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tqs.com\corpdata\public\shareddb\Product_compliance\Conflict Minerals\Qorvo Responsible Minerals\003 -  MRTs and Customer Data\2022\Qorvo CMRTs\FY23 Final\"/>
    </mc:Choice>
  </mc:AlternateContent>
  <xr:revisionPtr revIDLastSave="0" documentId="8_{C89CD444-B21C-4C56-9B98-8E67CA3A7CEF}"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V45" i="5"/>
  <c r="B10" i="6"/>
  <c r="B9" i="6"/>
  <c r="G64" i="6" a="1"/>
  <c r="G64" i="6"/>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F221" i="5"/>
  <c r="R219" i="5"/>
  <c r="X213" i="5"/>
  <c r="X210" i="5"/>
  <c r="R205" i="5"/>
  <c r="I202" i="5"/>
  <c r="X190" i="5"/>
  <c r="J187" i="5"/>
  <c r="I186" i="5"/>
  <c r="R185" i="5"/>
  <c r="I174" i="5"/>
  <c r="I171" i="5"/>
  <c r="I170" i="5"/>
  <c r="J167"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R127" i="5"/>
  <c r="J127" i="5"/>
  <c r="I127" i="5"/>
  <c r="X127" i="5"/>
  <c r="T895" i="5"/>
  <c r="AB895" i="5"/>
  <c r="S895" i="5"/>
  <c r="AB1863" i="5"/>
  <c r="T1863" i="5"/>
  <c r="S1863" i="5"/>
  <c r="R54" i="5"/>
  <c r="R74" i="5"/>
  <c r="I90"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I147" i="5"/>
  <c r="F147" i="5"/>
  <c r="R237" i="5"/>
  <c r="F237" i="5"/>
  <c r="X237" i="5"/>
  <c r="J262" i="5"/>
  <c r="AB262" i="5"/>
  <c r="AB298" i="5"/>
  <c r="F451" i="5"/>
  <c r="R453" i="5"/>
  <c r="J453" i="5"/>
  <c r="H453" i="5"/>
  <c r="F453" i="5"/>
  <c r="I107" i="5"/>
  <c r="X107" i="5"/>
  <c r="R125" i="5"/>
  <c r="T1447" i="5"/>
  <c r="AB1447" i="5"/>
  <c r="S1447" i="5"/>
  <c r="F43" i="5"/>
  <c r="R22" i="5"/>
  <c r="J59" i="5"/>
  <c r="F63" i="5"/>
  <c r="I70" i="5"/>
  <c r="R90" i="5"/>
  <c r="AB114" i="5"/>
  <c r="R123" i="5"/>
  <c r="R167" i="5"/>
  <c r="X187" i="5"/>
  <c r="R187" i="5"/>
  <c r="I187" i="5"/>
  <c r="I275" i="5"/>
  <c r="F275" i="5"/>
  <c r="I361" i="5"/>
  <c r="J361" i="5"/>
  <c r="H361" i="5"/>
  <c r="F361" i="5"/>
  <c r="I479" i="5"/>
  <c r="H479" i="5"/>
  <c r="X479" i="5"/>
  <c r="F574" i="5"/>
  <c r="T641" i="5"/>
  <c r="S641" i="5"/>
  <c r="R59" i="5"/>
  <c r="R111" i="5"/>
  <c r="R171" i="5"/>
  <c r="J171" i="5"/>
  <c r="I194" i="5"/>
  <c r="X468" i="5"/>
  <c r="F468" i="5"/>
  <c r="R562" i="5"/>
  <c r="I1848" i="5"/>
  <c r="H1848" i="5"/>
  <c r="AB166" i="5"/>
  <c r="I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F195" i="5"/>
  <c r="X195" i="5"/>
  <c r="R195" i="5"/>
  <c r="I195" i="5"/>
  <c r="J195" i="5"/>
  <c r="R67" i="5"/>
  <c r="J67" i="5"/>
  <c r="X67" i="5"/>
  <c r="I67" i="5"/>
  <c r="F67" i="5"/>
  <c r="R19" i="5"/>
  <c r="J19" i="5"/>
  <c r="X19" i="5"/>
  <c r="X35" i="5"/>
  <c r="R35" i="5"/>
  <c r="J35" i="5"/>
  <c r="I35" i="5"/>
  <c r="F35" i="5"/>
  <c r="R139" i="5"/>
  <c r="J139" i="5"/>
  <c r="I139" i="5"/>
  <c r="X139" i="5"/>
  <c r="F139" i="5"/>
  <c r="X193" i="5"/>
  <c r="F193" i="5"/>
  <c r="X227" i="5"/>
  <c r="R227" i="5"/>
  <c r="F227" i="5"/>
  <c r="J227" i="5"/>
  <c r="I227" i="5"/>
  <c r="R41" i="5"/>
  <c r="X41" i="5"/>
  <c r="I41" i="5"/>
  <c r="R143" i="5"/>
  <c r="J143" i="5"/>
  <c r="F143" i="5"/>
  <c r="I143" i="5"/>
  <c r="X143" i="5"/>
  <c r="F177" i="5"/>
  <c r="X177" i="5"/>
  <c r="R177" i="5"/>
  <c r="F183" i="5"/>
  <c r="X183" i="5"/>
  <c r="I183" i="5"/>
  <c r="R183" i="5"/>
  <c r="J183" i="5"/>
  <c r="R241" i="5"/>
  <c r="F241" i="5"/>
  <c r="H247" i="5"/>
  <c r="I247" i="5"/>
  <c r="X247" i="5"/>
  <c r="F247" i="5"/>
  <c r="R247" i="5"/>
  <c r="J247" i="5"/>
  <c r="H259" i="5"/>
  <c r="X259" i="5"/>
  <c r="R259" i="5"/>
  <c r="J259" i="5"/>
  <c r="I259" i="5"/>
  <c r="F259" i="5"/>
  <c r="F173" i="5"/>
  <c r="R173" i="5"/>
  <c r="R93" i="5"/>
  <c r="I93" i="5"/>
  <c r="X93" i="5"/>
  <c r="R99" i="5"/>
  <c r="J99" i="5"/>
  <c r="X99" i="5"/>
  <c r="I99" i="5"/>
  <c r="F99" i="5"/>
  <c r="F135" i="5"/>
  <c r="R135" i="5"/>
  <c r="J135" i="5"/>
  <c r="I135" i="5"/>
  <c r="X135"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R199" i="5"/>
  <c r="J199" i="5"/>
  <c r="I199" i="5"/>
  <c r="F199" i="5"/>
  <c r="X199" i="5"/>
  <c r="F131" i="5"/>
  <c r="X131" i="5"/>
  <c r="I131" i="5"/>
  <c r="R131" i="5"/>
  <c r="J131" i="5"/>
  <c r="J21" i="5"/>
  <c r="R57" i="5"/>
  <c r="X57" i="5"/>
  <c r="I57" i="5"/>
  <c r="F105" i="5"/>
  <c r="R105" i="5"/>
  <c r="X105" i="5"/>
  <c r="F119" i="5"/>
  <c r="I119" i="5"/>
  <c r="X119" i="5"/>
  <c r="R119" i="5"/>
  <c r="J119" i="5"/>
  <c r="R197" i="5"/>
  <c r="F197" i="5"/>
  <c r="R223" i="5"/>
  <c r="J223" i="5"/>
  <c r="F223" i="5"/>
  <c r="I223" i="5"/>
  <c r="X223" i="5"/>
  <c r="R229" i="5"/>
  <c r="F229" i="5"/>
  <c r="X229" i="5"/>
  <c r="R337" i="5"/>
  <c r="J337" i="5"/>
  <c r="H337" i="5"/>
  <c r="F337" i="5"/>
  <c r="X337" i="5"/>
  <c r="J31" i="5"/>
  <c r="X31" i="5"/>
  <c r="I31" i="5"/>
  <c r="F31" i="5"/>
  <c r="F113" i="5"/>
  <c r="X113" i="5"/>
  <c r="R113" i="5"/>
  <c r="R155" i="5"/>
  <c r="J155" i="5"/>
  <c r="I155" i="5"/>
  <c r="X155" i="5"/>
  <c r="F155"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J147"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AB137" i="5"/>
  <c r="AB147" i="5"/>
  <c r="AB169" i="5"/>
  <c r="F178" i="5"/>
  <c r="R178" i="5"/>
  <c r="J178" i="5"/>
  <c r="J181" i="5"/>
  <c r="I181" i="5"/>
  <c r="J209" i="5"/>
  <c r="I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X125" i="5"/>
  <c r="F126" i="5"/>
  <c r="R126" i="5"/>
  <c r="J126" i="5"/>
  <c r="AB127" i="5"/>
  <c r="J129" i="5"/>
  <c r="I129" i="5"/>
  <c r="AB136" i="5"/>
  <c r="AB149" i="5"/>
  <c r="X157" i="5"/>
  <c r="F158" i="5"/>
  <c r="R158" i="5"/>
  <c r="J158" i="5"/>
  <c r="AB159" i="5"/>
  <c r="J161" i="5"/>
  <c r="I161" i="5"/>
  <c r="AB168" i="5"/>
  <c r="X178" i="5"/>
  <c r="AB181" i="5"/>
  <c r="F190" i="5"/>
  <c r="R190" i="5"/>
  <c r="J190" i="5"/>
  <c r="AB191" i="5"/>
  <c r="J193" i="5"/>
  <c r="I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AB116" i="5"/>
  <c r="F125" i="5"/>
  <c r="AB129" i="5"/>
  <c r="F138" i="5"/>
  <c r="R138" i="5"/>
  <c r="J138" i="5"/>
  <c r="AB139" i="5"/>
  <c r="J141" i="5"/>
  <c r="I141" i="5"/>
  <c r="AB148" i="5"/>
  <c r="F157" i="5"/>
  <c r="AB161" i="5"/>
  <c r="F170" i="5"/>
  <c r="R170" i="5"/>
  <c r="J170" i="5"/>
  <c r="AB171" i="5"/>
  <c r="J173" i="5"/>
  <c r="I173" i="5"/>
  <c r="AB180" i="5"/>
  <c r="AB193" i="5"/>
  <c r="F202" i="5"/>
  <c r="R202" i="5"/>
  <c r="J202" i="5"/>
  <c r="AB203" i="5"/>
  <c r="J205" i="5"/>
  <c r="I205" i="5"/>
  <c r="AB209" i="5"/>
  <c r="F210" i="5"/>
  <c r="R210" i="5"/>
  <c r="J210" i="5"/>
  <c r="I210" i="5"/>
  <c r="R221" i="5"/>
  <c r="J221" i="5"/>
  <c r="I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AB173" i="5"/>
  <c r="X181" i="5"/>
  <c r="F182" i="5"/>
  <c r="R182" i="5"/>
  <c r="J182" i="5"/>
  <c r="AB183" i="5"/>
  <c r="J185" i="5"/>
  <c r="I185" i="5"/>
  <c r="AB205" i="5"/>
  <c r="AB212" i="5"/>
  <c r="AB248" i="5"/>
  <c r="AB264" i="5"/>
  <c r="AB280" i="5"/>
  <c r="AB296" i="5"/>
  <c r="R319" i="5"/>
  <c r="H319" i="5"/>
  <c r="I319" i="5"/>
  <c r="F319" i="5"/>
  <c r="J319" i="5"/>
  <c r="AB328" i="5"/>
  <c r="X351" i="5"/>
  <c r="R351" i="5"/>
  <c r="J351" i="5"/>
  <c r="H351" i="5"/>
  <c r="I351" i="5"/>
  <c r="F351" i="5"/>
  <c r="AB358" i="5"/>
  <c r="J28" i="5"/>
  <c r="F28" i="5"/>
  <c r="F118" i="5"/>
  <c r="R118" i="5"/>
  <c r="J118" i="5"/>
  <c r="X5" i="5"/>
  <c r="I20" i="5"/>
  <c r="J24" i="5"/>
  <c r="F24" i="5"/>
  <c r="I28" i="5"/>
  <c r="J32" i="5"/>
  <c r="F32" i="5"/>
  <c r="J101" i="5"/>
  <c r="I101" i="5"/>
  <c r="I114" i="5"/>
  <c r="F117" i="5"/>
  <c r="AB121" i="5"/>
  <c r="F130" i="5"/>
  <c r="R130" i="5"/>
  <c r="J130" i="5"/>
  <c r="T130" i="5"/>
  <c r="AB131" i="5"/>
  <c r="J133" i="5"/>
  <c r="I133" i="5"/>
  <c r="I146" i="5"/>
  <c r="F149" i="5"/>
  <c r="AB153" i="5"/>
  <c r="F162" i="5"/>
  <c r="R162" i="5"/>
  <c r="J162" i="5"/>
  <c r="AB163" i="5"/>
  <c r="J165" i="5"/>
  <c r="I165" i="5"/>
  <c r="I178" i="5"/>
  <c r="F181" i="5"/>
  <c r="AB185" i="5"/>
  <c r="AB195" i="5"/>
  <c r="J197" i="5"/>
  <c r="I197" i="5"/>
  <c r="F206" i="5"/>
  <c r="R206" i="5"/>
  <c r="J206" i="5"/>
  <c r="I206" i="5"/>
  <c r="X209" i="5"/>
  <c r="R213" i="5"/>
  <c r="J213" i="5"/>
  <c r="I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AB141"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AB120" i="5"/>
  <c r="AB133" i="5"/>
  <c r="X141" i="5"/>
  <c r="F142" i="5"/>
  <c r="R142" i="5"/>
  <c r="J142" i="5"/>
  <c r="AB143" i="5"/>
  <c r="J145" i="5"/>
  <c r="I145" i="5"/>
  <c r="AB152" i="5"/>
  <c r="AB165" i="5"/>
  <c r="X173" i="5"/>
  <c r="F174" i="5"/>
  <c r="R174" i="5"/>
  <c r="J174" i="5"/>
  <c r="AB175" i="5"/>
  <c r="J177" i="5"/>
  <c r="I177" i="5"/>
  <c r="AB184" i="5"/>
  <c r="AB197" i="5"/>
  <c r="X205" i="5"/>
  <c r="AB208" i="5"/>
  <c r="F209"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X153" i="5"/>
  <c r="F154" i="5"/>
  <c r="R154" i="5"/>
  <c r="J154" i="5"/>
  <c r="AB155" i="5"/>
  <c r="J157" i="5"/>
  <c r="I157" i="5"/>
  <c r="AB177" i="5"/>
  <c r="R181" i="5"/>
  <c r="X185" i="5"/>
  <c r="F186" i="5"/>
  <c r="R186" i="5"/>
  <c r="J186" i="5"/>
  <c r="AB187" i="5"/>
  <c r="R209" i="5"/>
  <c r="F214" i="5"/>
  <c r="R214" i="5"/>
  <c r="J214" i="5"/>
  <c r="I214" i="5"/>
  <c r="AB21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F122" i="5"/>
  <c r="R122" i="5"/>
  <c r="J122" i="5"/>
  <c r="J125" i="5"/>
  <c r="I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AB112" i="5"/>
  <c r="I118" i="5"/>
  <c r="F121" i="5"/>
  <c r="AB125" i="5"/>
  <c r="R129" i="5"/>
  <c r="X133" i="5"/>
  <c r="F134" i="5"/>
  <c r="R134" i="5"/>
  <c r="J134" i="5"/>
  <c r="AB135" i="5"/>
  <c r="J137" i="5"/>
  <c r="I137" i="5"/>
  <c r="AB144" i="5"/>
  <c r="I150" i="5"/>
  <c r="F153" i="5"/>
  <c r="AB157" i="5"/>
  <c r="R161" i="5"/>
  <c r="F166" i="5"/>
  <c r="R166" i="5"/>
  <c r="J166" i="5"/>
  <c r="AB167" i="5"/>
  <c r="J169" i="5"/>
  <c r="I169" i="5"/>
  <c r="AB176" i="5"/>
  <c r="I182" i="5"/>
  <c r="F185" i="5"/>
  <c r="AB189" i="5"/>
  <c r="R193" i="5"/>
  <c r="X197" i="5"/>
  <c r="F198" i="5"/>
  <c r="R198" i="5"/>
  <c r="J198" i="5"/>
  <c r="AB199" i="5"/>
  <c r="J201" i="5"/>
  <c r="R217" i="5"/>
  <c r="J217" i="5"/>
  <c r="I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J191" i="5"/>
  <c r="R191" i="5"/>
  <c r="I191" i="5"/>
  <c r="J103" i="5"/>
  <c r="R103" i="5"/>
  <c r="R314" i="5"/>
  <c r="H314"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F132" i="5"/>
  <c r="R132" i="5"/>
  <c r="I132" i="5"/>
  <c r="R402" i="5"/>
  <c r="J402" i="5"/>
  <c r="I402" i="5"/>
  <c r="H402" i="5"/>
  <c r="F402" i="5"/>
  <c r="J204" i="5"/>
  <c r="F204" i="5"/>
  <c r="I204" i="5"/>
  <c r="R204" i="5"/>
  <c r="J116" i="5"/>
  <c r="F116" i="5"/>
  <c r="R116" i="5"/>
  <c r="I116" i="5"/>
  <c r="J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F184" i="5"/>
  <c r="R184" i="5"/>
  <c r="I184" i="5"/>
  <c r="J328" i="5"/>
  <c r="F328" i="5"/>
  <c r="R328" i="5"/>
  <c r="I328" i="5"/>
  <c r="H328" i="5"/>
  <c r="J220" i="5"/>
  <c r="I220" i="5"/>
  <c r="F220" i="5"/>
  <c r="R220" i="5"/>
  <c r="J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F216" i="5"/>
  <c r="R216" i="5"/>
  <c r="J120" i="5"/>
  <c r="F120" i="5"/>
  <c r="R120" i="5"/>
  <c r="I120" i="5"/>
  <c r="J140" i="5"/>
  <c r="F140" i="5"/>
  <c r="I140" i="5"/>
  <c r="R140" i="5"/>
  <c r="J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F224" i="5"/>
  <c r="R224" i="5"/>
  <c r="R382" i="5"/>
  <c r="I382" i="5"/>
  <c r="H382" i="5"/>
  <c r="F382" i="5"/>
  <c r="J382" i="5"/>
  <c r="T382" i="5"/>
  <c r="R359" i="5"/>
  <c r="J359" i="5"/>
  <c r="H359" i="5"/>
  <c r="F359" i="5"/>
  <c r="I359" i="5"/>
  <c r="J196" i="5"/>
  <c r="F196" i="5"/>
  <c r="R196" i="5"/>
  <c r="I196" i="5"/>
  <c r="J208" i="5"/>
  <c r="F208" i="5"/>
  <c r="I208" i="5"/>
  <c r="R208" i="5"/>
  <c r="J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F172" i="5"/>
  <c r="I172" i="5"/>
  <c r="R172" i="5"/>
  <c r="J160" i="5"/>
  <c r="F160" i="5"/>
  <c r="R160" i="5"/>
  <c r="I160" i="5"/>
  <c r="J180" i="5"/>
  <c r="F180" i="5"/>
  <c r="R180" i="5"/>
  <c r="I180" i="5"/>
  <c r="J200" i="5"/>
  <c r="F200" i="5"/>
  <c r="R200" i="5"/>
  <c r="I200" i="5"/>
  <c r="J156" i="5"/>
  <c r="F156" i="5"/>
  <c r="R156" i="5"/>
  <c r="I156" i="5"/>
  <c r="J308" i="5"/>
  <c r="R308" i="5"/>
  <c r="H308" i="5"/>
  <c r="F308" i="5"/>
  <c r="I308" i="5"/>
  <c r="J100" i="5"/>
  <c r="F100" i="5"/>
  <c r="R100" i="5"/>
  <c r="I100" i="5"/>
  <c r="J312" i="5"/>
  <c r="F312" i="5"/>
  <c r="R312" i="5"/>
  <c r="I312" i="5"/>
  <c r="H312" i="5"/>
  <c r="J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F164" i="5"/>
  <c r="R164" i="5"/>
  <c r="I164" i="5"/>
  <c r="R339" i="5"/>
  <c r="H339" i="5"/>
  <c r="F339" i="5"/>
  <c r="J339" i="5"/>
  <c r="I339" i="5"/>
  <c r="J152" i="5"/>
  <c r="F152" i="5"/>
  <c r="R152" i="5"/>
  <c r="I152" i="5"/>
  <c r="J212" i="5"/>
  <c r="I212" i="5"/>
  <c r="F212" i="5"/>
  <c r="R212" i="5"/>
  <c r="J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F108" i="5"/>
  <c r="I108" i="5"/>
  <c r="R108" i="5"/>
  <c r="J128" i="5"/>
  <c r="F128" i="5"/>
  <c r="R128" i="5"/>
  <c r="I128" i="5"/>
  <c r="J136" i="5"/>
  <c r="F136" i="5"/>
  <c r="R136" i="5"/>
  <c r="I136" i="5"/>
  <c r="J320" i="5"/>
  <c r="F320" i="5"/>
  <c r="R320" i="5"/>
  <c r="I320" i="5"/>
  <c r="H320" i="5"/>
  <c r="J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<sst xmlns="http://schemas.openxmlformats.org/spreadsheetml/2006/main" count="24184" uniqueCount="15678">
  <si>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</si>
  <si>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</si>
  <si>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</si>
  <si>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</si>
  <si>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</si>
  <si>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</si>
  <si>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</si>
  <si>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</si>
  <si>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</si>
  <si>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</si>
  <si>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</si>
  <si>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</si>
  <si>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</si>
  <si>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</si>
  <si>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</si>
  <si>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</si>
  <si>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</si>
  <si>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</si>
  <si>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</si>
  <si>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</si>
  <si>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</si>
  <si>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</si>
  <si>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</si>
  <si>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</si>
  <si>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</si>
  <si>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</si>
  <si>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</si>
  <si>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</si>
  <si>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</si>
  <si>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</si>
  <si>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</si>
  <si>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</si>
  <si>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</si>
  <si>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</si>
  <si>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</si>
  <si>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</si>
  <si>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</si>
  <si>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</si>
  <si>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</si>
  <si>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</si>
  <si>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</si>
  <si>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</si>
  <si>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</si>
  <si>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</si>
  <si>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</si>
  <si>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</si>
  <si>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</si>
  <si>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</si>
  <si>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</si>
  <si>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</si>
  <si>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</si>
  <si>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</si>
  <si>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</si>
  <si>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</si>
  <si>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</si>
  <si>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</si>
  <si>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</si>
  <si>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</si>
  <si>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</si>
  <si>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</si>
  <si>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</si>
  <si>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</si>
  <si>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</si>
  <si>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</si>
  <si>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</si>
  <si>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</si>
  <si>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</si>
  <si>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</si>
  <si>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</si>
  <si>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</si>
  <si>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</si>
  <si>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</si>
  <si>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</si>
  <si>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</si>
  <si>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</si>
  <si>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</si>
  <si>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</si>
  <si>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</si>
  <si>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</si>
  <si>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</si>
  <si>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</si>
  <si>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</si>
  <si>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</si>
  <si>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</si>
  <si>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</si>
  <si>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</si>
  <si>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</si>
  <si>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</si>
  <si>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</si>
  <si>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</si>
  <si>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</si>
  <si>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</si>
  <si>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</si>
  <si>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</si>
  <si>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</si>
  <si>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</si>
  <si>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</si>
  <si>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</si>
  <si>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</si>
  <si>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</si>
  <si>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</si>
  <si>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</si>
  <si>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</si>
  <si>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</si>
  <si>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</si>
  <si>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</si>
  <si>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</si>
  <si>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</si>
  <si>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</si>
  <si>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</si>
  <si>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</si>
  <si>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</si>
  <si>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</si>
  <si>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</si>
  <si>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</si>
  <si>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</si>
  <si>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</si>
  <si>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</si>
  <si>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</si>
  <si>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</si>
  <si>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</si>
  <si>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</si>
  <si>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</si>
  <si>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</si>
  <si>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</si>
  <si>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</si>
  <si>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</si>
  <si>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</si>
  <si>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</si>
  <si>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</si>
  <si>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</si>
  <si>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</si>
  <si>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</si>
  <si>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</si>
  <si>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</si>
  <si>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</si>
  <si>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</si>
  <si>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</si>
  <si>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</si>
  <si>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</si>
  <si>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</si>
  <si>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</si>
  <si>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</si>
  <si>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</si>
  <si>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</si>
  <si>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</si>
  <si>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</si>
  <si>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</si>
  <si>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</si>
  <si>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</si>
  <si>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</si>
  <si>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</si>
  <si>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</si>
  <si>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</si>
  <si>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</si>
  <si>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</si>
  <si>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</si>
  <si>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</si>
  <si>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</si>
  <si>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</si>
  <si>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</si>
  <si>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</si>
  <si>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</si>
  <si>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</si>
  <si>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</si>
  <si>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</si>
  <si>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</si>
  <si>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</si>
  <si>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</si>
  <si>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</si>
  <si>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</si>
  <si>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</si>
  <si>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</si>
  <si>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</si>
  <si>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</si>
  <si>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</si>
  <si>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</si>
  <si>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</si>
  <si>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</si>
  <si>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</si>
  <si>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</si>
  <si>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</si>
  <si>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</si>
  <si>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</si>
  <si>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</si>
  <si>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</si>
  <si>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</si>
  <si>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</si>
  <si>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</si>
  <si>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</si>
  <si>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</si>
  <si>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</si>
  <si>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</si>
  <si>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</si>
  <si>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</si>
  <si>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</si>
  <si>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</si>
  <si>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</si>
  <si>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</si>
  <si>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</si>
  <si>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</si>
  <si>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</si>
  <si>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</si>
  <si>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</si>
  <si>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</si>
  <si>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</si>
  <si>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</si>
  <si>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</si>
  <si>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</si>
  <si>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</si>
  <si>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</si>
  <si>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</si>
  <si>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</si>
  <si>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</si>
  <si>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</si>
  <si>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</si>
  <si>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</si>
  <si>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</si>
  <si>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</si>
  <si>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</si>
  <si>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</si>
  <si>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</si>
  <si>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</si>
  <si>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</si>
  <si>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</si>
  <si>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</si>
  <si>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</si>
  <si>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</si>
  <si>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</si>
  <si>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</si>
  <si>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</si>
  <si>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</si>
  <si>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</si>
  <si>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</si>
  <si>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</si>
  <si>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</si>
  <si>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</si>
  <si>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</si>
  <si>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</si>
  <si>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</si>
  <si>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</si>
  <si>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</si>
  <si>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</si>
  <si>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</si>
  <si>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</si>
  <si>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</si>
  <si>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</si>
  <si>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</si>
  <si>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</si>
  <si>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</si>
  <si>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</si>
  <si>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</si>
  <si>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</si>
  <si>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</si>
  <si>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</si>
  <si>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</si>
  <si>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</si>
  <si>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</si>
  <si>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</si>
  <si>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</si>
  <si>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</si>
  <si>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</si>
  <si>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</si>
  <si>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</si>
  <si>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</si>
  <si>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</si>
  <si>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</si>
  <si>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</si>
  <si>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</si>
  <si>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</si>
  <si>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</si>
  <si>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</si>
  <si>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</si>
  <si>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</si>
  <si>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</si>
  <si>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</si>
  <si>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</si>
  <si>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</si>
  <si>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</si>
  <si>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</si>
  <si>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</si>
  <si>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</si>
  <si>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</si>
  <si>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</si>
  <si>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</si>
  <si>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</si>
  <si>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</si>
  <si>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</si>
  <si>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</si>
  <si>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</si>
  <si>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</si>
  <si>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</si>
  <si>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</si>
  <si>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</si>
  <si>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</si>
  <si>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</si>
  <si>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</si>
  <si>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</si>
  <si>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</si>
  <si>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</si>
  <si>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</si>
  <si>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</si>
  <si>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</si>
  <si>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</si>
  <si>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</si>
  <si>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</si>
  <si>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</si>
  <si>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</si>
  <si>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</si>
  <si>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</si>
  <si>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</si>
  <si>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</si>
  <si>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</si>
  <si>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</si>
  <si>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</si>
  <si>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</si>
  <si>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</si>
  <si>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</si>
  <si>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</si>
  <si>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</si>
  <si>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</si>
  <si>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</si>
  <si>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</si>
  <si>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</si>
  <si>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</si>
  <si>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</si>
  <si>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</si>
  <si>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</si>
  <si>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</si>
  <si>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</si>
  <si>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</si>
  <si>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</si>
  <si>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</si>
  <si>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</si>
  <si>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</si>
  <si>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</si>
  <si>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</si>
  <si>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</si>
  <si>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</si>
  <si>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</si>
  <si>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</si>
  <si>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</si>
  <si>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</si>
  <si>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</si>
  <si>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</si>
  <si>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</si>
  <si>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</si>
  <si>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</si>
  <si>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</si>
  <si>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</si>
  <si>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</si>
  <si>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</si>
  <si>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</si>
  <si>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</si>
  <si>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</si>
  <si>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</si>
  <si>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</si>
  <si>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</si>
  <si>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</si>
  <si>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</si>
  <si>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</si>
  <si>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</si>
  <si>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</si>
  <si>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</si>
  <si>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</si>
  <si>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</si>
  <si>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</si>
  <si>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</si>
  <si>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</si>
  <si>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</si>
  <si>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</si>
  <si>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</si>
  <si>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</si>
  <si>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</si>
  <si>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</si>
  <si>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</si>
  <si>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</si>
  <si>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</si>
  <si>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</si>
  <si>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</si>
  <si>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</si>
  <si>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</si>
  <si>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</si>
  <si>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</si>
  <si>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</si>
  <si>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</si>
  <si>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</si>
  <si>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</si>
  <si>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</si>
  <si>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</si>
  <si>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</si>
  <si>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</si>
  <si>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</si>
  <si>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</si>
  <si>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</si>
  <si>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</si>
  <si>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</si>
  <si>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</si>
  <si>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</si>
  <si>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</si>
  <si>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</si>
  <si>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</si>
  <si>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</si>
  <si>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</si>
  <si>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</si>
  <si>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</si>
  <si>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</si>
  <si>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</si>
  <si>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</si>
  <si>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</si>
  <si>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</si>
  <si>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</si>
  <si>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</si>
  <si>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</si>
  <si>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</si>
  <si>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</si>
  <si>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</si>
  <si>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</si>
  <si>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</si>
  <si>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</si>
  <si>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</si>
  <si>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</si>
  <si>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</si>
  <si>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</si>
  <si>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</si>
  <si>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</si>
  <si>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</si>
  <si>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</si>
  <si>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</si>
  <si>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</si>
  <si>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</si>
  <si>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</si>
  <si>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</si>
  <si>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</si>
  <si>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</si>
  <si>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</si>
  <si>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</si>
  <si>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</si>
  <si>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</si>
  <si>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</si>
  <si>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</si>
  <si>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</si>
  <si>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</si>
  <si>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</si>
  <si>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</si>
  <si>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</si>
  <si>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</si>
  <si>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</si>
  <si>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</si>
  <si>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</si>
  <si>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</si>
  <si>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</si>
  <si>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</si>
  <si>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</si>
  <si>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</si>
  <si>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</si>
  <si>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</si>
  <si>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</si>
  <si>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</si>
  <si>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</si>
  <si>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</si>
  <si>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</si>
  <si>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</si>
  <si>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</si>
  <si>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</si>
  <si>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</si>
  <si>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</si>
  <si>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</si>
  <si>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</si>
  <si>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</si>
  <si>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</si>
  <si>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</si>
  <si>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</si>
  <si>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</si>
  <si>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</si>
  <si>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</si>
  <si>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</si>
  <si>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</si>
  <si>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</si>
  <si>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</si>
  <si>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</si>
  <si>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</si>
  <si>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</si>
  <si>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</si>
  <si>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</si>
  <si>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</si>
  <si>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</si>
  <si>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</si>
  <si>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</si>
  <si>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</si>
  <si>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</si>
  <si>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</si>
  <si>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</si>
  <si>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</si>
  <si>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</si>
  <si>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</si>
  <si>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</si>
  <si>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</si>
  <si>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</si>
  <si>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</si>
  <si>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</si>
  <si>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</si>
  <si>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</si>
  <si>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</si>
  <si>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</si>
  <si>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</si>
  <si>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</si>
  <si>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</si>
  <si>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</si>
  <si>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</si>
  <si>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</si>
  <si>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</si>
  <si>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</si>
  <si>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</si>
  <si>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</si>
  <si>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</si>
  <si>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</si>
  <si>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</si>
  <si>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</si>
  <si>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</si>
  <si>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</si>
  <si>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</si>
  <si>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</si>
  <si>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</si>
  <si>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</si>
  <si>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</si>
  <si>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</si>
  <si>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</si>
  <si>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</si>
  <si>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</si>
  <si>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</si>
  <si>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</si>
  <si>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</si>
  <si>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</si>
  <si>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</si>
  <si>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</si>
  <si>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</si>
  <si>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</si>
  <si>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</si>
  <si>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</si>
  <si>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</si>
  <si>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</si>
  <si>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</si>
  <si>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</si>
  <si>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</si>
  <si>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</si>
  <si>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</si>
  <si>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</si>
  <si>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</si>
  <si>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</si>
  <si>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</si>
  <si>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</si>
  <si>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</si>
  <si>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</si>
  <si>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</si>
  <si>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</si>
  <si>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</si>
  <si>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</si>
  <si>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</si>
  <si>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</si>
  <si>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</si>
  <si>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</si>
  <si>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</si>
  <si>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</si>
  <si>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</si>
  <si>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</si>
  <si>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</si>
  <si>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</si>
  <si>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</si>
  <si>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</si>
  <si>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</si>
  <si>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</si>
  <si>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</si>
  <si>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</si>
  <si>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</si>
  <si>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</si>
  <si>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</si>
  <si>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</si>
  <si>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</si>
  <si>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</si>
  <si>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</si>
  <si>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</si>
  <si>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</si>
  <si>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</si>
  <si>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</si>
  <si>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</si>
  <si>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</si>
  <si>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</si>
  <si>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</si>
  <si>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</si>
  <si>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</si>
  <si>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</si>
  <si>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</si>
  <si>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</si>
  <si>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</si>
  <si>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</si>
  <si>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</si>
  <si>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</si>
  <si>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</si>
  <si>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</si>
  <si>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</si>
  <si>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</si>
  <si>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</si>
  <si>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</si>
  <si>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</si>
  <si>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</si>
  <si>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</si>
  <si>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</si>
  <si>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</si>
  <si>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</si>
  <si>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</si>
  <si>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</si>
  <si>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</si>
  <si>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</si>
  <si>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</si>
  <si>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</si>
  <si>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</si>
  <si>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</si>
  <si>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</si>
  <si>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</si>
  <si>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</si>
  <si>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</si>
  <si>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</si>
  <si>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</si>
  <si>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</si>
  <si>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</si>
  <si>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</si>
  <si>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</si>
  <si>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</si>
  <si>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</si>
  <si>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</si>
  <si>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</si>
  <si>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</si>
  <si>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</si>
  <si>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</si>
  <si>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</si>
  <si>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</si>
  <si>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</si>
  <si>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</si>
  <si>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</si>
  <si>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</si>
  <si>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</si>
  <si>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</si>
  <si>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</si>
  <si>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</si>
  <si>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</si>
  <si>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</si>
  <si>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</si>
  <si>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</si>
  <si>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</si>
  <si>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</si>
  <si>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</si>
  <si>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</si>
  <si>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</si>
  <si>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</si>
  <si>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</si>
  <si>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</si>
  <si>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</si>
  <si>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</si>
  <si>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</si>
  <si>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</si>
  <si>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</si>
  <si>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</si>
  <si>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</si>
  <si>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</si>
  <si>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</si>
  <si>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</si>
  <si>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</si>
  <si>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</si>
  <si>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</si>
  <si>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</si>
  <si>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</si>
  <si>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</si>
  <si>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</si>
  <si>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</si>
  <si>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</si>
  <si>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</si>
  <si>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</si>
  <si>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</si>
  <si>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</si>
  <si>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</si>
  <si>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</si>
  <si>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</si>
  <si>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</si>
  <si>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</si>
  <si>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</si>
  <si>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</si>
  <si>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</si>
  <si>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</si>
  <si>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</si>
  <si>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</si>
  <si>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</si>
  <si>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</si>
  <si>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</si>
  <si>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</si>
  <si>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</si>
  <si>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</si>
  <si>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</si>
  <si>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</si>
  <si>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</si>
  <si>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</si>
  <si>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</si>
  <si>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</si>
  <si>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</si>
  <si>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</si>
  <si>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</si>
  <si>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</si>
  <si>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</si>
  <si>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</si>
  <si>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</si>
  <si>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</si>
  <si>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</si>
  <si>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</si>
  <si>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</si>
  <si>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</si>
  <si>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</si>
  <si>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</si>
  <si>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</si>
  <si>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</si>
  <si>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</si>
  <si>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</si>
  <si>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</si>
  <si>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</si>
  <si>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</si>
  <si>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</si>
  <si>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</si>
  <si>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</si>
  <si>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</si>
  <si>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</si>
  <si>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</si>
  <si>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</si>
  <si>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</si>
  <si>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</si>
  <si>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</si>
  <si>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</si>
  <si>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</si>
  <si>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</si>
  <si>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</si>
  <si>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</si>
  <si>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</si>
  <si>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</si>
  <si>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</si>
  <si>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</si>
  <si>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</si>
  <si>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</si>
  <si>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</si>
  <si>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</si>
  <si>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</si>
  <si>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</si>
  <si>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</si>
  <si>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</si>
  <si>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</si>
  <si>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</si>
  <si>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</si>
  <si>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</si>
  <si>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</si>
  <si>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</si>
  <si>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</si>
  <si>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</si>
  <si>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</si>
  <si>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</si>
  <si>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</si>
  <si>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</si>
  <si>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</si>
  <si>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</si>
  <si>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</si>
  <si>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</si>
  <si>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</si>
  <si>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</si>
  <si>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</si>
  <si>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</si>
  <si>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</si>
  <si>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</si>
  <si>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</si>
  <si>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</si>
  <si>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</si>
  <si>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</si>
  <si>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</si>
  <si>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</si>
  <si>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</si>
  <si>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</si>
  <si>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</si>
  <si>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</si>
  <si>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</si>
  <si>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</si>
  <si>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</si>
  <si>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</si>
  <si>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</si>
  <si>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</si>
  <si>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</si>
  <si>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</si>
  <si>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</si>
  <si>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</si>
  <si>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</si>
  <si>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</si>
  <si>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</si>
  <si>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</si>
  <si>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</si>
  <si>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</si>
  <si>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</si>
  <si>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</si>
  <si>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</si>
  <si>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</si>
  <si>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</si>
  <si>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</si>
  <si>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</si>
  <si>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</si>
  <si>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</si>
  <si>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</si>
  <si>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</si>
  <si>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</si>
  <si>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</si>
  <si>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</si>
  <si>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</si>
  <si>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</si>
  <si>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</si>
  <si>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</si>
  <si>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</si>
  <si>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</si>
  <si>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</si>
  <si>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</si>
  <si>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</si>
  <si>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</si>
  <si>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</si>
  <si>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</si>
  <si>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</si>
  <si>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</si>
  <si>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</si>
  <si>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</si>
  <si>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</si>
  <si>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</si>
  <si>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</si>
  <si>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</si>
  <si>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</si>
  <si>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</si>
  <si>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</si>
  <si>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</si>
  <si>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</si>
  <si>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</si>
  <si>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</si>
  <si>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</si>
  <si>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</si>
  <si>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</si>
  <si>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</si>
  <si>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</si>
  <si>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</si>
  <si>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</si>
  <si>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</si>
  <si>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</si>
  <si>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</si>
  <si>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</si>
  <si>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</si>
  <si>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</si>
  <si>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</si>
  <si>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</si>
  <si>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</si>
  <si>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</si>
  <si>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</si>
  <si>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</si>
  <si>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</si>
  <si>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</si>
  <si>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</si>
  <si>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</si>
  <si>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</si>
  <si>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</si>
  <si>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</si>
  <si>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</si>
  <si>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</si>
  <si>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</si>
  <si>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</si>
  <si>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</si>
  <si>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</si>
  <si>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</si>
  <si>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</si>
  <si>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</si>
  <si>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</si>
  <si>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</si>
  <si>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</si>
  <si>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</si>
  <si>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</si>
  <si>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</si>
  <si>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</si>
  <si>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</si>
  <si>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</si>
  <si>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</si>
  <si>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</si>
  <si>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</si>
  <si>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</si>
  <si>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</si>
  <si>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</si>
  <si>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</si>
  <si>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</si>
  <si>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</si>
  <si>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</si>
  <si>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</si>
  <si>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</si>
  <si>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</si>
  <si>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</si>
  <si>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</si>
  <si>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</si>
  <si>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</si>
  <si>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</si>
  <si>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</si>
  <si>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</si>
  <si>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</si>
  <si>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</si>
  <si>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</si>
  <si>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</si>
  <si>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</si>
  <si>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</si>
  <si>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</si>
  <si>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</si>
  <si>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</si>
  <si>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</si>
  <si>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</si>
  <si>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</si>
  <si>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</si>
  <si>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</si>
  <si>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</si>
  <si>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</si>
  <si>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</si>
  <si>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</si>
  <si>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</si>
  <si>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</si>
  <si>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</si>
  <si>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</si>
  <si>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</si>
  <si>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</si>
  <si>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</si>
  <si>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</si>
  <si>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</si>
  <si>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</si>
  <si>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</si>
  <si>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</si>
  <si>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</si>
  <si>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</si>
  <si>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</si>
  <si>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</si>
  <si>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</si>
  <si>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</si>
  <si>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</si>
  <si>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</si>
  <si>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</si>
  <si>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</si>
  <si>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</si>
  <si>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</si>
  <si>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</si>
  <si>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</si>
  <si>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</si>
  <si>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</si>
  <si>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</si>
  <si>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</si>
  <si>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</si>
  <si>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</si>
  <si>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</si>
  <si>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</si>
  <si>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</si>
  <si>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</si>
  <si>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</si>
  <si>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</si>
  <si>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</si>
  <si>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</si>
  <si>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</si>
  <si>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</si>
  <si>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</si>
  <si>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</si>
  <si>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</si>
  <si>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</si>
  <si>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</si>
  <si>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</si>
  <si>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</si>
  <si>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</si>
  <si>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</si>
  <si>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</si>
  <si>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</si>
  <si>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</si>
  <si>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</si>
  <si>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</si>
  <si>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</si>
  <si>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</si>
  <si>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</si>
  <si>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</si>
  <si>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</si>
  <si>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</si>
  <si>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</si>
  <si>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</si>
  <si>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</si>
  <si>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</si>
  <si>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</si>
  <si>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</si>
  <si>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</si>
  <si>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</si>
  <si>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</si>
  <si>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</si>
  <si>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</si>
  <si>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</si>
  <si>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</si>
  <si>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</si>
  <si>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</si>
  <si>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</si>
  <si>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</si>
  <si>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</si>
  <si>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</si>
  <si>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</si>
  <si>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</si>
  <si>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</si>
  <si>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</si>
  <si>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</si>
  <si>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</si>
  <si>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</si>
  <si>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</si>
  <si>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</si>
  <si>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</si>
  <si>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</si>
  <si>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</si>
  <si>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</si>
  <si>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</si>
  <si>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</si>
  <si>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</si>
  <si>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</si>
  <si>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</si>
  <si>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</si>
  <si>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</si>
  <si>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</si>
  <si>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</si>
  <si>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</si>
  <si>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</si>
  <si>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</si>
  <si>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</si>
  <si>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</si>
  <si>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</si>
  <si>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</si>
  <si>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</si>
  <si>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</si>
  <si>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</si>
  <si>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</si>
  <si>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</si>
  <si>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</si>
  <si>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</si>
  <si>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</si>
  <si>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</si>
  <si>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</si>
  <si>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</si>
  <si>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</si>
  <si>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</si>
  <si>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</si>
  <si>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</si>
  <si>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</si>
  <si>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</si>
  <si>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</si>
  <si>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</si>
  <si>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</si>
  <si>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</si>
  <si>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</si>
  <si>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</si>
  <si>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</si>
  <si>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</si>
  <si>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</si>
  <si>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</si>
  <si>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</si>
  <si>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</si>
  <si>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</si>
  <si>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</si>
  <si>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</si>
  <si>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</si>
  <si>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</si>
  <si>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</si>
  <si>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</si>
  <si>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</si>
  <si>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</si>
  <si>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</si>
  <si>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</si>
  <si>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</si>
  <si>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</si>
  <si>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</si>
  <si>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</si>
  <si>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</si>
  <si>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</si>
  <si>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</si>
  <si>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</si>
  <si>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</si>
  <si>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</si>
  <si>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</si>
  <si>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</si>
  <si>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</si>
  <si>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</si>
  <si>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</si>
  <si>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</si>
  <si>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</si>
  <si>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</si>
  <si>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</si>
  <si>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</si>
  <si>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</si>
  <si>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</si>
  <si>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</si>
  <si>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</si>
  <si>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</si>
  <si>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</si>
  <si>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</si>
  <si>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</si>
  <si>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</si>
  <si>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</si>
  <si>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</si>
  <si>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</si>
  <si>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</si>
  <si>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</si>
  <si>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</si>
  <si>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</si>
  <si>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</si>
  <si>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</si>
  <si>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</si>
  <si>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</si>
  <si>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</si>
  <si>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</si>
  <si>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</si>
  <si>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</si>
  <si>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</si>
  <si>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</si>
  <si>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</si>
  <si>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</si>
  <si>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</si>
  <si>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</si>
  <si>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</si>
  <si>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</si>
  <si>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</si>
  <si>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</si>
  <si>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</si>
  <si>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</si>
  <si>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</si>
  <si>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</si>
  <si>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</si>
  <si>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</si>
  <si>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</si>
  <si>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</si>
  <si>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</si>
  <si>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</si>
  <si>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</si>
  <si>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</si>
  <si>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</si>
  <si>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</si>
  <si>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</si>
  <si>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</si>
  <si>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</si>
  <si>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</si>
  <si>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</si>
  <si>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</si>
  <si>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</si>
  <si>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</si>
  <si>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</si>
  <si>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</si>
  <si>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</si>
  <si>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</si>
  <si>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</si>
  <si>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</si>
  <si>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</si>
  <si>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</si>
  <si>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</si>
  <si>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</si>
  <si>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</si>
  <si>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</si>
  <si>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</si>
  <si>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</si>
  <si>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</si>
  <si>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</si>
  <si>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</si>
  <si>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</si>
  <si>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</si>
  <si>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</si>
  <si>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</si>
  <si>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</si>
  <si>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</si>
  <si>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</si>
  <si>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</si>
  <si>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</si>
  <si>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</si>
  <si>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</si>
  <si>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</si>
  <si>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</si>
  <si>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</si>
  <si>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</si>
  <si>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</si>
  <si>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</si>
  <si>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</si>
  <si>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</si>
  <si>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</si>
  <si>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</si>
  <si>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</si>
  <si>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</si>
  <si>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</si>
  <si>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</si>
  <si>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</si>
  <si>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</si>
  <si>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</si>
  <si>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</si>
  <si>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</si>
  <si>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</si>
  <si>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</si>
  <si>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</si>
  <si>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</si>
  <si>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</si>
  <si>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</si>
  <si>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</si>
  <si>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</si>
  <si>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</si>
  <si>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</si>
  <si>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</si>
  <si>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</si>
  <si>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</si>
  <si>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</si>
  <si>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</si>
  <si>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</si>
  <si>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</si>
  <si>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</si>
  <si>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</si>
  <si>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</si>
  <si>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</si>
  <si>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</si>
  <si>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</si>
  <si>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</si>
  <si>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</si>
  <si>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</si>
  <si>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</si>
  <si>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</si>
  <si>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</si>
  <si>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</si>
  <si>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</si>
  <si>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</si>
  <si>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</si>
  <si>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</si>
  <si>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</si>
  <si>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</si>
  <si>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</si>
  <si>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</si>
  <si>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</si>
  <si>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</si>
  <si>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</si>
  <si>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</si>
  <si>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</si>
  <si>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</si>
  <si>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</si>
  <si>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</si>
  <si>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</si>
  <si>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</si>
  <si>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</si>
  <si>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</si>
  <si>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</si>
  <si>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</si>
  <si>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</si>
  <si>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</si>
  <si>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</si>
  <si>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</si>
  <si>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</si>
  <si>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</si>
  <si>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</si>
  <si>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</si>
  <si>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</si>
  <si>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</si>
  <si>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</si>
  <si>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</si>
  <si>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</si>
  <si>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</si>
  <si>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</si>
  <si>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</si>
  <si>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</si>
  <si>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</si>
  <si>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</si>
  <si>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</si>
  <si>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</si>
  <si>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</si>
  <si>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</si>
  <si>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</si>
  <si>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</si>
  <si>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</si>
  <si>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</si>
  <si>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</si>
  <si>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</si>
  <si>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</si>
  <si>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</si>
  <si>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</si>
  <si>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</si>
  <si>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</si>
  <si>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</si>
  <si>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</si>
  <si>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</si>
  <si>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</si>
  <si>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</si>
  <si>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</si>
  <si>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</si>
  <si>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</si>
  <si>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</si>
  <si>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</si>
  <si>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</si>
  <si>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</si>
  <si>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</si>
  <si>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</si>
  <si>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</si>
  <si>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</si>
  <si>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</si>
  <si>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</si>
  <si>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</si>
  <si>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</si>
  <si>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</si>
  <si>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</si>
  <si>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</si>
  <si>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</si>
  <si>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</si>
  <si>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</si>
  <si>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</si>
  <si>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</si>
  <si>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</si>
  <si>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</si>
  <si>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</si>
  <si>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</si>
  <si>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</si>
  <si>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</si>
  <si>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</si>
  <si>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</si>
  <si>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</si>
  <si>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</si>
  <si>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</si>
  <si>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</si>
  <si>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</si>
  <si>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</si>
  <si>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</si>
  <si>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</si>
  <si>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</si>
  <si>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</si>
  <si>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</si>
  <si>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</si>
  <si>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</si>
  <si>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</si>
  <si>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</si>
  <si>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</si>
  <si>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</si>
  <si>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</si>
  <si>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</si>
  <si>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</si>
  <si>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</si>
  <si>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</si>
  <si>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</si>
  <si>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</si>
  <si>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</si>
  <si>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</si>
  <si>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</si>
  <si>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</si>
  <si>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</si>
  <si>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</si>
  <si>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</si>
  <si>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</si>
  <si>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</si>
  <si>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</si>
  <si>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</si>
  <si>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</si>
  <si>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</si>
  <si>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</si>
  <si>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</si>
  <si>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</si>
  <si>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</si>
  <si>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</si>
  <si>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</si>
  <si>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</si>
  <si>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</si>
  <si>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</si>
  <si>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</si>
  <si>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</si>
  <si>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</si>
  <si>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</si>
  <si>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</si>
  <si>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</si>
  <si>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</si>
  <si>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</si>
  <si>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</si>
  <si>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</si>
  <si>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</si>
  <si>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</si>
  <si>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</si>
  <si>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</si>
  <si>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</si>
  <si>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</si>
  <si>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</si>
  <si>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</si>
  <si>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</si>
  <si>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</si>
  <si>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</si>
  <si>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</si>
  <si>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</si>
  <si>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</si>
  <si>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</si>
  <si>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</si>
  <si>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</si>
  <si>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</si>
  <si>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</si>
  <si>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</si>
  <si>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</si>
  <si>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</si>
  <si>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</si>
  <si>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</si>
  <si>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</si>
  <si>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</si>
  <si>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</si>
  <si>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</si>
  <si>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</si>
  <si>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</si>
  <si>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</si>
  <si>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</si>
  <si>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</si>
  <si>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</si>
  <si>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</si>
  <si>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</si>
  <si>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</si>
  <si>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</si>
  <si>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</si>
  <si>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</si>
  <si>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</si>
  <si>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</si>
  <si>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</si>
  <si>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</si>
  <si>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</si>
  <si>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</si>
  <si>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</si>
  <si>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</si>
  <si>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</si>
  <si>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</si>
  <si>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</si>
  <si>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</si>
  <si>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</si>
  <si>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</si>
  <si>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</si>
  <si>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</si>
  <si>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</si>
  <si>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</si>
  <si>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</si>
  <si>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</si>
  <si>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</si>
  <si>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</si>
  <si>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</si>
  <si>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</si>
  <si>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</si>
  <si>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</si>
  <si>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</si>
  <si>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</si>
  <si>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</si>
  <si>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</si>
  <si>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</si>
  <si>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</si>
  <si>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</si>
  <si>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</si>
  <si>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</si>
  <si>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</si>
  <si>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</si>
  <si>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</si>
  <si>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</si>
  <si>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</si>
  <si>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</si>
  <si>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</si>
  <si>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</si>
  <si>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</si>
  <si>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</si>
  <si>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</si>
  <si>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</si>
  <si>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</si>
  <si>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</si>
  <si>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</si>
  <si>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</si>
  <si>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</si>
  <si>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</si>
  <si>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</si>
  <si>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</si>
  <si>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</si>
  <si>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</si>
  <si>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</si>
  <si>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</si>
  <si>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</si>
  <si>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</si>
  <si>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</si>
  <si>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</si>
  <si>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</si>
  <si>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</si>
  <si>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</si>
  <si>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</si>
  <si>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</si>
  <si>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</si>
  <si>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</si>
  <si>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</si>
  <si>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</si>
  <si>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</si>
  <si>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</si>
  <si>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</si>
  <si>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</si>
  <si>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</si>
  <si>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</si>
  <si>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</si>
  <si>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</si>
  <si>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</si>
  <si>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</si>
  <si>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</si>
  <si>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</si>
  <si>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</si>
  <si>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</si>
  <si>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</si>
  <si>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</si>
  <si>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</si>
  <si>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</si>
  <si>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</si>
  <si>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</si>
  <si>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</si>
  <si>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</si>
  <si>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</si>
  <si>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</si>
  <si>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</si>
  <si>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</si>
  <si>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</si>
  <si>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</si>
  <si>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</si>
  <si>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</si>
  <si>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</si>
  <si>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</si>
  <si>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</si>
  <si>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</si>
  <si>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</si>
  <si>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</si>
  <si>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</si>
  <si>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</si>
  <si>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</si>
  <si>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</si>
  <si>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</si>
  <si>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</si>
  <si>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</si>
  <si>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</si>
  <si>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</si>
  <si>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</si>
  <si>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</si>
  <si>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</si>
  <si>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</si>
  <si>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</si>
  <si>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</si>
  <si>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</si>
  <si>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</si>
  <si>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</si>
  <si>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</si>
  <si>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</si>
  <si>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</si>
  <si>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</si>
  <si>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</si>
  <si>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</si>
  <si>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</si>
  <si>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</si>
  <si>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</si>
  <si>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</si>
  <si>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</si>
  <si>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</si>
  <si>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</si>
  <si>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</si>
  <si>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</si>
  <si>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</si>
  <si>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</si>
  <si>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</si>
  <si>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</si>
  <si>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</si>
  <si>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</si>
  <si>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</si>
  <si>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</si>
  <si>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</si>
  <si>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</si>
  <si>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</si>
  <si>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</si>
  <si>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</si>
  <si>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</si>
  <si>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</si>
  <si>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</si>
  <si>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</si>
  <si>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</si>
  <si>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</si>
  <si>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</si>
  <si>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</si>
  <si>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</si>
  <si>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</si>
  <si>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</si>
  <si>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</si>
  <si>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</si>
  <si>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</si>
  <si>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</si>
  <si>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</si>
  <si>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</si>
  <si>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</si>
  <si>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</si>
  <si>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</si>
  <si>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</si>
  <si>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</si>
  <si>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</si>
  <si>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</si>
  <si>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</si>
  <si>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</si>
  <si>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</si>
  <si>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</si>
  <si>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</si>
  <si>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</si>
  <si>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</si>
  <si>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</si>
  <si>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</si>
  <si>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</si>
  <si>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</si>
  <si>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</si>
  <si>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</si>
  <si>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</si>
  <si>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</si>
  <si>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</si>
  <si>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</si>
  <si>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</si>
  <si>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</si>
  <si>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</si>
  <si>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</si>
  <si>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</si>
  <si>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</si>
  <si>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</si>
  <si>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</si>
  <si>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</si>
  <si>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</si>
  <si>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</si>
  <si>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</si>
  <si>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</si>
  <si>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</si>
  <si>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</si>
  <si>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</si>
  <si>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</si>
  <si>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</si>
  <si>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</si>
  <si>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</si>
  <si>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</si>
  <si>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</si>
  <si>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</si>
  <si>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</si>
  <si>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</si>
  <si>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</si>
  <si>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</si>
  <si>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</si>
  <si>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</si>
  <si>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</si>
  <si>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</si>
  <si>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</si>
  <si>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</si>
  <si>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</si>
  <si>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</si>
  <si>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</si>
  <si>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</si>
  <si>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</si>
  <si>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</si>
  <si>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</si>
  <si>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</si>
  <si>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</si>
  <si>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</si>
  <si>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</si>
  <si>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</si>
  <si>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</si>
  <si>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</si>
  <si>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</si>
  <si>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</si>
  <si>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</si>
  <si>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</si>
  <si>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</si>
  <si>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</si>
  <si>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</si>
  <si>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</si>
  <si>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</si>
  <si>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</si>
  <si>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</si>
  <si>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</si>
  <si>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</si>
  <si>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</si>
  <si>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</si>
  <si>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</si>
  <si>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</si>
  <si>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</si>
  <si>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</si>
  <si>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</si>
  <si>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</si>
  <si>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</si>
  <si>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</si>
  <si>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</si>
  <si>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</si>
  <si>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</si>
  <si>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</si>
  <si>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</si>
  <si>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</si>
  <si>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</si>
  <si>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</si>
  <si>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</si>
  <si>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</si>
  <si>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</si>
  <si>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</si>
  <si>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</si>
  <si>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</si>
  <si>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</si>
  <si>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</si>
  <si>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</si>
  <si>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</si>
  <si>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</si>
  <si>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</si>
  <si>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</si>
  <si>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</si>
  <si>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</si>
  <si>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</si>
  <si>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</si>
  <si>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</si>
  <si>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</si>
  <si>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</si>
  <si>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</si>
  <si>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</si>
  <si>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</si>
  <si>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</si>
  <si>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</si>
  <si>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</si>
  <si>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</si>
  <si>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</si>
  <si>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</si>
  <si>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</si>
  <si>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</si>
  <si>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</si>
  <si>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</si>
  <si>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</si>
  <si>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</si>
  <si>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</si>
  <si>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</si>
  <si>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</si>
  <si>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</si>
  <si>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</si>
  <si>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</si>
  <si>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</si>
  <si>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</si>
  <si>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</si>
  <si>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</si>
  <si>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</si>
  <si>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</si>
  <si>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</si>
  <si>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</si>
  <si>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</si>
  <si>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</si>
  <si>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</si>
  <si>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</si>
  <si>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</si>
  <si>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</si>
  <si>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</si>
  <si>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</si>
  <si>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</si>
  <si>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</si>
  <si>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</si>
  <si>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</si>
  <si>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</si>
  <si>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</si>
  <si>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</si>
  <si>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</si>
  <si>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</si>
  <si>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</si>
  <si>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</si>
  <si>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</si>
  <si>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</si>
  <si>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</si>
  <si>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</si>
  <si>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</si>
  <si>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</si>
  <si>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</si>
  <si>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</si>
  <si>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</si>
  <si>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</si>
  <si>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</si>
  <si>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</si>
  <si>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</si>
  <si>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</si>
  <si>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</si>
  <si>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</si>
  <si>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</si>
  <si>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</si>
  <si>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</si>
  <si>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</si>
  <si>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</si>
  <si>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</si>
  <si>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</si>
  <si>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</si>
  <si>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</si>
  <si>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</si>
  <si>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</si>
  <si>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</si>
  <si>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</si>
  <si>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</si>
  <si>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</si>
  <si>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</si>
  <si>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</si>
  <si>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</si>
  <si>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</si>
  <si>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</si>
  <si>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</si>
  <si>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</si>
  <si>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</si>
  <si>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</si>
  <si>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</si>
  <si>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</si>
  <si>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</si>
  <si>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</si>
  <si>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</si>
  <si>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</si>
  <si>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</si>
  <si>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</si>
  <si>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</si>
  <si>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</si>
  <si>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</si>
  <si>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</si>
  <si>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</si>
  <si>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</si>
  <si>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</si>
  <si>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</si>
  <si>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</si>
  <si>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</si>
  <si>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</si>
  <si>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</si>
  <si>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</si>
  <si>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</si>
  <si>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</si>
  <si>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</si>
  <si>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</si>
  <si>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</si>
  <si>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</si>
  <si>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</si>
  <si>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</si>
  <si>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</si>
  <si>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</si>
  <si>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</si>
  <si>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</si>
  <si>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</si>
  <si>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</si>
  <si>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</si>
  <si>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</si>
  <si>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</si>
  <si>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</si>
  <si>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</si>
  <si>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</si>
  <si>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</si>
  <si>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</si>
  <si>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</si>
  <si>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</si>
  <si>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</si>
  <si>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</si>
  <si>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</si>
  <si>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</si>
  <si>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</si>
  <si>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</si>
  <si>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</si>
  <si>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</si>
  <si>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</si>
  <si>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</si>
  <si>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</si>
  <si>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</si>
  <si>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</si>
  <si>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</si>
  <si>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</si>
  <si>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</si>
  <si>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</si>
  <si>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</si>
  <si>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</si>
  <si>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</si>
  <si>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</si>
  <si>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</si>
  <si>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</si>
  <si>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</si>
  <si>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</si>
  <si>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</si>
  <si>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</si>
  <si>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</si>
  <si>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</si>
  <si>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</si>
  <si>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</si>
  <si>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</si>
  <si>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</si>
  <si>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</si>
  <si>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</si>
  <si>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</si>
  <si>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</si>
  <si>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</si>
  <si>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</si>
  <si>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</si>
  <si>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</si>
  <si>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</si>
  <si>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</si>
  <si>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</si>
  <si>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</si>
  <si>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</si>
  <si>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</si>
  <si>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</si>
  <si>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</si>
  <si>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</si>
  <si>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</si>
  <si>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</si>
  <si>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</si>
  <si>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</si>
  <si>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</si>
  <si>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</si>
  <si>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</si>
  <si>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</si>
  <si>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</si>
  <si>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</si>
  <si>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</si>
  <si>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</si>
  <si>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</si>
  <si>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</si>
  <si>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</si>
  <si>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</si>
  <si>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</si>
  <si>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</si>
  <si>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</si>
  <si>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</si>
  <si>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</si>
  <si>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</si>
  <si>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</si>
  <si>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</si>
  <si>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</si>
  <si>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</si>
  <si>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</si>
  <si>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</si>
  <si>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</si>
  <si>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</si>
  <si>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</si>
  <si>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</si>
  <si>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</si>
  <si>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</si>
  <si>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</si>
  <si>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</si>
  <si>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</si>
  <si>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</si>
  <si>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</si>
  <si>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</si>
  <si>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</si>
  <si>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</si>
  <si>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</si>
  <si>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</si>
  <si>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</si>
  <si>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</si>
  <si>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</si>
  <si>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</si>
  <si>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</si>
  <si>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</si>
  <si>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</si>
  <si>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</si>
  <si>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</si>
  <si>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</si>
  <si>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</si>
  <si>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</si>
  <si>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</si>
  <si>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</si>
  <si>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</si>
  <si>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</si>
  <si>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</si>
  <si>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</si>
  <si>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</si>
  <si>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</si>
  <si>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</si>
  <si>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</si>
  <si>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</si>
  <si>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</si>
  <si>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</si>
  <si>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</si>
  <si>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</si>
  <si>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</si>
  <si>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</si>
  <si>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</si>
  <si>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</si>
  <si>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</si>
  <si>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</si>
  <si>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</si>
  <si>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</si>
  <si>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</si>
  <si>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</si>
  <si>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</si>
  <si>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</si>
  <si>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</si>
  <si>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</si>
  <si>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</si>
  <si>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</si>
  <si>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</si>
  <si>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</si>
  <si>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</si>
  <si>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</si>
  <si>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</si>
  <si>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</si>
  <si>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</si>
  <si>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</si>
  <si>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</si>
  <si>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</si>
  <si>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</si>
  <si>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</si>
  <si>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</si>
  <si>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</si>
  <si>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</si>
  <si>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</si>
  <si>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</si>
  <si>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</si>
  <si>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</si>
  <si>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</si>
  <si>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</si>
  <si>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</si>
  <si>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</si>
  <si>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</si>
  <si>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</si>
  <si>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</si>
  <si>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</si>
  <si>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</si>
  <si>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</si>
  <si>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</si>
  <si>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</si>
  <si>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</si>
  <si>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</si>
  <si>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</si>
  <si>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</si>
  <si>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</si>
  <si>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</si>
  <si>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</si>
  <si>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</si>
  <si>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</si>
  <si>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</si>
  <si>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</si>
  <si>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</si>
  <si>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</si>
  <si>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</si>
  <si>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</si>
  <si>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</si>
  <si>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</si>
  <si>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</si>
  <si>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</si>
  <si>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</si>
  <si>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</si>
  <si>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</si>
  <si>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</si>
  <si>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</si>
  <si>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</si>
  <si>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</si>
  <si>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</si>
  <si>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</si>
  <si>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</si>
  <si>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</si>
  <si>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</si>
  <si>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</si>
  <si>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</si>
  <si>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</si>
  <si>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</si>
  <si>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</si>
  <si>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</si>
  <si>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</si>
  <si>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</si>
  <si>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</si>
  <si>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</si>
  <si>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</si>
  <si>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</si>
  <si>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</si>
  <si>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</si>
  <si>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</si>
  <si>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</si>
  <si>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</si>
  <si>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</si>
  <si>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</si>
  <si>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</si>
  <si>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</si>
  <si>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</si>
  <si>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</si>
  <si>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</si>
  <si>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</si>
  <si>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</si>
  <si>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</si>
  <si>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</si>
  <si>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</si>
  <si>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</si>
  <si>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</si>
  <si>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</si>
  <si>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</si>
  <si>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</si>
  <si>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</si>
  <si>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</si>
  <si>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</si>
  <si>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</si>
  <si>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</si>
  <si>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</si>
  <si>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</si>
  <si>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</si>
  <si>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</si>
  <si>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</si>
  <si>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</si>
  <si>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</si>
  <si>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</si>
  <si>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</si>
  <si>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</si>
  <si>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</si>
  <si>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</si>
  <si>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</si>
  <si>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</si>
  <si>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</si>
  <si>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</si>
  <si>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</si>
  <si>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</si>
  <si>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</si>
  <si>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</si>
  <si>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</si>
  <si>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</si>
  <si>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</si>
  <si>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</si>
  <si>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</si>
  <si>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</si>
  <si>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</si>
  <si>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</si>
  <si>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</si>
  <si>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</si>
  <si>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</si>
  <si>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</si>
  <si>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</si>
  <si>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</si>
  <si>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</si>
  <si>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</si>
  <si>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</si>
  <si>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</si>
  <si>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</si>
  <si>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</si>
  <si>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</si>
  <si>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</si>
  <si>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</si>
  <si>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</si>
  <si>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</si>
  <si>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</si>
  <si>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</si>
  <si>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</si>
  <si>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</si>
  <si>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</si>
  <si>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</si>
  <si>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</si>
  <si>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</si>
  <si>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</si>
  <si>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</si>
  <si>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</si>
  <si>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</si>
  <si>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</si>
  <si>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</si>
  <si>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</si>
  <si>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</si>
  <si>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</si>
  <si>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</si>
  <si>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</si>
  <si>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</si>
  <si>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</si>
  <si>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</si>
  <si>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</si>
  <si>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</si>
  <si>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</si>
  <si>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</si>
  <si>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</si>
  <si>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</si>
  <si>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</si>
  <si>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</si>
  <si>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</si>
  <si>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</si>
  <si>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</si>
  <si>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</si>
  <si>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</si>
  <si>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</si>
  <si>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</si>
  <si>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</si>
  <si>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</si>
  <si>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</si>
  <si>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</si>
  <si>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</si>
  <si>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</si>
  <si>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</si>
  <si>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</si>
  <si>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</si>
  <si>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</si>
  <si>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</si>
  <si>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</si>
  <si>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</si>
  <si>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</si>
  <si>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</si>
  <si>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</si>
  <si>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</si>
  <si>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</si>
  <si>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</si>
  <si>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</si>
  <si>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</si>
  <si>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</si>
  <si>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</si>
  <si>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</si>
  <si>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</si>
  <si>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</si>
  <si>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</si>
  <si>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</si>
  <si>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</si>
  <si>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</si>
  <si>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</si>
  <si>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</si>
  <si>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</si>
  <si>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</si>
  <si>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</si>
  <si>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</si>
  <si>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</si>
  <si>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</si>
  <si>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</si>
  <si>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</si>
  <si>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</si>
  <si>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</si>
  <si>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</si>
  <si>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</si>
  <si>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</si>
  <si>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</si>
  <si>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</si>
  <si>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</si>
  <si>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</si>
  <si>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</si>
  <si>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</si>
  <si>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</si>
  <si>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</si>
  <si>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</si>
  <si>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</si>
  <si>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</si>
  <si>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</si>
  <si>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</si>
  <si>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</si>
  <si>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</si>
  <si>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</si>
  <si>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</si>
  <si>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</si>
  <si>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</si>
  <si>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</si>
  <si>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</si>
  <si>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</si>
  <si>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</si>
  <si>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</si>
  <si>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</si>
  <si>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</si>
  <si>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</si>
  <si>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</si>
  <si>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</si>
  <si>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</si>
  <si>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</si>
  <si>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</si>
  <si>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</si>
  <si>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</si>
  <si>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</si>
  <si>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</si>
  <si>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</si>
  <si>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</si>
  <si>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</si>
  <si>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</si>
  <si>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</si>
  <si>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</si>
  <si>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</si>
  <si>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</si>
  <si>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</si>
  <si>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</si>
  <si>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</si>
  <si>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</si>
  <si>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</si>
  <si>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</si>
  <si>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</si>
  <si>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</si>
  <si>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</si>
  <si>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</si>
  <si>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</si>
  <si>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</si>
  <si>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</si>
  <si>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</si>
  <si>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</si>
  <si>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</si>
  <si>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</si>
  <si>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</si>
  <si>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</si>
  <si>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</si>
  <si>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</si>
  <si>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</si>
  <si>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</si>
  <si>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</si>
  <si>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</si>
  <si>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</si>
  <si>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</si>
  <si>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</si>
  <si>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</si>
  <si>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</si>
  <si>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</si>
  <si>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</si>
  <si>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</si>
  <si>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</si>
  <si>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</si>
  <si>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</si>
  <si>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</si>
  <si>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</si>
  <si>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</si>
  <si>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</si>
  <si>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</si>
  <si>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</si>
  <si>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</si>
  <si>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</si>
  <si>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</si>
  <si>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</si>
  <si>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</si>
  <si>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</si>
  <si>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</si>
  <si>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</si>
  <si>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</si>
  <si>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</si>
  <si>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</si>
  <si>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</si>
  <si>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</si>
  <si>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</si>
  <si>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</si>
  <si>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</si>
  <si>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</si>
  <si>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</si>
  <si>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</si>
  <si>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</si>
  <si>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</si>
  <si>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</si>
  <si>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</si>
  <si>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</si>
  <si>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</si>
  <si>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</si>
  <si>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</si>
  <si>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</si>
  <si>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</si>
  <si>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</si>
  <si>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</si>
  <si>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</si>
  <si>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</si>
  <si>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</si>
  <si>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</si>
  <si>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</si>
  <si>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</si>
  <si>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</si>
  <si>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</si>
  <si>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</si>
  <si>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</si>
  <si>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</si>
  <si>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</si>
  <si>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</si>
  <si>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</si>
  <si>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</si>
  <si>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</si>
  <si>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</si>
  <si>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</si>
  <si>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</si>
  <si>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</si>
  <si>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</si>
  <si>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</si>
  <si>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</si>
  <si>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</si>
  <si>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</si>
  <si>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</si>
  <si>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</si>
  <si>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</si>
  <si>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</si>
  <si>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</si>
  <si>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</si>
  <si>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</si>
  <si>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</si>
  <si>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</si>
  <si>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</si>
  <si>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</si>
  <si>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</si>
  <si>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</si>
  <si>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</si>
  <si>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</si>
  <si>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</si>
  <si>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</si>
  <si>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</si>
  <si>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</si>
  <si>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</si>
  <si>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</si>
  <si>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</si>
  <si>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</si>
  <si>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</si>
  <si>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</si>
  <si>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</si>
  <si>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</si>
  <si>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</si>
  <si>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</si>
  <si>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</si>
  <si>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</si>
  <si>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</si>
  <si>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</si>
  <si>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</si>
  <si>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</si>
  <si>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</si>
  <si>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</si>
  <si>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</si>
  <si>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</si>
  <si>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</si>
  <si>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</si>
  <si>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</si>
  <si>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</si>
  <si>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</si>
  <si>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</si>
  <si>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</si>
  <si>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</si>
  <si>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</si>
  <si>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</si>
  <si>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</si>
  <si>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</si>
  <si>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</si>
  <si>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</si>
  <si>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</si>
  <si>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</si>
  <si>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</si>
  <si>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</si>
  <si>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</si>
  <si>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</si>
  <si>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</si>
  <si>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</si>
  <si>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</si>
  <si>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</si>
  <si>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</si>
  <si>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</si>
  <si>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</si>
  <si>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</si>
  <si>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</si>
  <si>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</si>
  <si>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</si>
  <si>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</si>
  <si>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</si>
  <si>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</si>
  <si>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</si>
  <si>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</si>
  <si>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</si>
  <si>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</si>
  <si>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</si>
  <si>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</si>
  <si>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</si>
  <si>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</si>
  <si>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</si>
  <si>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</si>
  <si>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</si>
  <si>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</si>
  <si>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</si>
  <si>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</si>
  <si>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</si>
  <si>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</si>
  <si>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</si>
  <si>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</si>
  <si>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</si>
  <si>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</si>
  <si>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</si>
  <si>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</si>
  <si>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</si>
  <si>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</si>
  <si>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</si>
  <si>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</si>
  <si>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</si>
  <si>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</si>
  <si>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</si>
  <si>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</si>
  <si>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</si>
  <si>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</si>
  <si>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</si>
  <si>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</si>
  <si>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</si>
  <si>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</si>
  <si>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</si>
  <si>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</si>
  <si>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</si>
  <si>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</si>
  <si>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</si>
  <si>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</si>
  <si>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</si>
  <si>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</si>
  <si>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</si>
  <si>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</si>
  <si>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</si>
  <si>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</si>
  <si>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</si>
  <si>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</si>
  <si>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</si>
  <si>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</si>
  <si>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</si>
  <si>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</si>
  <si>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</si>
  <si>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</si>
  <si>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</si>
  <si>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</si>
  <si>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</si>
  <si>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</si>
  <si>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</si>
  <si>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</si>
  <si>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</si>
  <si>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</si>
  <si>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</si>
  <si>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</si>
  <si>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</si>
  <si>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</si>
  <si>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</si>
  <si>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</si>
  <si>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</si>
  <si>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</si>
  <si>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</si>
  <si>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</si>
  <si>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</si>
  <si>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</si>
  <si>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</si>
  <si>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</si>
  <si>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</si>
  <si>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</si>
  <si>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</si>
  <si>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</si>
  <si>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</si>
  <si>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</si>
  <si>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</si>
  <si>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</si>
  <si>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</si>
  <si>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</si>
  <si>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</si>
  <si>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</si>
  <si>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</si>
  <si>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</si>
  <si>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</si>
  <si>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</si>
  <si>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</si>
  <si>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</si>
  <si>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</si>
  <si>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</si>
  <si>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</si>
  <si>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</si>
  <si>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</si>
  <si>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</si>
  <si>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</si>
  <si>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</si>
  <si>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</si>
  <si>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</si>
  <si>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</si>
  <si>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</si>
  <si>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</si>
  <si>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</si>
  <si>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</si>
  <si>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</si>
  <si>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</si>
  <si>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</si>
  <si>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</si>
  <si>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</si>
  <si>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</si>
  <si>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</si>
  <si>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</si>
  <si>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</si>
  <si>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</si>
  <si>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</si>
  <si>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</si>
  <si>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</si>
  <si>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</si>
  <si>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</si>
  <si>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</si>
  <si>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</si>
  <si>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</si>
  <si>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</si>
  <si>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</si>
  <si>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</si>
  <si>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</si>
  <si>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</si>
  <si>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</si>
  <si>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</si>
  <si>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</si>
  <si>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</si>
  <si>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</si>
  <si>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</si>
  <si>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</si>
  <si>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</si>
  <si>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</si>
  <si>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</si>
  <si>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</si>
  <si>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</si>
  <si>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</si>
  <si>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</si>
  <si>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</si>
  <si>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</si>
  <si>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</si>
  <si>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</si>
  <si>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</si>
  <si>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</si>
  <si>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</si>
  <si>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</si>
  <si>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</si>
  <si>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</si>
  <si>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</si>
  <si>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</si>
  <si>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</si>
  <si>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</si>
  <si>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</si>
  <si>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</si>
  <si>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</si>
  <si>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</si>
  <si>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</si>
  <si>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</si>
  <si>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</si>
  <si>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</si>
  <si>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</si>
  <si>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</si>
  <si>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</si>
  <si>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</si>
  <si>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</si>
  <si>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</si>
  <si>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</si>
  <si>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</si>
  <si>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</si>
  <si>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</si>
  <si>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</si>
  <si>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</si>
  <si>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</si>
  <si>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</si>
  <si>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</si>
  <si>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</si>
  <si>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</si>
  <si>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</si>
  <si>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</si>
  <si>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</si>
  <si>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</si>
  <si>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</si>
  <si>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</si>
  <si>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</si>
  <si>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</si>
  <si>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</si>
  <si>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</si>
  <si>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</si>
  <si>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</si>
  <si>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</si>
  <si>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</si>
  <si>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</si>
  <si>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</si>
  <si>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</si>
  <si>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</si>
  <si>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</si>
  <si>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</si>
  <si>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</si>
  <si>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</si>
  <si>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</si>
  <si>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</si>
  <si>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</si>
  <si>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</si>
  <si>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</si>
  <si>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</si>
  <si>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</si>
  <si>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</si>
  <si>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</si>
  <si>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</si>
  <si>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</si>
  <si>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</si>
  <si>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</si>
  <si>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</si>
  <si>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</si>
  <si>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</si>
  <si>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</si>
  <si>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</si>
  <si>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</si>
  <si>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</si>
  <si>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</si>
  <si>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</si>
  <si>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</si>
  <si>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</si>
  <si>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</si>
  <si>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</si>
  <si>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</si>
  <si>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</si>
  <si>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</si>
  <si>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</si>
  <si>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</si>
  <si>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</si>
  <si>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</si>
  <si>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</si>
  <si>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</si>
  <si>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</si>
  <si>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</si>
  <si>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</si>
  <si>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</si>
  <si>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</si>
  <si>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</si>
  <si>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</si>
  <si>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</si>
  <si>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</si>
  <si>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</si>
  <si>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</si>
  <si>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</si>
  <si>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</si>
  <si>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</si>
  <si>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</si>
  <si>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</si>
  <si>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</si>
  <si>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</si>
  <si>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</si>
  <si>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</si>
  <si>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</si>
  <si>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</si>
  <si>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</si>
  <si>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</si>
  <si>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</si>
  <si>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</si>
  <si>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</si>
  <si>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</si>
  <si>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</si>
  <si>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</si>
  <si>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</si>
  <si>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</si>
  <si>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</si>
  <si>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</si>
  <si>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</si>
  <si>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</si>
  <si>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</si>
  <si>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</si>
  <si>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</si>
  <si>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</si>
  <si>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</si>
  <si>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</si>
  <si>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</si>
  <si>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</si>
  <si>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</si>
  <si>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</si>
  <si>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</si>
  <si>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</si>
  <si>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</si>
  <si>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</si>
  <si>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</si>
  <si>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</si>
  <si>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</si>
  <si>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</si>
  <si>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</si>
  <si>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</si>
  <si>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</si>
  <si>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</si>
  <si>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</si>
  <si>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</si>
  <si>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</si>
  <si>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</si>
  <si>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</si>
  <si>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</si>
  <si>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</si>
  <si>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</si>
  <si>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</si>
  <si>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</si>
  <si>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</si>
  <si>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</si>
  <si>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</si>
  <si>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</si>
  <si>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</si>
  <si>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</si>
  <si>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</si>
  <si>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</si>
  <si>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</si>
  <si>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</si>
  <si>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</si>
  <si>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</si>
  <si>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</si>
  <si>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</si>
  <si>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</si>
  <si>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</si>
  <si>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</si>
  <si>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</si>
  <si>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</si>
  <si>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</si>
  <si>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</si>
  <si>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</si>
  <si>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</si>
  <si>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</si>
  <si>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</si>
  <si>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</si>
  <si>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</si>
  <si>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</si>
  <si>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</si>
  <si>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</si>
  <si>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</si>
  <si>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</si>
  <si>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</si>
  <si>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</si>
  <si>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</si>
  <si>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</si>
  <si>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</si>
  <si>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</si>
  <si>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</si>
  <si>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</si>
  <si>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</si>
  <si>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</si>
  <si>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</si>
  <si>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</si>
  <si>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</si>
  <si>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</si>
  <si>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</si>
  <si>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</si>
  <si>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</si>
  <si>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</si>
  <si>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</si>
  <si>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</si>
  <si>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</si>
  <si>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</si>
  <si>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</si>
  <si>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</si>
  <si>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</si>
  <si>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</si>
  <si>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</si>
  <si>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</si>
  <si>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</si>
  <si>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</si>
  <si>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</si>
  <si>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</si>
  <si>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</si>
  <si>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</si>
  <si>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</si>
  <si>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</si>
  <si>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</si>
  <si>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</si>
  <si>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</si>
  <si>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</si>
  <si>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</si>
  <si>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</si>
  <si>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</si>
  <si>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</si>
  <si>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</si>
  <si>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</si>
  <si>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</si>
  <si>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</si>
  <si>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</si>
  <si>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</si>
  <si>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</si>
  <si>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</si>
  <si>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</si>
  <si>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</si>
  <si>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</si>
  <si>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</si>
  <si>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</si>
  <si>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</si>
  <si>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</si>
  <si>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</si>
  <si>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</si>
  <si>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</si>
  <si>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</si>
  <si>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</si>
  <si>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</si>
  <si>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</si>
  <si>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</si>
  <si>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</si>
  <si>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</si>
  <si>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</si>
  <si>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</si>
  <si>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</si>
  <si>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</si>
  <si>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</si>
  <si>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</si>
  <si>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</si>
  <si>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</si>
  <si>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</si>
  <si>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</si>
  <si>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</si>
  <si>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</si>
  <si>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</si>
  <si>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</si>
  <si>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</si>
  <si>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</si>
  <si>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</si>
  <si>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</si>
  <si>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</si>
  <si>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</si>
  <si>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</si>
  <si>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</si>
  <si>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</si>
  <si>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</si>
  <si>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</si>
  <si>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</si>
  <si>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</si>
  <si>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</si>
  <si>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</si>
  <si>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</si>
  <si>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</si>
  <si>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</si>
  <si>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</si>
  <si>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</si>
  <si>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</si>
  <si>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</si>
  <si>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</si>
  <si>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</si>
  <si>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</si>
  <si>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</si>
  <si>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</si>
  <si>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</si>
  <si>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</si>
  <si>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</si>
  <si>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</si>
  <si>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</si>
  <si>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</si>
  <si>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</si>
  <si>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</si>
  <si>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</si>
  <si>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</si>
  <si>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</si>
  <si>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</si>
  <si>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</si>
  <si>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</si>
  <si>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</si>
  <si>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</si>
  <si>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</si>
  <si>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</si>
  <si>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</si>
  <si>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</si>
  <si>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</si>
  <si>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</si>
  <si>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</si>
  <si>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</si>
  <si>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</si>
  <si>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</si>
  <si>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</si>
  <si>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</si>
  <si>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</si>
  <si>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</si>
  <si>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</si>
  <si>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</si>
  <si>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</si>
  <si>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</si>
  <si>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</si>
  <si>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</si>
  <si>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</si>
  <si>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</si>
  <si>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</si>
  <si>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</si>
  <si>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</si>
  <si>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</si>
  <si>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</si>
  <si>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</si>
  <si>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</si>
  <si>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</si>
  <si>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</si>
  <si>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</si>
  <si>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</si>
  <si>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</si>
  <si>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</si>
  <si>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</si>
  <si>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</si>
  <si>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</si>
  <si>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</si>
  <si>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</si>
  <si>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</si>
  <si>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</si>
  <si>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</si>
  <si>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</si>
  <si>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</si>
  <si>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</si>
  <si>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</si>
  <si>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</si>
  <si>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</si>
  <si>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</si>
  <si>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</si>
  <si>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</si>
  <si>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</si>
  <si>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</si>
  <si>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</si>
  <si>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</si>
  <si>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</si>
  <si>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</si>
  <si>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</si>
  <si>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</si>
  <si>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</si>
  <si>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</si>
  <si>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</si>
  <si>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</si>
  <si>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</si>
  <si>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</si>
  <si>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</si>
  <si>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</si>
  <si>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</si>
  <si>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</si>
  <si>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</si>
  <si>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</si>
  <si>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</si>
  <si>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</si>
  <si>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</si>
  <si>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</si>
  <si>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</si>
  <si>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</si>
  <si>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</si>
  <si>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</si>
  <si>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</si>
  <si>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</si>
  <si>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</si>
  <si>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</si>
  <si>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</si>
  <si>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</si>
  <si>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</si>
  <si>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</si>
  <si>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</si>
  <si>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</si>
  <si>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</si>
  <si>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</si>
  <si>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</si>
  <si>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</si>
  <si>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</si>
  <si>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</si>
  <si>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</si>
  <si>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</si>
  <si>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</si>
  <si>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</si>
  <si>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</si>
  <si>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</si>
  <si>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</si>
  <si>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</si>
  <si>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</si>
  <si>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</si>
  <si>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</si>
  <si>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</si>
  <si>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</si>
  <si>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</si>
  <si>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</si>
  <si>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</si>
  <si>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</si>
  <si>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</si>
  <si>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</si>
  <si>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</si>
  <si>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</si>
  <si>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</si>
  <si>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</si>
  <si>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</si>
  <si>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</si>
  <si>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</si>
  <si>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</si>
  <si>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</si>
  <si>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</si>
  <si>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</si>
  <si>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</si>
  <si>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</si>
  <si>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</si>
  <si>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</si>
  <si>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</si>
  <si>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</si>
  <si>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</si>
  <si>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</si>
  <si>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</si>
  <si>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</si>
  <si>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</si>
  <si>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</si>
  <si>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</si>
  <si>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</si>
  <si>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</si>
  <si>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</si>
  <si>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</si>
  <si>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</si>
  <si>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</si>
  <si>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</si>
  <si>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</si>
  <si>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</si>
  <si>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</si>
  <si>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</si>
  <si>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</si>
  <si>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</si>
  <si>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</si>
  <si>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</si>
  <si>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</si>
  <si>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</si>
  <si>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</si>
  <si>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</si>
  <si>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</si>
  <si>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</si>
  <si>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</si>
  <si>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</si>
  <si>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</si>
  <si>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</si>
  <si>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</si>
  <si>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</si>
  <si>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</si>
  <si>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</si>
  <si>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</si>
  <si>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</si>
  <si>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</si>
  <si>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</si>
  <si>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</si>
  <si>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</si>
  <si>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</si>
  <si>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</si>
  <si>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</si>
  <si>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</si>
  <si>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</si>
  <si>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</si>
  <si>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</si>
  <si>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</si>
  <si>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</si>
  <si>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</si>
  <si>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</si>
  <si>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</si>
  <si>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</si>
  <si>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</si>
  <si>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</si>
  <si>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</si>
  <si>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</si>
  <si>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</si>
  <si>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</si>
  <si>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</si>
  <si>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</si>
  <si>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</si>
  <si>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</si>
  <si>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</si>
  <si>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</si>
  <si>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</si>
  <si>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</si>
  <si>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</si>
  <si>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</si>
  <si>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</si>
  <si>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</si>
  <si>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</si>
  <si>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</si>
  <si>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</si>
  <si>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</si>
  <si>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</si>
  <si>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</si>
  <si>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</si>
  <si>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</si>
  <si>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</si>
  <si>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</si>
  <si>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</si>
  <si>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</si>
  <si>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</si>
  <si>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</si>
  <si>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</si>
  <si>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</si>
  <si>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</si>
  <si>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</si>
  <si>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</si>
  <si>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</si>
  <si>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</si>
  <si>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</si>
  <si>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</si>
  <si>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</si>
  <si>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</si>
  <si>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</si>
  <si>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</si>
  <si>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</si>
  <si>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</si>
  <si>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</si>
  <si>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</si>
  <si>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</si>
  <si>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</si>
  <si>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</si>
  <si>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</si>
  <si>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</si>
  <si>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</si>
  <si>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</si>
  <si>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</si>
  <si>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</si>
  <si>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</si>
  <si>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</si>
  <si>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</si>
  <si>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</si>
  <si>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</si>
  <si>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</si>
  <si>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</si>
  <si>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</si>
  <si>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</si>
  <si>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</si>
  <si>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</si>
  <si>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</si>
  <si>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</si>
  <si>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</si>
  <si>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</si>
  <si>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</si>
  <si>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</si>
  <si>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</si>
  <si>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</si>
  <si>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</si>
  <si>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</si>
  <si>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</si>
  <si>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</si>
  <si>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</si>
  <si>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</si>
  <si>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</si>
  <si>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</si>
  <si>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</si>
  <si>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</si>
  <si>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</si>
  <si>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</si>
  <si>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</si>
  <si>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</si>
  <si>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</si>
  <si>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</si>
  <si>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</si>
  <si>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</si>
  <si>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</si>
  <si>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</si>
  <si>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</si>
  <si>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</si>
  <si>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</si>
  <si>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</si>
  <si>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</si>
  <si>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</si>
  <si>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</si>
  <si>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</si>
  <si>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</si>
  <si>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</si>
  <si>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</si>
  <si>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</si>
  <si>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</si>
  <si>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</si>
  <si>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</si>
  <si>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</si>
  <si>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</si>
  <si>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</si>
  <si>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</si>
  <si>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</si>
  <si>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</si>
  <si>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</si>
  <si>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</si>
  <si>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</si>
  <si>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</si>
  <si>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</si>
  <si>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</si>
  <si>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</si>
  <si>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</si>
  <si>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</si>
  <si>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</si>
  <si>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</si>
  <si>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</si>
  <si>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</si>
  <si>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</si>
  <si>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</si>
  <si>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</si>
  <si>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</si>
  <si>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</si>
  <si>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</si>
  <si>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</si>
  <si>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</si>
  <si>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</si>
  <si>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</si>
  <si>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</si>
  <si>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</si>
  <si>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</si>
  <si>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</si>
  <si>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</si>
  <si>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</si>
  <si>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</si>
  <si>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</si>
  <si>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</si>
  <si>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</si>
  <si>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</si>
  <si>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</si>
  <si>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</si>
  <si>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</si>
  <si>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</si>
  <si>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</si>
  <si>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</si>
  <si>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</si>
  <si>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</si>
  <si>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</si>
  <si>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</si>
  <si>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</si>
  <si>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</si>
  <si>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</si>
  <si>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</si>
  <si>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</si>
  <si>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</si>
  <si>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</si>
  <si>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</si>
  <si>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</si>
  <si>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</si>
  <si>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</si>
  <si>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</si>
  <si>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</si>
  <si>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</si>
  <si>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</si>
  <si>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</si>
  <si>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</si>
  <si>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</si>
  <si>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</si>
  <si>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</si>
  <si>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</si>
  <si>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</si>
  <si>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</si>
  <si>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</si>
  <si>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</si>
  <si>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</si>
  <si>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</si>
  <si>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</si>
  <si>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</si>
  <si>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</si>
  <si>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</si>
  <si>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</si>
  <si>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</si>
  <si>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</si>
  <si>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</si>
  <si>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</si>
  <si>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</si>
  <si>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</si>
  <si>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</si>
  <si>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</si>
  <si>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</si>
  <si>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</si>
  <si>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</si>
  <si>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</si>
  <si>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</si>
  <si>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</si>
  <si>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</si>
  <si>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</si>
  <si>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</si>
  <si>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</si>
  <si>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</si>
  <si>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</si>
  <si>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</si>
  <si>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</si>
  <si>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</si>
  <si>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</si>
  <si>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</si>
  <si>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</si>
  <si>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</si>
  <si>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</si>
  <si>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</si>
  <si>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</si>
  <si>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</si>
  <si>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</si>
  <si>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</si>
  <si>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</si>
  <si>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</si>
  <si>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</si>
  <si>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</si>
  <si>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</si>
  <si>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</si>
  <si>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</si>
  <si>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</si>
  <si>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</si>
  <si>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</si>
  <si>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</si>
  <si>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</si>
  <si>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</si>
  <si>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</si>
  <si>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</si>
  <si>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</si>
  <si>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</si>
  <si>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</si>
  <si>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</si>
  <si>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</si>
  <si>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</si>
  <si>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</si>
  <si>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</si>
  <si>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</si>
  <si>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</si>
  <si>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</si>
  <si>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</si>
  <si>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</si>
  <si>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</si>
  <si>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</si>
  <si>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</si>
  <si>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</si>
  <si>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</si>
  <si>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</si>
  <si>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</si>
  <si>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</si>
  <si>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</si>
  <si>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</si>
  <si>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</si>
  <si>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</si>
  <si>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</si>
  <si>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</si>
  <si>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</si>
  <si>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</si>
  <si>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</si>
  <si>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</si>
  <si>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</si>
  <si>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</si>
  <si>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</si>
  <si>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</si>
  <si>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</si>
  <si>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</si>
  <si>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</si>
  <si>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</si>
  <si>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</si>
  <si>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</si>
  <si>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</si>
  <si>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</si>
  <si>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</si>
  <si>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</si>
  <si>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</si>
  <si>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</si>
  <si>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</si>
  <si>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</si>
  <si>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</si>
  <si>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</si>
  <si>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</si>
  <si>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</si>
  <si>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</si>
  <si>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</si>
  <si>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</si>
  <si>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</si>
  <si>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</si>
  <si>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</si>
  <si>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</si>
  <si>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</si>
  <si>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</si>
  <si>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</si>
  <si>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</si>
  <si>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</si>
  <si>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</si>
  <si>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</si>
  <si>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</si>
  <si>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</si>
  <si>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</si>
  <si>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</si>
  <si>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</si>
  <si>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</si>
  <si>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</si>
  <si>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</si>
  <si>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</si>
  <si>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</si>
  <si>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</si>
  <si>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</si>
  <si>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</si>
  <si>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</si>
  <si>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</si>
  <si>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</si>
  <si>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</si>
  <si>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</si>
  <si>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</si>
  <si>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</si>
  <si>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</si>
  <si>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</si>
  <si>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</si>
  <si>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</si>
  <si>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</si>
  <si>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</si>
  <si>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</si>
  <si>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</si>
  <si>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</si>
  <si>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</si>
  <si>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</si>
  <si>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</si>
  <si>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</si>
  <si>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</si>
  <si>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</si>
  <si>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</si>
  <si>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</si>
  <si>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</si>
  <si>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</si>
  <si>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</si>
  <si>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</si>
  <si>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</si>
  <si>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</si>
  <si>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</si>
  <si>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</si>
  <si>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</si>
  <si>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</si>
  <si>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</si>
  <si>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</si>
  <si>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</si>
  <si>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</si>
  <si>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</si>
  <si>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</si>
  <si>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</si>
  <si>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</si>
  <si>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</si>
  <si>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</si>
  <si>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</si>
  <si>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</si>
  <si>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</si>
  <si>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</si>
  <si>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</si>
  <si>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</si>
  <si>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</si>
  <si>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</si>
  <si>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</si>
  <si>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</si>
  <si>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</si>
  <si>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</si>
  <si>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</si>
  <si>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</si>
  <si>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</si>
  <si>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</si>
  <si>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</si>
  <si>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</si>
  <si>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</si>
  <si>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</si>
  <si>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</si>
  <si>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</si>
  <si>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</si>
  <si>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</si>
  <si>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</si>
  <si>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</si>
  <si>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</si>
  <si>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</si>
  <si>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</si>
  <si>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</si>
  <si>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</si>
  <si>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</si>
  <si>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</si>
  <si>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</si>
  <si>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</si>
  <si>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</si>
  <si>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</si>
  <si>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</si>
  <si>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</si>
  <si>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</si>
  <si>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</si>
  <si>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</si>
  <si>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</si>
  <si>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</si>
  <si>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</si>
  <si>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</si>
  <si>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</si>
  <si>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</si>
  <si>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</si>
  <si>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</si>
  <si>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</si>
  <si>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</si>
  <si>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</si>
  <si>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</si>
  <si>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</si>
  <si>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</si>
  <si>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</si>
  <si>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</si>
  <si>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</si>
  <si>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</si>
  <si>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</si>
  <si>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</si>
  <si>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</si>
  <si>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</si>
  <si>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</si>
  <si>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</si>
  <si>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</si>
  <si>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</si>
  <si>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</si>
  <si>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</si>
  <si>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</si>
  <si>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</si>
  <si>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</si>
  <si>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</si>
  <si>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</si>
  <si>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</si>
  <si>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</si>
  <si>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</si>
  <si>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</si>
  <si>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</si>
  <si>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</si>
  <si>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</si>
  <si>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</si>
  <si>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</si>
  <si>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</si>
  <si>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</si>
  <si>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</si>
  <si>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</si>
  <si>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</si>
  <si>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</si>
  <si>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</si>
  <si>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</si>
  <si>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</si>
  <si>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</si>
  <si>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</si>
  <si>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</si>
  <si>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</si>
  <si>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</si>
  <si>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</si>
  <si>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</si>
  <si>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</si>
  <si>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</si>
  <si>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</si>
  <si>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</si>
  <si>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</si>
  <si>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</si>
  <si>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</si>
  <si>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</si>
  <si>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</si>
  <si>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</si>
  <si>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</si>
  <si>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</si>
  <si>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</si>
  <si>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</si>
  <si>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</si>
  <si>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</si>
  <si>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</si>
  <si>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</si>
  <si>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</si>
  <si>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</si>
  <si>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</si>
  <si>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</si>
  <si>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</si>
  <si>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</si>
  <si>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</si>
  <si>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</si>
  <si>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</si>
  <si>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</si>
  <si>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</si>
  <si>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</si>
  <si>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</si>
  <si>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</si>
  <si>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</si>
  <si>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</si>
  <si>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</si>
  <si>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</si>
  <si>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</si>
  <si>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</si>
  <si>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</si>
  <si>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</si>
  <si>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</si>
  <si>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</si>
  <si>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</si>
  <si>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</si>
  <si>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</si>
  <si>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</si>
  <si>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</si>
  <si>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</si>
  <si>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</si>
  <si>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</si>
  <si>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</si>
  <si>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</si>
  <si>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</si>
  <si>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</si>
  <si>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</si>
  <si>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</si>
  <si>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</si>
  <si>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</si>
  <si>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</si>
  <si>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</si>
  <si>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</si>
  <si>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</si>
  <si>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</si>
  <si>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</si>
  <si>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</si>
  <si>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</si>
  <si>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</si>
  <si>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</si>
  <si>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</si>
  <si>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</si>
  <si>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</si>
  <si>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</si>
  <si>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</si>
  <si>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</si>
  <si>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</si>
  <si>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</si>
  <si>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</si>
  <si>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</si>
  <si>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</si>
  <si>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</si>
  <si>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</si>
  <si>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</si>
  <si>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</si>
  <si>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</si>
  <si>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</si>
  <si>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</si>
  <si>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</si>
  <si>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</si>
  <si>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</si>
  <si>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</si>
  <si>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</si>
  <si>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</si>
  <si>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</si>
  <si>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</si>
  <si>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</si>
  <si>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</si>
  <si>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</si>
  <si>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</si>
  <si>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</si>
  <si>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</si>
  <si>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</si>
  <si>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</si>
  <si>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</si>
  <si>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</si>
  <si>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</si>
  <si>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</si>
  <si>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</si>
  <si>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</si>
  <si>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</si>
  <si>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</si>
  <si>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</si>
  <si>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</si>
  <si>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</si>
  <si>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</si>
  <si>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</si>
  <si>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</si>
  <si>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</si>
  <si>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</si>
  <si>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</si>
  <si>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</si>
  <si>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</si>
  <si>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</si>
  <si>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</si>
  <si>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</si>
  <si>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</si>
  <si>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</si>
  <si>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</si>
  <si>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</si>
  <si>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</si>
  <si>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</si>
  <si>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</si>
  <si>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</si>
  <si>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</si>
  <si>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</si>
  <si>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</si>
  <si>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</si>
  <si>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</si>
  <si>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</si>
  <si>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</si>
  <si>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</si>
  <si>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</si>
  <si>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</si>
  <si>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</si>
  <si>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</si>
  <si>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</si>
  <si>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</si>
  <si>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</si>
  <si>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</si>
  <si>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</si>
  <si>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</si>
  <si>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</si>
  <si>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</si>
  <si>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</si>
  <si>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</si>
  <si>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</si>
  <si>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</si>
  <si>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</si>
  <si>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</si>
  <si>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</si>
  <si>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</si>
  <si>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</si>
  <si>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</si>
  <si>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</si>
  <si>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</si>
  <si>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</si>
  <si>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</si>
  <si>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</si>
  <si>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</si>
  <si>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</si>
  <si>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</si>
  <si>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</si>
  <si>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</si>
  <si>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</si>
  <si>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</si>
  <si>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</si>
  <si>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</si>
  <si>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</si>
  <si>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</si>
  <si>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</si>
  <si>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</si>
  <si>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</si>
  <si>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</si>
  <si>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</si>
  <si>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</si>
  <si>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</si>
  <si>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</si>
  <si>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</si>
  <si>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</si>
  <si>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</si>
  <si>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</si>
  <si>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</si>
  <si>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</si>
  <si>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</si>
  <si>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</si>
  <si>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</si>
  <si>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</si>
  <si>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</si>
  <si>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</si>
  <si>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</si>
  <si>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</si>
  <si>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</si>
  <si>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</si>
  <si>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</si>
  <si>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</si>
  <si>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</si>
  <si>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</si>
  <si>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</si>
  <si>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</si>
  <si>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</si>
  <si>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</si>
  <si>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</si>
  <si>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</si>
  <si>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</si>
  <si>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</si>
  <si>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</si>
  <si>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</si>
  <si>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</si>
  <si>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</si>
  <si>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</si>
  <si>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</si>
  <si>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</si>
  <si>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</si>
  <si>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</si>
  <si>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</si>
  <si>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</si>
  <si>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</si>
  <si>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</si>
  <si>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</si>
  <si>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</si>
  <si>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</si>
  <si>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</si>
  <si>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</si>
  <si>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</si>
  <si>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</si>
  <si>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</si>
  <si>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</si>
  <si>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</si>
  <si>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</si>
  <si>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</si>
  <si>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</si>
  <si>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</si>
  <si>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</si>
  <si>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</si>
  <si>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</si>
  <si>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</si>
  <si>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</si>
  <si>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</si>
  <si>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</si>
  <si>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</si>
  <si>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</si>
  <si>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</si>
  <si>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</si>
  <si>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</si>
  <si>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</si>
  <si>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</si>
  <si>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</si>
  <si>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</si>
  <si>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</si>
  <si>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</si>
  <si>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</si>
  <si>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</si>
  <si>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</si>
  <si>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</si>
  <si>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</si>
  <si>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</si>
  <si>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</si>
  <si>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</si>
  <si>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</si>
  <si>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</si>
  <si>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</si>
  <si>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</si>
  <si>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</si>
  <si>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</si>
  <si>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</si>
  <si>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</si>
  <si>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</si>
  <si>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</si>
  <si>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</si>
  <si>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</si>
  <si>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</si>
  <si>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</si>
  <si>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</si>
  <si>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</si>
  <si>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</si>
  <si>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</si>
  <si>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</si>
  <si>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</si>
  <si>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</si>
  <si>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</si>
  <si>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</si>
  <si>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</si>
  <si>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</si>
  <si>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</si>
  <si>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</si>
  <si>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</si>
  <si>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</si>
  <si>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</si>
  <si>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</si>
  <si>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</si>
  <si>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</si>
  <si>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</si>
  <si>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</si>
  <si>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</si>
  <si>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</si>
  <si>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</si>
  <si>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</si>
  <si>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</si>
  <si>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</si>
  <si>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</si>
  <si>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</si>
  <si>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</si>
  <si>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</si>
  <si>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</si>
  <si>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</si>
  <si>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</si>
  <si>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</si>
  <si>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</si>
  <si>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</si>
  <si>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</si>
  <si>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</si>
  <si>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</si>
  <si>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</si>
  <si>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</si>
  <si>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</si>
  <si>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</si>
  <si>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</si>
  <si>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</si>
  <si>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</si>
  <si>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</si>
  <si>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</si>
  <si>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</si>
  <si>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</si>
  <si>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</si>
  <si>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</si>
  <si>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</si>
  <si>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</si>
  <si>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</si>
  <si>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</si>
  <si>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</si>
  <si>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</si>
  <si>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</si>
  <si>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</si>
  <si>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</si>
  <si>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</si>
  <si>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</si>
  <si>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</si>
  <si>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</si>
  <si>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</si>
  <si>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</si>
  <si>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</si>
  <si>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</si>
  <si>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</si>
  <si>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</si>
  <si>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</si>
  <si>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</si>
  <si>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</si>
  <si>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</si>
  <si>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</si>
  <si>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</si>
  <si>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</si>
  <si>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</si>
  <si>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</si>
  <si>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</si>
  <si>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</si>
  <si>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</si>
  <si>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</si>
  <si>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</si>
  <si>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</si>
  <si>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</si>
  <si>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</si>
  <si>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</si>
  <si>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</si>
  <si>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</si>
  <si>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</si>
  <si>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</si>
  <si>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</si>
  <si>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</si>
  <si>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</si>
  <si>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</si>
  <si>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</si>
  <si>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</si>
  <si>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</si>
  <si>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</si>
  <si>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</si>
  <si>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</si>
  <si>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</si>
  <si>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</si>
  <si>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</si>
  <si>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</si>
  <si>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</si>
  <si>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</si>
  <si>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</si>
  <si>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</si>
  <si>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</si>
  <si>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</si>
  <si>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</si>
  <si>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</si>
  <si>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</si>
  <si>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</si>
  <si>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</si>
  <si>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</si>
  <si>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</si>
  <si>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</si>
  <si>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</si>
  <si>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</si>
  <si>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</si>
  <si>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</si>
  <si>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</si>
  <si>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</si>
  <si>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</si>
  <si>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</si>
  <si>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</si>
  <si>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</si>
  <si>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</si>
  <si>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</si>
  <si>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</si>
  <si>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</si>
  <si>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</si>
  <si>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</si>
  <si>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</si>
  <si>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</si>
  <si>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</si>
  <si>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</si>
  <si>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</si>
  <si>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</si>
  <si>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</si>
  <si>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</si>
  <si>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</si>
  <si>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</si>
  <si>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</si>
  <si>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</si>
  <si>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</si>
  <si>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</si>
  <si>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</si>
  <si>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</si>
  <si>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</si>
  <si>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</si>
  <si>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</si>
  <si>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</si>
  <si>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</si>
  <si>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</si>
  <si>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</si>
  <si>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</si>
  <si>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</si>
  <si>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</si>
  <si>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</si>
  <si>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</si>
  <si>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</si>
  <si>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</si>
  <si>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</si>
  <si>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</si>
  <si>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</si>
  <si>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</si>
  <si>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</si>
  <si>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</si>
  <si>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</si>
  <si>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</si>
  <si>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</si>
  <si>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</si>
  <si>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</si>
  <si>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</si>
  <si>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</si>
  <si>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</si>
  <si>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</si>
  <si>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</si>
  <si>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</si>
  <si>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</si>
  <si>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</si>
  <si>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</si>
  <si>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</si>
  <si>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</si>
  <si>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</si>
  <si>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</si>
  <si>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</si>
  <si>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</si>
  <si>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</si>
  <si>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</si>
  <si>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</si>
  <si>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</si>
  <si>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</si>
  <si>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</si>
  <si>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</si>
  <si>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</si>
  <si>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</si>
  <si>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</si>
  <si>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</si>
  <si>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</si>
  <si>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</si>
  <si>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</si>
  <si>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</si>
  <si>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</si>
  <si>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</si>
  <si>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</si>
  <si>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</si>
  <si>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</si>
  <si>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</si>
  <si>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</si>
  <si>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</si>
  <si>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</si>
  <si>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</si>
  <si>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</si>
  <si>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</si>
  <si>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</si>
  <si>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</si>
  <si>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</si>
  <si>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</si>
  <si>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</si>
  <si>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</si>
  <si>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</si>
  <si>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</si>
  <si>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</si>
  <si>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</si>
  <si>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</si>
  <si>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</si>
  <si>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</si>
  <si>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</si>
  <si>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</si>
  <si>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</si>
  <si>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</si>
  <si>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</si>
  <si>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</si>
  <si>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</si>
  <si>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</si>
  <si>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</si>
  <si>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</si>
  <si>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</si>
  <si>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</si>
  <si>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</si>
  <si>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</si>
  <si>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</si>
  <si>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</si>
  <si>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</si>
  <si>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</si>
  <si>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</si>
  <si>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</si>
  <si>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</si>
  <si>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</si>
  <si>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</si>
  <si>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</si>
  <si>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</si>
  <si>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</si>
  <si>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</si>
  <si>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</si>
  <si>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</si>
  <si>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</si>
  <si>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</si>
  <si>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</si>
  <si>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</si>
  <si>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</si>
  <si>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</si>
  <si>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</si>
  <si>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</si>
  <si>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</si>
  <si>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</si>
  <si>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</si>
  <si>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</si>
  <si>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</si>
  <si>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</si>
  <si>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</si>
  <si>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</si>
  <si>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</si>
  <si>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</si>
  <si>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</si>
  <si>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</si>
  <si>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</si>
  <si>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</si>
  <si>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</si>
  <si>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</si>
  <si>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</si>
  <si>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</si>
  <si>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</si>
  <si>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</si>
  <si>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</si>
  <si>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</si>
  <si>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</si>
  <si>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</si>
  <si>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</si>
  <si>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</si>
  <si>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</si>
  <si>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</si>
  <si>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</si>
  <si>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</si>
  <si>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</si>
  <si>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</si>
  <si>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</si>
  <si>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</si>
  <si>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</si>
  <si>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</si>
  <si>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</si>
  <si>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</si>
  <si>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</si>
  <si>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</si>
  <si>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</si>
  <si>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</si>
  <si>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</si>
  <si>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</si>
  <si>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</si>
  <si>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</si>
  <si>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</si>
  <si>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</si>
  <si>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</si>
  <si>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</si>
  <si>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</si>
  <si>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</si>
  <si>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</si>
  <si>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</si>
  <si>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</si>
  <si>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</si>
  <si>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</si>
  <si>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</si>
  <si>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</si>
  <si>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</si>
  <si>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</si>
  <si>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</si>
  <si>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</si>
  <si>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</si>
  <si>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</si>
  <si>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</si>
  <si>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</si>
  <si>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</si>
  <si>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</si>
  <si>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</si>
  <si>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</si>
  <si>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</si>
  <si>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</si>
  <si>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</si>
  <si>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</si>
  <si>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</si>
  <si>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</si>
  <si>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</si>
  <si>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</si>
  <si>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</si>
  <si>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</si>
  <si>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</si>
  <si>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</si>
  <si>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</si>
  <si>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</si>
  <si>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</si>
  <si>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</si>
  <si>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</si>
  <si>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</si>
  <si>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</si>
  <si>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</si>
  <si>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</si>
  <si>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</si>
  <si>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</si>
  <si>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</si>
  <si>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</si>
  <si>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</si>
  <si>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</si>
  <si>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</si>
  <si>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</si>
  <si>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</si>
  <si>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</si>
  <si>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</si>
  <si>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</si>
  <si>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</si>
  <si>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</si>
  <si>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</si>
  <si>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</si>
  <si>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</si>
  <si>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</si>
  <si>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</si>
  <si>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</si>
  <si>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</si>
  <si>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</si>
  <si>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</si>
  <si>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</si>
  <si>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</si>
  <si>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</si>
  <si>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</si>
  <si>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</si>
  <si>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</si>
  <si>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</si>
  <si>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</si>
  <si>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</si>
  <si>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</si>
  <si>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</si>
  <si>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</si>
  <si>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</si>
  <si>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</si>
  <si>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</si>
  <si>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</si>
  <si>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</si>
  <si>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</si>
  <si>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</si>
  <si>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</si>
  <si>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</si>
  <si>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</si>
  <si>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</si>
  <si>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</si>
  <si>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</si>
  <si>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</si>
  <si>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</si>
  <si>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</si>
  <si>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</si>
  <si>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</si>
  <si>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</si>
  <si>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</si>
  <si>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</si>
  <si>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</si>
  <si>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</si>
  <si>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</si>
  <si>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</si>
  <si>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</si>
  <si>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</si>
  <si>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</si>
  <si>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</si>
  <si>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</si>
  <si>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</si>
  <si>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</si>
  <si>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</si>
  <si>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</si>
  <si>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</si>
  <si>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</si>
  <si>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</si>
  <si>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</si>
  <si>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</si>
  <si>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</si>
  <si>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</si>
  <si>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</si>
  <si>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</si>
  <si>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</si>
  <si>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</si>
  <si>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</si>
  <si>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</si>
  <si>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</si>
  <si>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</si>
  <si>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</si>
  <si>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</si>
  <si>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</si>
  <si>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</si>
  <si>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</si>
  <si>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</si>
  <si>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</si>
  <si>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</si>
  <si>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</si>
  <si>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</si>
  <si>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</si>
  <si>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</si>
  <si>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</si>
  <si>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</si>
  <si>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</si>
  <si>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</si>
  <si>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</si>
  <si>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</si>
  <si>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</si>
  <si>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</si>
  <si>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</si>
  <si>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</si>
  <si>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</si>
  <si>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</si>
  <si>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</si>
  <si>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</si>
  <si>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</si>
  <si>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</si>
  <si>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</si>
  <si>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</si>
  <si>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</si>
  <si>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</si>
  <si>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</si>
  <si>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</si>
  <si>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</si>
  <si>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</si>
  <si>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</si>
  <si>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</si>
  <si>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</si>
  <si>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</si>
  <si>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</si>
  <si>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</si>
  <si>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</si>
  <si>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</si>
  <si>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</si>
  <si>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</si>
  <si>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</si>
  <si>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</si>
  <si>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</si>
  <si>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</si>
  <si>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</si>
  <si>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</si>
  <si>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</si>
  <si>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</si>
  <si>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</si>
  <si>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</si>
  <si>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</si>
  <si>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</si>
  <si>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</si>
  <si>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</si>
  <si>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</si>
  <si>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</si>
  <si>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</si>
  <si>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</si>
  <si>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</si>
  <si>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</si>
  <si>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</si>
  <si>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</si>
  <si>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</si>
  <si>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</si>
  <si>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</si>
  <si>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</si>
  <si>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</si>
  <si>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</si>
  <si>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</si>
  <si>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</si>
  <si>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</si>
  <si>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</si>
  <si>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</si>
  <si>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</si>
  <si>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</si>
  <si>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</si>
  <si>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</si>
  <si>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</si>
  <si>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</si>
  <si>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</si>
  <si>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</si>
  <si>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</si>
  <si>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</si>
  <si>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</si>
  <si>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</si>
  <si>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</si>
  <si>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</si>
  <si>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</si>
  <si>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</si>
  <si>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</si>
  <si>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</si>
  <si>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</si>
  <si>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</si>
  <si>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</si>
  <si>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</si>
  <si>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</si>
  <si>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</si>
  <si>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</si>
  <si>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</si>
  <si>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</si>
  <si>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</si>
  <si>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</si>
  <si>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</si>
  <si>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</si>
  <si>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</si>
  <si>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</si>
  <si>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</si>
  <si>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</si>
  <si>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</si>
  <si>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</si>
  <si>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</si>
  <si>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</si>
  <si>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</si>
  <si>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</si>
  <si>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</si>
  <si>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</si>
  <si>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</si>
  <si>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</si>
  <si>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</si>
  <si>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</si>
  <si>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</si>
  <si>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</si>
  <si>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</si>
  <si>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</si>
  <si>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</si>
  <si>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</si>
  <si>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</si>
  <si>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</si>
  <si>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</si>
  <si>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</si>
  <si>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</si>
  <si>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</si>
  <si>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</si>
  <si>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</si>
  <si>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</si>
  <si>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</si>
  <si>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</si>
  <si>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</si>
  <si>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</si>
  <si>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</si>
  <si>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</si>
  <si>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</si>
  <si>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</si>
  <si>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</si>
  <si>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</si>
  <si>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</si>
  <si>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</si>
  <si>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</si>
  <si>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</si>
  <si>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</si>
  <si>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</si>
  <si>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</si>
  <si>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</si>
  <si>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</si>
  <si>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</si>
  <si>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</si>
  <si>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</si>
  <si>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</si>
  <si>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</si>
  <si>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</si>
  <si>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</si>
  <si>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</si>
  <si>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</si>
  <si>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</si>
  <si>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</si>
  <si>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</si>
  <si>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</si>
  <si>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</si>
  <si>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</si>
  <si>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</si>
  <si>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</si>
  <si>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</si>
  <si>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</si>
  <si>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</si>
  <si>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</si>
  <si>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</si>
  <si>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</si>
  <si>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</si>
  <si>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</si>
  <si>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</si>
  <si>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</si>
  <si>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</si>
  <si>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</si>
  <si>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</si>
  <si>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</si>
  <si>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</si>
  <si>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</si>
  <si>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</si>
  <si>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</si>
  <si>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</si>
  <si>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</si>
  <si>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</si>
  <si>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</si>
  <si>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</si>
  <si>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</si>
  <si>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</si>
  <si>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</si>
  <si>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</si>
  <si>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</si>
  <si>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</si>
  <si>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</si>
  <si>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</si>
  <si>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</si>
  <si>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</si>
  <si>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</si>
  <si>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</si>
  <si>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</si>
  <si>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</si>
  <si>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</si>
  <si>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</si>
  <si>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</si>
  <si>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</si>
  <si>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</si>
  <si>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</si>
  <si>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</si>
  <si>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</si>
  <si>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</si>
  <si>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</si>
  <si>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</si>
  <si>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</si>
  <si>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</si>
  <si>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</si>
  <si>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</si>
  <si>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</si>
  <si>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</si>
  <si>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</si>
  <si>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</si>
  <si>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</si>
  <si>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</si>
  <si>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</si>
  <si>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</si>
  <si>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</si>
  <si>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</si>
  <si>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</si>
  <si>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</si>
  <si>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</si>
  <si>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</si>
  <si>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</si>
  <si>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</si>
  <si>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</si>
  <si>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</si>
  <si>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</si>
  <si>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</si>
  <si>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</si>
  <si>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</si>
  <si>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</si>
  <si>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</si>
  <si>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</si>
  <si>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</si>
  <si>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</si>
  <si>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</si>
  <si>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</si>
  <si>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</si>
  <si>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</si>
  <si>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</si>
  <si>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</si>
  <si>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</si>
  <si>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</si>
  <si>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</si>
  <si>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</si>
  <si>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</si>
  <si>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</si>
  <si>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</si>
  <si>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</si>
  <si>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</si>
  <si>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</si>
  <si>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</si>
  <si>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</si>
  <si>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</si>
  <si>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</si>
  <si>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</si>
  <si>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</si>
  <si>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</si>
  <si>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</si>
  <si>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</si>
  <si>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</si>
  <si>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</si>
  <si>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</si>
  <si>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</si>
  <si>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</si>
  <si>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</si>
  <si>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</si>
  <si>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</si>
  <si>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</si>
  <si>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</si>
  <si>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</si>
  <si>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</si>
  <si>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</si>
  <si>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</si>
  <si>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</si>
  <si>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</si>
  <si>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</si>
  <si>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</si>
  <si>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</si>
  <si>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</si>
  <si>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</si>
  <si>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</si>
  <si>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</si>
  <si>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</si>
  <si>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</si>
  <si>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</si>
  <si>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</si>
  <si>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</si>
  <si>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</si>
  <si>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</si>
  <si>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</si>
  <si>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</si>
  <si>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</si>
  <si>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</si>
  <si>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</si>
  <si>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</si>
  <si>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</si>
  <si>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</si>
  <si>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</si>
  <si>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</si>
  <si>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</si>
  <si>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</si>
  <si>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</si>
  <si>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</si>
  <si>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</si>
  <si>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</si>
  <si>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</si>
  <si>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</si>
  <si>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</si>
  <si>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</si>
  <si>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</si>
  <si>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</si>
  <si>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</si>
  <si>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</si>
  <si>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</si>
  <si>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</si>
  <si>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</si>
  <si>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</si>
  <si>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</si>
  <si>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</si>
  <si>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</si>
  <si>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</si>
  <si>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</si>
  <si>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</si>
  <si>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</si>
  <si>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</si>
  <si>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</si>
  <si>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</si>
  <si>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</si>
  <si>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</si>
  <si>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</si>
  <si>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</si>
  <si>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</si>
  <si>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</si>
  <si>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</si>
  <si>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</si>
  <si>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</si>
  <si>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</si>
  <si>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</si>
  <si>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</si>
  <si>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</si>
  <si>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</si>
  <si>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</si>
  <si>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</si>
  <si>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</si>
  <si>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</si>
  <si>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</si>
  <si>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</si>
  <si>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</si>
  <si>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</si>
  <si>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</si>
  <si>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</si>
  <si>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</si>
  <si>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</si>
  <si>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</si>
  <si>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</si>
  <si>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</si>
  <si>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</si>
  <si>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</si>
  <si>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</si>
  <si>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</si>
  <si>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</si>
  <si>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</si>
  <si>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</si>
  <si>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</si>
  <si>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</si>
  <si>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</si>
  <si>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</si>
  <si>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</si>
  <si>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</si>
  <si>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</si>
  <si>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</si>
  <si>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</si>
  <si>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</si>
  <si>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</si>
  <si>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</si>
  <si>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</si>
  <si>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</si>
  <si>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</si>
  <si>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</si>
  <si>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</si>
  <si>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</si>
  <si>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</si>
  <si>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</si>
  <si>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</si>
  <si>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</si>
  <si>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</si>
  <si>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</si>
  <si>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</si>
  <si>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</si>
  <si>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</si>
  <si>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</si>
  <si>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</si>
  <si>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</si>
  <si>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</si>
  <si>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</si>
  <si>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</si>
  <si>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</si>
  <si>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</si>
  <si>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</si>
  <si>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</si>
  <si>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</si>
  <si>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</si>
  <si>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</si>
  <si>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</si>
  <si>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</si>
  <si>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</si>
  <si>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</si>
  <si>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</si>
  <si>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</si>
  <si>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</si>
  <si>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</si>
  <si>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</si>
  <si>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</si>
  <si>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</si>
  <si>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</si>
  <si>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</si>
  <si>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</si>
  <si>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</si>
  <si>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</si>
  <si>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</si>
  <si>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</si>
  <si>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</si>
  <si>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</si>
  <si>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</si>
  <si>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</si>
  <si>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</si>
  <si>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</si>
  <si>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</si>
  <si>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</si>
  <si>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</si>
  <si>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</si>
  <si>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</si>
  <si>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</si>
  <si>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</si>
  <si>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</si>
  <si>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</si>
  <si>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</si>
  <si>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</si>
  <si>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</si>
  <si>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</si>
  <si>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</si>
  <si>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</si>
  <si>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</si>
  <si>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</si>
  <si>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</si>
  <si>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</si>
  <si>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</si>
  <si>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</si>
  <si>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</si>
  <si>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</si>
  <si>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</si>
  <si>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</si>
  <si>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</si>
  <si>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</si>
  <si>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</si>
  <si>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</si>
  <si>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</si>
  <si>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</si>
  <si>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</si>
  <si>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</si>
  <si>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</si>
  <si>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</si>
  <si>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</si>
  <si>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</si>
  <si>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</si>
  <si>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</si>
  <si>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</si>
  <si>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</si>
  <si>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</si>
  <si>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</si>
  <si>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</si>
  <si>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</si>
  <si>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</si>
  <si>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</si>
  <si>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</si>
  <si>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</si>
  <si>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</si>
  <si>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</si>
  <si>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</si>
  <si>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</si>
  <si>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</si>
  <si>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</si>
  <si>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</si>
  <si>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</si>
  <si>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</si>
  <si>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</si>
  <si>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</si>
  <si>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</si>
  <si>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</si>
  <si>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</si>
  <si>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</si>
  <si>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</si>
  <si>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</si>
  <si>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</si>
  <si>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</si>
  <si>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</si>
  <si>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</si>
  <si>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</si>
  <si>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</si>
  <si>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</si>
  <si>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</si>
  <si>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</si>
  <si>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</si>
  <si>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</si>
  <si>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</si>
  <si>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</si>
  <si>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</si>
  <si>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</si>
  <si>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</si>
  <si>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</si>
  <si>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</si>
  <si>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</si>
  <si>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</si>
  <si>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</si>
  <si>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</si>
  <si>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</si>
  <si>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</si>
  <si>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</si>
  <si>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</si>
  <si>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</si>
  <si>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</si>
  <si>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</si>
  <si>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</si>
  <si>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</si>
  <si>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</si>
  <si>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</si>
  <si>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</si>
  <si>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</si>
  <si>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</si>
  <si>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</si>
  <si>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</si>
  <si>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</si>
  <si>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</si>
  <si>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</si>
  <si>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</si>
  <si>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</si>
  <si>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</si>
  <si>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</si>
  <si>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</si>
  <si>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</si>
  <si>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</si>
  <si>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</si>
  <si>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</si>
  <si>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</si>
  <si>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</si>
  <si>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</si>
  <si>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</si>
  <si>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</si>
  <si>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</si>
  <si>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</si>
  <si>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</si>
  <si>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</si>
  <si>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</si>
  <si>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</si>
  <si>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</si>
  <si>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</si>
  <si>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</si>
  <si>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</si>
  <si>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</si>
  <si>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</si>
  <si>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</si>
  <si>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</si>
  <si>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</si>
  <si>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</si>
  <si>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</si>
  <si>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</si>
  <si>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</si>
  <si>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</si>
  <si>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</si>
  <si>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</si>
  <si>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</si>
  <si>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</si>
  <si>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</si>
  <si>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</si>
  <si>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</si>
  <si>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</si>
  <si>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</si>
  <si>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</si>
  <si>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</si>
  <si>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</si>
  <si>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</si>
  <si>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</si>
  <si>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</si>
  <si>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</si>
  <si>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</si>
  <si>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</si>
  <si>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</si>
  <si>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</si>
  <si>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</si>
  <si>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</si>
  <si>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</si>
  <si>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</si>
  <si>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</si>
  <si>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</si>
  <si>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</si>
  <si>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</si>
  <si>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</si>
  <si>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</si>
  <si>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</si>
  <si>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</si>
  <si>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</si>
  <si>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</si>
  <si>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</si>
  <si>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</si>
  <si>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</si>
  <si>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</si>
  <si>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</si>
  <si>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</si>
  <si>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</si>
  <si>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</si>
  <si>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</si>
  <si>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</si>
  <si>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</si>
  <si>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</si>
  <si>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</si>
  <si>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</si>
  <si>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</si>
  <si>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</si>
  <si>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</si>
  <si>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</si>
  <si>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</si>
  <si>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</si>
  <si>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</si>
  <si>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</si>
  <si>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</si>
  <si>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</si>
  <si>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</si>
  <si>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</si>
  <si>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</si>
  <si>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</si>
  <si>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</si>
  <si>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</si>
  <si>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</si>
  <si>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</si>
  <si>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</si>
  <si>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</si>
  <si>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</si>
  <si>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</si>
  <si>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</si>
  <si>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</si>
  <si>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</si>
  <si>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</si>
  <si>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</si>
  <si>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</si>
  <si>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</si>
  <si>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</si>
  <si>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</si>
  <si>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</si>
  <si>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</si>
  <si>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</si>
  <si>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</si>
  <si>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</si>
  <si>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</si>
  <si>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</si>
  <si>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</si>
  <si>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</si>
  <si>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</si>
  <si>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</si>
  <si>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</si>
  <si>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</si>
  <si>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</si>
  <si>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</si>
  <si>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</si>
  <si>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</si>
  <si>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</si>
  <si>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</si>
  <si>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</si>
  <si>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</si>
  <si>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</si>
  <si>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</si>
  <si>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</si>
  <si>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</si>
  <si>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</si>
  <si>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</si>
  <si>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</si>
  <si>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</si>
  <si>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</si>
  <si>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</si>
  <si>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</si>
  <si>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</si>
  <si>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</si>
  <si>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</si>
  <si>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</si>
  <si>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</si>
  <si>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</si>
  <si>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</si>
  <si>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</si>
  <si>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</si>
  <si>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</si>
  <si>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</si>
  <si>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</si>
  <si>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</si>
  <si>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</si>
  <si>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</si>
  <si>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</si>
  <si>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</si>
  <si>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</si>
  <si>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</si>
  <si>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</si>
  <si>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</si>
  <si>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</si>
  <si>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</si>
  <si>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</si>
  <si>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</si>
  <si>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</si>
  <si>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</si>
  <si>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</si>
  <si>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</si>
  <si>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</si>
  <si>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</si>
  <si>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</si>
  <si>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</si>
  <si>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</si>
  <si>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</si>
  <si>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</si>
  <si>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</si>
  <si>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</si>
  <si>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</si>
  <si>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</si>
  <si>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</si>
  <si>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</si>
  <si>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</si>
  <si>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</si>
  <si>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</si>
  <si>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</si>
  <si>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</si>
  <si>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</si>
  <si>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</si>
  <si>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</si>
  <si>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</si>
  <si>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</si>
  <si>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</si>
  <si>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</si>
  <si>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</si>
  <si>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</si>
  <si>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</si>
  <si>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</si>
  <si>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</si>
  <si>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</si>
  <si>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</si>
  <si>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</si>
  <si>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</si>
  <si>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</si>
  <si>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</si>
  <si>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</si>
  <si>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</si>
  <si>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</si>
  <si>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</si>
  <si>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</si>
  <si>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</si>
  <si>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</si>
  <si>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</si>
  <si>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</si>
  <si>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</si>
  <si>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</si>
  <si>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</si>
  <si>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</si>
  <si>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</si>
  <si>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</si>
  <si>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</si>
  <si>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</si>
  <si>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</si>
  <si>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</si>
  <si>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</si>
  <si>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</si>
  <si>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</si>
  <si>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</si>
  <si>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</si>
  <si>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</si>
  <si>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</si>
  <si>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</si>
  <si>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</si>
  <si>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</si>
  <si>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</si>
  <si>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</si>
  <si>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</si>
  <si>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</si>
  <si>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</si>
  <si>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</si>
  <si>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</si>
  <si>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</si>
  <si>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</si>
  <si>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</si>
  <si>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</si>
  <si>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</si>
  <si>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</si>
  <si>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</si>
  <si>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</si>
  <si>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</si>
  <si>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</si>
  <si>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</si>
  <si>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</si>
  <si>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</si>
  <si>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</si>
  <si>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</si>
  <si>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</si>
  <si>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</si>
  <si>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</si>
  <si>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</si>
  <si>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</si>
  <si>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</si>
  <si>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</si>
  <si>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</si>
  <si>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</si>
  <si>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</si>
  <si>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</si>
  <si>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</si>
  <si>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</si>
  <si>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</si>
  <si>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</si>
  <si>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</si>
  <si>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</si>
  <si>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</si>
  <si>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</si>
  <si>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</si>
  <si>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</si>
  <si>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</si>
  <si>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</si>
  <si>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</si>
  <si>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</si>
  <si>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</si>
  <si>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</si>
  <si>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</si>
  <si>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</si>
  <si>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</si>
  <si>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</si>
  <si>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</si>
  <si>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</si>
  <si>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</si>
  <si>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</si>
  <si>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</si>
  <si>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</si>
  <si>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</si>
  <si>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</si>
  <si>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</si>
  <si>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</si>
  <si>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</si>
  <si>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</si>
  <si>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</si>
  <si>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</si>
  <si>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</si>
  <si>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</si>
  <si>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</si>
  <si>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</si>
  <si>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</si>
  <si>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</si>
  <si>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</si>
  <si>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</si>
  <si>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</si>
  <si>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</si>
  <si>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</si>
  <si>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</si>
  <si>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</si>
  <si>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</si>
  <si>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</si>
  <si>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</si>
  <si>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</si>
  <si>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</si>
  <si>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</si>
  <si>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</si>
  <si>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</si>
  <si>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</si>
  <si>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</si>
  <si>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</si>
  <si>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</si>
  <si>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</si>
  <si>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</si>
  <si>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</si>
  <si>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</si>
  <si>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</si>
  <si>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</si>
  <si>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</si>
  <si>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</si>
  <si>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</si>
  <si>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</si>
  <si>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</si>
  <si>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</si>
  <si>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</si>
  <si>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</si>
  <si>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</si>
  <si>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</si>
  <si>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</si>
  <si>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</si>
  <si>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</si>
  <si>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</si>
  <si>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</si>
  <si>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</si>
  <si>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</si>
  <si>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</si>
  <si>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</si>
  <si>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</si>
  <si>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</si>
  <si>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</si>
  <si>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</si>
  <si>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</si>
  <si>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</si>
  <si>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</si>
  <si>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</si>
  <si>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</si>
  <si>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</si>
  <si>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</si>
  <si>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</si>
  <si>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</si>
  <si>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</si>
  <si>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</si>
  <si>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</si>
  <si>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</si>
  <si>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</si>
  <si>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</si>
  <si>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</si>
  <si>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</si>
  <si>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</si>
  <si>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</si>
  <si>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</si>
  <si>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</si>
  <si>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</si>
  <si>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</si>
  <si>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</si>
  <si>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</si>
  <si>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</si>
  <si>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</si>
  <si>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</si>
  <si>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</si>
  <si>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</si>
  <si>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</si>
  <si>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</si>
  <si>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</si>
  <si>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</si>
  <si>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</si>
  <si>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</si>
  <si>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</si>
  <si>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</si>
  <si>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</si>
  <si>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</si>
  <si>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</si>
  <si>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</si>
  <si>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</si>
  <si>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</si>
  <si>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</si>
  <si>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</si>
  <si>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</si>
  <si>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</si>
  <si>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</si>
  <si>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</si>
  <si>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</si>
  <si>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</si>
  <si>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</si>
  <si>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</si>
  <si>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</si>
  <si>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</si>
  <si>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</si>
  <si>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</si>
  <si>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</si>
  <si>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</si>
  <si>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</si>
  <si>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</si>
  <si>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</si>
  <si>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</si>
  <si>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</si>
  <si>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</si>
  <si>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</si>
  <si>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</si>
  <si>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</si>
  <si>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</si>
  <si>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</si>
  <si>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</si>
  <si>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</si>
  <si>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</si>
  <si>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</si>
  <si>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</si>
  <si>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</si>
  <si>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</si>
  <si>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</si>
  <si>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</si>
  <si>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</si>
  <si>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</si>
  <si>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</si>
  <si>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</si>
  <si>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</si>
  <si>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</si>
  <si>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</si>
  <si>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</si>
  <si>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</si>
  <si>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</si>
  <si>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</si>
  <si>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</si>
  <si>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</si>
  <si>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</si>
  <si>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</si>
  <si>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</si>
  <si>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</si>
  <si>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</si>
  <si>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</si>
  <si>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</si>
  <si>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</si>
  <si>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</si>
  <si>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</si>
  <si>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</si>
  <si>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</si>
  <si>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</si>
  <si>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</si>
  <si>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</si>
  <si>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</si>
  <si>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</si>
  <si>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</si>
  <si>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</si>
  <si>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</si>
  <si>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</si>
  <si>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</si>
  <si>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</si>
  <si>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</si>
  <si>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</si>
  <si>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</si>
  <si>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</si>
  <si>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</si>
  <si>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</si>
  <si>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</si>
  <si>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</si>
  <si>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</si>
  <si>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</si>
  <si>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</si>
  <si>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</si>
  <si>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</si>
  <si>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</si>
  <si>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</si>
  <si>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</si>
  <si>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</si>
  <si>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</si>
  <si>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</si>
  <si>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</si>
  <si>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</si>
  <si>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</si>
  <si>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</si>
  <si>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</si>
  <si>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</si>
  <si>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</si>
  <si>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</si>
  <si>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</si>
  <si>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</si>
  <si>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</si>
  <si>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</si>
  <si>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</si>
  <si>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</si>
  <si>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</si>
  <si>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</si>
  <si>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</si>
  <si>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</si>
  <si>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</si>
  <si>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</si>
  <si>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</si>
  <si>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</si>
  <si>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</si>
  <si>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</si>
  <si>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</si>
  <si>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</si>
  <si>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</si>
  <si>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</si>
  <si>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</si>
  <si>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</si>
  <si>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</si>
  <si>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</si>
  <si>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</si>
  <si>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</si>
  <si>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</si>
  <si>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</si>
  <si>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</si>
  <si>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</si>
  <si>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</si>
  <si>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</si>
  <si>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</si>
  <si>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</si>
  <si>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</si>
  <si>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</si>
  <si>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</si>
  <si>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</si>
  <si>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</si>
  <si>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</si>
  <si>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</si>
  <si>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</si>
  <si>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</si>
  <si>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</si>
  <si>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</si>
  <si>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</si>
  <si>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</si>
  <si>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</si>
  <si>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</si>
  <si>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</si>
  <si>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</si>
  <si>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</si>
  <si>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</si>
  <si>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</si>
  <si>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</si>
  <si>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</si>
  <si>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</si>
  <si>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</si>
  <si>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</si>
  <si>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</si>
  <si>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</si>
  <si>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</si>
  <si>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</si>
  <si>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</si>
  <si>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</si>
  <si>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</si>
  <si>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</si>
  <si>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</si>
  <si>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</si>
  <si>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</si>
  <si>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</si>
  <si>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</si>
  <si>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</si>
  <si>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</si>
  <si>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</si>
  <si>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</si>
  <si>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</si>
  <si>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</si>
  <si>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</si>
  <si>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</si>
  <si>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</si>
  <si>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</si>
  <si>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</si>
  <si>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</si>
  <si>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</si>
  <si>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</si>
  <si>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</si>
  <si>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</si>
  <si>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</si>
  <si>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</si>
  <si>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</si>
  <si>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</si>
  <si>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</si>
  <si>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</si>
  <si>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</si>
  <si>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</si>
  <si>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</si>
  <si>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</si>
  <si>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</si>
  <si>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</si>
  <si>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</si>
  <si>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</si>
  <si>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</si>
  <si>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</si>
  <si>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</si>
  <si>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</si>
  <si>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</si>
  <si>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</si>
  <si>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</si>
  <si>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</si>
  <si>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</si>
  <si>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</si>
  <si>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</si>
  <si>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</si>
  <si>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</si>
  <si>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</si>
  <si>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</si>
  <si>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</si>
  <si>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</si>
  <si>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</si>
  <si>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</si>
  <si>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</si>
  <si>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</si>
  <si>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</si>
  <si>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</si>
  <si>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</si>
  <si>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</si>
  <si>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</si>
  <si>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</si>
  <si>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</si>
  <si>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</si>
  <si>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</si>
  <si>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</si>
  <si>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</si>
  <si>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</si>
  <si>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</si>
  <si>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</si>
  <si>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</si>
  <si>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</si>
  <si>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</si>
  <si>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</si>
  <si>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</si>
  <si>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</si>
  <si>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</si>
  <si>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</si>
  <si>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</si>
  <si>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</si>
  <si>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</si>
  <si>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</si>
  <si>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</si>
  <si>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</si>
  <si>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</si>
  <si>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</si>
  <si>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</si>
  <si>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</si>
  <si>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</si>
  <si>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</si>
  <si>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</si>
  <si>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</si>
  <si>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</si>
  <si>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</si>
  <si>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</si>
  <si>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</si>
  <si>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</si>
  <si>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</si>
  <si>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</si>
  <si>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</si>
  <si>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</si>
  <si>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</si>
  <si>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</si>
  <si>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</si>
  <si>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</si>
  <si>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</si>
  <si>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</si>
  <si>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</si>
  <si>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</si>
  <si>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</si>
  <si>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</si>
  <si>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</si>
  <si>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</si>
  <si>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</si>
  <si>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</si>
  <si>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</si>
  <si>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</si>
  <si>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</si>
  <si>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</si>
  <si>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</si>
  <si>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</si>
  <si>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</si>
  <si>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</si>
  <si>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</si>
  <si>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</si>
  <si>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</si>
  <si>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</si>
  <si>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</si>
  <si>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</si>
  <si>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</si>
  <si>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</si>
  <si>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</si>
  <si>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</si>
  <si>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</si>
  <si>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</si>
  <si>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</si>
  <si>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</si>
  <si>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</si>
  <si>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</si>
  <si>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</si>
  <si>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</si>
  <si>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</si>
  <si>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</si>
  <si>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</si>
  <si>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</si>
  <si>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</si>
  <si>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</si>
  <si>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</si>
  <si>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</si>
  <si>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</si>
  <si>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</si>
  <si>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</si>
  <si>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</si>
  <si>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</si>
  <si>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</si>
  <si>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</si>
  <si>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</si>
  <si>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</si>
  <si>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</si>
  <si>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</si>
  <si>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</si>
  <si>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</si>
  <si>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</si>
  <si>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</si>
  <si>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</si>
  <si>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</si>
  <si>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</si>
  <si>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</si>
  <si>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</si>
  <si>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</si>
  <si>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</si>
  <si>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</si>
  <si>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</si>
  <si>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</si>
  <si>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</si>
  <si>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</si>
  <si>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</si>
  <si>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</si>
  <si>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</si>
  <si>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</si>
  <si>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</si>
  <si>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</si>
  <si>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</si>
  <si>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</si>
  <si>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</si>
  <si>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</si>
  <si>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</si>
  <si>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</si>
  <si>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</si>
  <si>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</si>
  <si>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</si>
  <si>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</si>
  <si>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</si>
  <si>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</si>
  <si>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</si>
  <si>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</si>
  <si>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</si>
  <si>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</si>
  <si>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</si>
  <si>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</si>
  <si>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</si>
  <si>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</si>
  <si>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</si>
  <si>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</si>
  <si>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</si>
  <si>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</si>
  <si>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</si>
  <si>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</si>
  <si>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</si>
  <si>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</si>
  <si>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</si>
  <si>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</si>
  <si>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</si>
  <si>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</si>
  <si>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</si>
  <si>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</si>
  <si>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</si>
  <si>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</si>
  <si>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</si>
  <si>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</si>
  <si>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</si>
  <si>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</si>
  <si>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</si>
  <si>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</si>
  <si>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</si>
  <si>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</si>
  <si>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</si>
  <si>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</si>
  <si>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</si>
  <si>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</si>
  <si>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</si>
  <si>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</si>
  <si>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</si>
  <si>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</si>
  <si>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</si>
  <si>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</si>
  <si>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</si>
  <si>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</si>
  <si>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</si>
  <si>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</si>
  <si>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</si>
  <si>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</si>
  <si>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</si>
  <si>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</si>
  <si>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</si>
  <si>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</si>
  <si>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</si>
  <si>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</si>
  <si>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</si>
  <si>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</si>
  <si>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</si>
  <si>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</si>
  <si>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</si>
  <si>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</si>
  <si>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</si>
  <si>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</si>
  <si>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</si>
  <si>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</si>
  <si>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</si>
  <si>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</si>
  <si>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</si>
  <si>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</si>
  <si>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</si>
  <si>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</si>
  <si>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</si>
  <si>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</si>
  <si>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</si>
  <si>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</si>
  <si>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</si>
  <si>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</si>
  <si>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</si>
  <si>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</si>
  <si>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</si>
  <si>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</si>
  <si>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</si>
  <si>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</si>
  <si>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</si>
  <si>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</si>
  <si>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</si>
  <si>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</si>
  <si>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</si>
  <si>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</si>
  <si>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</si>
  <si>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</si>
  <si>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</si>
  <si>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</si>
  <si>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</si>
  <si>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</si>
  <si>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</si>
  <si>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</si>
  <si>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</si>
  <si>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</si>
  <si>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</si>
  <si>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</si>
  <si>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</si>
  <si>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</si>
  <si>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</si>
  <si>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</si>
  <si>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</si>
  <si>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</si>
  <si>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</si>
  <si>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</si>
  <si>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</si>
  <si>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</si>
  <si>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</si>
  <si>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</si>
  <si>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</si>
  <si>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</si>
  <si>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</si>
  <si>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</si>
  <si>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</si>
  <si>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</si>
  <si>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</si>
  <si>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</si>
  <si>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</si>
  <si>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</si>
  <si>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</si>
  <si>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</si>
  <si>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</si>
  <si>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</si>
  <si>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</si>
  <si>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</si>
  <si>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</si>
  <si>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</si>
  <si>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</si>
  <si>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</si>
  <si>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</si>
  <si>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</si>
  <si>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</si>
  <si>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</si>
  <si>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</si>
  <si>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</si>
  <si>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</si>
  <si>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</si>
  <si>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</si>
  <si>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</si>
  <si>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</si>
  <si>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</si>
  <si>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</si>
  <si>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</si>
  <si>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</si>
  <si>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</si>
  <si>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</si>
  <si>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</si>
  <si>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</si>
  <si>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</si>
  <si>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</si>
  <si>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</si>
  <si>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</si>
  <si>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</si>
  <si>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</si>
  <si>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</si>
  <si>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</si>
  <si>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</si>
  <si>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</si>
  <si>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</si>
  <si>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</si>
  <si>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</si>
  <si>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</si>
  <si>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</si>
  <si>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</si>
  <si>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</si>
  <si>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</si>
  <si>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</si>
  <si>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</si>
  <si>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</si>
  <si>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</si>
  <si>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</si>
  <si>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</si>
  <si>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</si>
  <si>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</si>
  <si>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</si>
  <si>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</si>
  <si>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</si>
  <si>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</si>
  <si>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</si>
  <si>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</si>
  <si>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</si>
  <si>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</si>
  <si>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</si>
  <si>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</si>
  <si>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</si>
  <si>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</si>
  <si>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</si>
  <si>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</si>
  <si>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</si>
  <si>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</si>
  <si>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</si>
  <si>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</si>
  <si>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</si>
  <si>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</si>
  <si>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</si>
  <si>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</si>
  <si>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</si>
  <si>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</si>
  <si>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</si>
  <si>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</si>
  <si>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</si>
  <si>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</si>
  <si>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</si>
  <si>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</si>
  <si>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</si>
  <si>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</si>
  <si>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</si>
  <si>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</si>
  <si>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</si>
  <si>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</si>
  <si>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</si>
  <si>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</si>
  <si>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</si>
  <si>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</si>
  <si>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</si>
  <si>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</si>
  <si>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</si>
  <si>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</si>
  <si>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</si>
  <si>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</si>
  <si>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</si>
  <si>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</si>
  <si>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</si>
  <si>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</si>
  <si>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</si>
  <si>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</si>
  <si>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</si>
  <si>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</si>
  <si>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</si>
  <si>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</si>
  <si>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</si>
  <si>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</si>
  <si>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</si>
  <si>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</si>
  <si>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</si>
  <si>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</si>
  <si>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</si>
  <si>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</si>
  <si>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</si>
  <si>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</si>
  <si>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</si>
  <si>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</si>
  <si>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</si>
  <si>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</si>
  <si>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</si>
  <si>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</si>
  <si>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</si>
  <si>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</si>
  <si>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</si>
  <si>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</si>
  <si>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</si>
  <si>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</si>
  <si>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</si>
  <si>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</si>
  <si>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</si>
  <si>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</si>
  <si>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</si>
  <si>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</si>
  <si>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</si>
  <si>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</si>
  <si>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</si>
  <si>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</si>
  <si>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</si>
  <si>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</si>
  <si>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</si>
  <si>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</si>
  <si>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</si>
  <si>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</si>
  <si>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</si>
  <si>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</si>
  <si>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</si>
  <si>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</si>
  <si>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</si>
  <si>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</si>
  <si>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</si>
  <si>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</si>
  <si>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</si>
  <si>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</si>
  <si>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</si>
  <si>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</si>
  <si>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</si>
  <si>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</si>
  <si>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</si>
  <si>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</si>
  <si>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</si>
  <si>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</si>
  <si>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</si>
  <si>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</si>
  <si>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</si>
  <si>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</si>
  <si>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</si>
  <si>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</si>
  <si>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</si>
  <si>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</si>
  <si>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</si>
  <si>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</si>
  <si>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</si>
  <si>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</si>
  <si>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</si>
  <si>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</si>
  <si>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</si>
  <si>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</si>
  <si>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</si>
  <si>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</si>
  <si>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</si>
  <si>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</si>
  <si>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</si>
  <si>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</si>
  <si>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</si>
  <si>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</si>
  <si>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</si>
  <si>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</si>
  <si>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</si>
  <si>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</si>
  <si>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</si>
  <si>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</si>
  <si>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</si>
  <si>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</si>
  <si>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</si>
  <si>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</si>
  <si>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</si>
  <si>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</si>
  <si>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</si>
  <si>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</si>
  <si>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</si>
  <si>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</si>
  <si>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</si>
  <si>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</si>
  <si>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</si>
  <si>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</si>
  <si>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</si>
  <si>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</si>
  <si>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</si>
  <si>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</si>
  <si>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</si>
  <si>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</si>
  <si>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</si>
  <si>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</si>
  <si>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</si>
  <si>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</si>
  <si>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</si>
  <si>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</si>
  <si>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</si>
  <si>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</si>
  <si>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</si>
  <si>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</si>
  <si>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</si>
  <si>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</si>
  <si>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</si>
  <si>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</si>
  <si>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</si>
  <si>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</si>
  <si>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</si>
  <si>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</si>
  <si>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</si>
  <si>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</si>
  <si>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</si>
  <si>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</si>
  <si>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</si>
  <si>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</si>
  <si>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</si>
  <si>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</si>
  <si>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</si>
  <si>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</si>
  <si>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</si>
  <si>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</si>
  <si>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</si>
  <si>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</si>
  <si>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</si>
  <si>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</si>
  <si>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</si>
  <si>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</si>
  <si>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</si>
  <si>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</si>
  <si>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</si>
  <si>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</si>
  <si>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</si>
  <si>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</si>
  <si>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</si>
  <si>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</si>
  <si>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</si>
  <si>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</si>
  <si>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</si>
  <si>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</si>
  <si>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</si>
  <si>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</si>
  <si>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</si>
  <si>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</si>
  <si>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</si>
  <si>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</si>
  <si>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</si>
  <si>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</si>
  <si>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</si>
  <si>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</si>
  <si>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</si>
  <si>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</si>
  <si>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</si>
  <si>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</si>
  <si>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</si>
  <si>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</si>
  <si>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</si>
  <si>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</si>
  <si>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</si>
  <si>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</si>
  <si>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</si>
  <si>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</si>
  <si>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</si>
  <si>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</si>
  <si>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</si>
  <si>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</si>
  <si>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</si>
  <si>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</si>
  <si>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</si>
  <si>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</si>
  <si>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</si>
  <si>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</si>
  <si>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</si>
  <si>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</si>
  <si>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</si>
  <si>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</si>
  <si>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</si>
  <si>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</si>
  <si>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</si>
  <si>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</si>
  <si>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</si>
  <si>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</si>
  <si>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</si>
  <si>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</si>
  <si>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</si>
  <si>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</si>
  <si>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</si>
  <si>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</si>
  <si>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</si>
  <si>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</si>
  <si>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</si>
  <si>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</si>
  <si>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</si>
  <si>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</si>
  <si>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</si>
  <si>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</si>
  <si>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</si>
  <si>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</si>
  <si>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</si>
  <si>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</si>
  <si>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</si>
  <si>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</si>
  <si>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</si>
  <si>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</si>
  <si>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</si>
  <si>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</si>
  <si>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</si>
  <si>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</si>
  <si>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</si>
  <si>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</si>
  <si>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</si>
  <si>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</si>
  <si>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</si>
  <si>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</si>
  <si>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</si>
  <si>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</si>
  <si>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</si>
  <si>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</si>
  <si>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</si>
  <si>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</si>
  <si>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</si>
  <si>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</si>
  <si>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</si>
  <si>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</si>
  <si>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</si>
  <si>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</si>
  <si>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</si>
  <si>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</si>
  <si>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</si>
  <si>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</si>
  <si>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</si>
  <si>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</si>
  <si>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</si>
  <si>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</si>
  <si>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</si>
  <si>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</si>
  <si>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</si>
  <si>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</si>
  <si>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</si>
  <si>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</si>
  <si>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</si>
  <si>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</si>
  <si>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</si>
  <si>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</si>
  <si>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</si>
  <si>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</si>
  <si>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</si>
  <si>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</si>
  <si>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</si>
  <si>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</si>
  <si>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</si>
  <si>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</si>
  <si>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</si>
  <si>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</si>
  <si>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</si>
  <si>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</si>
  <si>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</si>
  <si>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</si>
  <si>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</si>
  <si>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</si>
  <si>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</si>
  <si>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</si>
  <si>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</si>
  <si>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</si>
  <si>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</si>
  <si>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</si>
  <si>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</si>
  <si>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</si>
  <si>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</si>
  <si>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</si>
  <si>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</si>
  <si>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</si>
  <si>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</si>
  <si>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</si>
  <si>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</si>
  <si>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</si>
  <si>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</si>
  <si>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</si>
  <si>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</si>
  <si>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</si>
  <si>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</si>
  <si>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</si>
  <si>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</si>
  <si>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</si>
  <si>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</si>
  <si>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</si>
  <si>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</si>
  <si>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</si>
  <si>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</si>
  <si>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</si>
  <si>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</si>
  <si>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</si>
  <si>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</si>
  <si>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</si>
  <si>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</si>
  <si>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</si>
  <si>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</si>
  <si>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</si>
  <si>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</si>
  <si>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</si>
  <si>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</si>
  <si>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</si>
  <si>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</si>
  <si>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</si>
  <si>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</si>
  <si>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</si>
  <si>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</si>
  <si>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</si>
  <si>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</si>
  <si>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</si>
  <si>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</si>
  <si>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</si>
  <si>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</si>
  <si>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</si>
  <si>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</si>
  <si>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</si>
  <si>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</si>
  <si>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</si>
  <si>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</si>
  <si>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</si>
  <si>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</si>
  <si>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</si>
  <si>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</si>
  <si>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</si>
  <si>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</si>
  <si>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</si>
  <si>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</si>
  <si>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</si>
  <si>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</si>
  <si>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</si>
  <si>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</si>
  <si>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</si>
  <si>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</si>
  <si>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</si>
  <si>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</si>
  <si>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</si>
  <si>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</si>
  <si>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</si>
  <si>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</si>
  <si>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</si>
  <si>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</si>
  <si>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</si>
  <si>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</si>
  <si>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</si>
  <si>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</si>
  <si>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</si>
  <si>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</si>
  <si>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</si>
  <si>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</si>
  <si>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</si>
  <si>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</si>
  <si>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</si>
  <si>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</si>
  <si>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</si>
  <si>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</si>
  <si>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</si>
  <si>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</si>
  <si>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</si>
  <si>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</si>
  <si>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</si>
  <si>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</si>
  <si>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</si>
  <si>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</si>
  <si>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</si>
  <si>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</si>
  <si>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</si>
  <si>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</si>
  <si>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</si>
  <si>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</si>
  <si>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</si>
  <si>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</si>
  <si>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</si>
  <si>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</si>
  <si>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</si>
  <si>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</si>
  <si>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</si>
  <si>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</si>
  <si>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</si>
  <si>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</si>
  <si>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</si>
  <si>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</si>
  <si>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</si>
  <si>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</si>
  <si>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</si>
  <si>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</si>
  <si>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</si>
  <si>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</si>
  <si>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</si>
  <si>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</si>
  <si>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</si>
  <si>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</si>
  <si>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</si>
  <si>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</si>
  <si>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</si>
  <si>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</si>
  <si>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</si>
  <si>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</si>
  <si>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</si>
  <si>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</si>
  <si>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</si>
  <si>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</si>
  <si>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</si>
  <si>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</si>
  <si>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</si>
  <si>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</si>
  <si>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</si>
  <si>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</si>
  <si>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</si>
  <si>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</si>
  <si>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</si>
  <si>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</si>
  <si>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</si>
  <si>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</si>
  <si>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</si>
  <si>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</si>
  <si>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</si>
  <si>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</si>
  <si>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</si>
  <si>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</si>
  <si>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</si>
  <si>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</si>
  <si>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</si>
  <si>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</si>
  <si>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</si>
  <si>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</si>
  <si>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</si>
  <si>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</si>
  <si>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</si>
  <si>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</si>
  <si>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</si>
  <si>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</si>
  <si>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</si>
  <si>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</si>
  <si>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</si>
  <si>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</si>
  <si>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</si>
  <si>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</si>
  <si>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</si>
  <si>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</si>
  <si>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</si>
  <si>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</si>
  <si>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</si>
  <si>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</si>
  <si>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</si>
  <si>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</si>
  <si>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</si>
  <si>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</si>
  <si>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</si>
  <si>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</si>
  <si>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</si>
  <si>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</si>
  <si>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</si>
  <si>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</si>
  <si>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</si>
  <si>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</si>
  <si>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</si>
  <si>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</si>
  <si>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</si>
  <si>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</si>
  <si>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</si>
  <si>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</si>
  <si>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</si>
  <si>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</si>
  <si>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</si>
  <si>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</si>
  <si>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</si>
  <si>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</si>
  <si>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</si>
  <si>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</si>
  <si>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</si>
  <si>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</si>
  <si>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</si>
  <si>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</si>
  <si>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</si>
  <si>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</si>
  <si>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</si>
  <si>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</si>
  <si>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</si>
  <si>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</si>
  <si>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</si>
  <si>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</si>
  <si>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</si>
  <si>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</si>
  <si>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</si>
  <si>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</si>
  <si>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</si>
  <si>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</si>
  <si>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</si>
  <si>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</si>
  <si>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</si>
  <si>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</si>
  <si>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</si>
  <si>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</si>
  <si>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</si>
  <si>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</si>
  <si>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</si>
  <si>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</si>
  <si>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</si>
  <si>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</si>
  <si>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</si>
  <si>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</si>
  <si>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</si>
  <si>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</si>
  <si>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</si>
  <si>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</si>
  <si>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</si>
  <si>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</si>
  <si>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</si>
  <si>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</si>
  <si>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</si>
  <si>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</si>
  <si>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</si>
  <si>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</si>
  <si>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</si>
  <si>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</si>
  <si>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</si>
  <si>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</si>
  <si>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</si>
  <si>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</si>
  <si>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</si>
  <si>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</si>
  <si>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</si>
  <si>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</si>
  <si>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</si>
  <si>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</si>
  <si>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</si>
  <si>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</si>
  <si>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</si>
  <si>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</si>
  <si>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</si>
  <si>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</si>
  <si>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</si>
  <si>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</si>
  <si>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</si>
  <si>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</si>
  <si>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</si>
  <si>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</si>
  <si>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</si>
  <si>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</si>
  <si>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</si>
  <si>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</si>
  <si>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</si>
  <si>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</si>
  <si>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</si>
  <si>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</si>
  <si>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</si>
  <si>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</si>
  <si>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</si>
  <si>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</si>
  <si>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</si>
  <si>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</si>
  <si>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</si>
  <si>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</si>
  <si>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</si>
  <si>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</si>
  <si>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</si>
  <si>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</si>
  <si>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</si>
  <si>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</si>
  <si>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</si>
  <si>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</si>
  <si>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</si>
  <si>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</si>
  <si>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</si>
  <si>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</si>
  <si>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</si>
  <si>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</si>
  <si>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</si>
  <si>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</si>
  <si>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</si>
  <si>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</si>
  <si>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</si>
  <si>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</si>
  <si>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</si>
  <si>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</si>
  <si>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</si>
  <si>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</si>
  <si>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</si>
  <si>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</si>
  <si>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</si>
  <si>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</si>
  <si>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</si>
  <si>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</si>
  <si>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</si>
  <si>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</si>
  <si>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</si>
  <si>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</si>
  <si>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</si>
  <si>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</si>
  <si>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</si>
  <si>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</si>
  <si>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</si>
  <si>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</si>
  <si>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</si>
  <si>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</si>
  <si>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</si>
  <si>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</si>
  <si>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</si>
  <si>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</si>
  <si>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</si>
  <si>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</si>
  <si>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</si>
  <si>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</si>
  <si>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</si>
  <si>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</si>
  <si>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</si>
  <si>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</si>
  <si>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</si>
  <si>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</si>
  <si>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</si>
  <si>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</si>
  <si>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</si>
  <si>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</si>
  <si>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</si>
  <si>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</si>
  <si>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</si>
  <si>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</si>
  <si>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</si>
  <si>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</si>
  <si>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</si>
  <si>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</si>
  <si>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</si>
  <si>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</si>
  <si>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</si>
  <si>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</si>
  <si>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</si>
  <si>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</si>
  <si>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</si>
  <si>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</si>
  <si>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</si>
  <si>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</si>
  <si>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</si>
  <si>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</si>
  <si>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</si>
  <si>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</si>
  <si>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</si>
  <si>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</si>
  <si>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</si>
  <si>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</si>
  <si>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</si>
  <si>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</si>
  <si>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</si>
  <si>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</si>
  <si>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</si>
  <si>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</si>
  <si>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</si>
  <si>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</si>
  <si>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</si>
  <si>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</si>
  <si>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</si>
  <si>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</si>
  <si>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</si>
  <si>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</si>
  <si>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</si>
  <si>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</si>
  <si>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</si>
  <si>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</si>
  <si>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</si>
  <si>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</si>
  <si>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</si>
  <si>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</si>
  <si>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</si>
  <si>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</si>
  <si>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</si>
  <si>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</si>
  <si>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</si>
  <si>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</si>
  <si>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</si>
  <si>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</si>
  <si>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</si>
  <si>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</si>
  <si>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</si>
  <si>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</si>
  <si>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</si>
  <si>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</si>
  <si>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</si>
  <si>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</si>
  <si>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</si>
  <si>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</si>
  <si>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</si>
  <si>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</si>
  <si>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</si>
  <si>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</si>
  <si>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</si>
  <si>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</si>
  <si>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</si>
  <si>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</si>
  <si>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</si>
  <si>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</si>
  <si>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</si>
  <si>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</si>
  <si>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</si>
  <si>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</si>
  <si>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</si>
  <si>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</si>
  <si>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</si>
  <si>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</si>
  <si>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</si>
  <si>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</si>
  <si>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</si>
  <si>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</si>
  <si>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</si>
  <si>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</si>
  <si>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</si>
  <si>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</si>
  <si>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</si>
  <si>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</si>
  <si>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</si>
  <si>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</si>
  <si>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</si>
  <si>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</si>
  <si>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</si>
  <si>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</si>
  <si>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</si>
  <si>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</si>
  <si>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</si>
  <si>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</si>
  <si>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</si>
  <si>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</si>
  <si>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</si>
  <si>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</si>
  <si>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</si>
  <si>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</si>
  <si>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</si>
  <si>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</si>
  <si>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</si>
  <si>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</si>
  <si>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</si>
  <si>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</si>
  <si>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</si>
  <si>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</si>
  <si>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</si>
  <si>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</si>
  <si>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</si>
  <si>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</si>
  <si>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</si>
  <si>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</si>
  <si>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</si>
  <si>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</si>
  <si>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</si>
  <si>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</si>
  <si>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</si>
  <si>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</si>
  <si>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</si>
  <si>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</si>
  <si>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</si>
  <si>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</si>
  <si>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</si>
  <si>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</si>
  <si>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</si>
  <si>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</si>
  <si>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</si>
  <si>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</si>
  <si>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</si>
  <si>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</si>
  <si>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</si>
  <si>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</si>
  <si>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</si>
  <si>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</si>
  <si>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</si>
  <si>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</si>
  <si>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</si>
  <si>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</si>
  <si>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</si>
  <si>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</si>
  <si>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</si>
  <si>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</si>
  <si>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</si>
  <si>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</si>
  <si>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</si>
  <si>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</si>
  <si>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</si>
  <si>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</si>
  <si>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</si>
  <si>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</si>
  <si>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</si>
  <si>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</si>
  <si>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</si>
  <si>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</si>
  <si>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</si>
  <si>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</si>
  <si>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</si>
  <si>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</si>
  <si>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</si>
  <si>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</si>
  <si>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</si>
  <si>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</si>
  <si>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</si>
  <si>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</si>
  <si>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</si>
  <si>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</si>
  <si>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</si>
  <si>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</si>
  <si>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</si>
  <si>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</si>
  <si>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</si>
  <si>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</si>
  <si>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</si>
  <si>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</si>
  <si>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</si>
  <si>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</si>
  <si>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</si>
  <si>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</si>
  <si>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</si>
  <si>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</si>
  <si>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</si>
  <si>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</si>
  <si>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</si>
  <si>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</si>
  <si>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</si>
  <si>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</si>
  <si>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</si>
  <si>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</si>
  <si>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</si>
  <si>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</si>
  <si>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</si>
  <si>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</si>
  <si>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</si>
  <si>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</si>
  <si>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</si>
  <si>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</si>
  <si>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</si>
  <si>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</si>
  <si>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</si>
  <si>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</si>
  <si>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</si>
  <si>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</si>
  <si>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</si>
  <si>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</si>
  <si>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</si>
  <si>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</si>
  <si>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</si>
  <si>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</si>
  <si>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</si>
  <si>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</si>
  <si>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</si>
  <si>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</si>
  <si>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</si>
  <si>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</si>
  <si>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</si>
  <si>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</si>
  <si>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</si>
  <si>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</si>
  <si>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</si>
  <si>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</si>
  <si>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</si>
  <si>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</si>
  <si>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</si>
  <si>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</si>
  <si>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</si>
  <si>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</si>
  <si>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</si>
  <si>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</si>
  <si>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</si>
  <si>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</si>
  <si>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</si>
  <si>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</si>
  <si>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</si>
  <si>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</si>
  <si>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</si>
  <si>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</si>
  <si>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</si>
  <si>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</si>
  <si>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</si>
  <si>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</si>
  <si>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</si>
  <si>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</si>
  <si>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</si>
  <si>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</si>
  <si>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</si>
  <si>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</si>
  <si>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</si>
  <si>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</si>
  <si>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</si>
  <si>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</si>
  <si>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</si>
  <si>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</si>
  <si>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</si>
  <si>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</si>
  <si>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</si>
  <si>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</si>
  <si>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</si>
  <si>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</si>
  <si>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</si>
  <si>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</si>
  <si>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</si>
  <si>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</si>
  <si>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</si>
  <si>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</si>
  <si>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</si>
  <si>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</si>
  <si>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</si>
  <si>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</si>
  <si>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</si>
  <si>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</si>
  <si>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</si>
  <si>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</si>
  <si>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</si>
  <si>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</si>
  <si>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</si>
  <si>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</si>
  <si>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</si>
  <si>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</si>
  <si>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</si>
  <si>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</si>
  <si>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</si>
  <si>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</si>
  <si>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</si>
  <si>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</si>
  <si>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</si>
  <si>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</si>
  <si>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</si>
  <si>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</si>
  <si>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</si>
  <si>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</si>
  <si>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</si>
  <si>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</si>
  <si>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</si>
  <si>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</si>
  <si>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</si>
  <si>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</si>
  <si>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</si>
  <si>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</si>
  <si>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</si>
  <si>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</si>
  <si>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</si>
  <si>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</si>
  <si>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</si>
  <si>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</si>
  <si>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</si>
  <si>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</si>
  <si>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</si>
  <si>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</si>
  <si>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</si>
  <si>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</si>
  <si>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</si>
  <si>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</si>
  <si>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</si>
  <si>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</si>
  <si>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</si>
  <si>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</si>
  <si>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</si>
  <si>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</si>
  <si>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</si>
  <si>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</si>
  <si>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</si>
  <si>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</si>
  <si>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</si>
  <si>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</si>
  <si>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</si>
  <si>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</si>
  <si>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</si>
  <si>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</si>
  <si>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</si>
  <si>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</si>
  <si>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</si>
  <si>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</si>
  <si>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</si>
  <si>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</si>
  <si>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</si>
  <si>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</si>
  <si>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</si>
  <si>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</si>
  <si>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</si>
  <si>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</si>
  <si>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</si>
  <si>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</si>
  <si>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</si>
  <si>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</si>
  <si>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</si>
  <si>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</si>
  <si>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</si>
  <si>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</si>
  <si>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</si>
  <si>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</si>
  <si>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</si>
  <si>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</si>
  <si>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</si>
  <si>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</si>
  <si>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</si>
  <si>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</si>
  <si>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</si>
  <si>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</si>
  <si>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</si>
  <si>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</si>
  <si>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</si>
  <si>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</si>
  <si>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</si>
  <si>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</si>
  <si>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</si>
  <si>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</si>
  <si>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</si>
  <si>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</si>
  <si>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</si>
  <si>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</si>
  <si>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</si>
  <si>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</si>
  <si>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</si>
  <si>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</si>
  <si>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</si>
  <si>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</si>
  <si>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</si>
  <si>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</si>
  <si>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</si>
  <si>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</si>
  <si>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</si>
  <si>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</si>
  <si>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</si>
  <si>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</si>
  <si>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</si>
  <si>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</si>
  <si>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</si>
  <si>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</si>
  <si>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</si>
  <si>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</si>
  <si>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</si>
  <si>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</si>
  <si>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</si>
  <si>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</si>
  <si>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</si>
  <si>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</si>
  <si>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</si>
  <si>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</si>
  <si>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</si>
  <si>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</si>
  <si>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</si>
  <si>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</si>
  <si>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</si>
  <si>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</si>
  <si>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</si>
  <si>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</si>
  <si>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</si>
  <si>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</si>
  <si>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</si>
  <si>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</si>
  <si>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</si>
  <si>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</si>
  <si>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</si>
  <si>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</si>
  <si>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</si>
  <si>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</si>
  <si>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</si>
  <si>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</si>
  <si>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</si>
  <si>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</si>
  <si>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</si>
  <si>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</si>
  <si>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</si>
  <si>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</si>
  <si>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</si>
  <si>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</si>
  <si>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</si>
  <si>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</si>
  <si>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</si>
  <si>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</si>
  <si>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</si>
  <si>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</si>
  <si>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</si>
  <si>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</si>
  <si>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</si>
  <si>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</si>
  <si>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</si>
  <si>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</si>
  <si>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</si>
  <si>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</si>
  <si>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</si>
  <si>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</si>
  <si>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</si>
  <si>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</si>
  <si>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</si>
  <si>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</si>
  <si>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</si>
  <si>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</si>
  <si>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</si>
  <si>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</si>
  <si>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</si>
  <si>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</si>
  <si>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</si>
  <si>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</si>
  <si>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</si>
  <si>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</si>
  <si>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</si>
  <si>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</si>
  <si>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</si>
  <si>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</si>
  <si>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</si>
  <si>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</si>
  <si>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</si>
  <si>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</si>
  <si>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</si>
  <si>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</si>
  <si>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</si>
  <si>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</si>
  <si>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</si>
  <si>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</si>
  <si>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</si>
  <si>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</si>
  <si>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</si>
  <si>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</si>
  <si>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</si>
  <si>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</si>
  <si>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</si>
  <si>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</si>
  <si>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</si>
  <si>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</si>
  <si>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</si>
  <si>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</si>
  <si>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</si>
  <si>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</si>
  <si>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</si>
  <si>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</si>
  <si>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</si>
  <si>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</si>
  <si>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</si>
  <si>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</si>
  <si>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</si>
  <si>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</si>
  <si>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</si>
  <si>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</si>
  <si>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</si>
  <si>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</si>
  <si>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</si>
  <si>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</si>
  <si>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</si>
  <si>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</si>
  <si>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</si>
  <si>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</si>
  <si>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</si>
  <si>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</si>
  <si>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</si>
  <si>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</si>
  <si>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</si>
  <si>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</si>
  <si>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</si>
  <si>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</si>
  <si>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</si>
  <si>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</si>
  <si>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</si>
  <si>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</si>
  <si>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</si>
  <si>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</si>
  <si>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</si>
  <si>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</si>
  <si>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</si>
  <si>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</si>
  <si>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</si>
  <si>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</si>
  <si>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</si>
  <si>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</si>
  <si>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</si>
  <si>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</si>
  <si>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</si>
  <si>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</si>
  <si>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</si>
  <si>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</si>
  <si>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</si>
  <si>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</si>
  <si>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</si>
  <si>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</si>
  <si>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</si>
  <si>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</si>
  <si>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</si>
  <si>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</si>
  <si>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</si>
  <si>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</si>
  <si>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</si>
  <si>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</si>
  <si>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</si>
  <si>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</si>
  <si>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</si>
  <si>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</si>
  <si>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</si>
  <si>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</si>
  <si>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</si>
  <si>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</si>
  <si>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</si>
  <si>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</si>
  <si>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</si>
  <si>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</si>
  <si>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</si>
  <si>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</si>
  <si>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</si>
  <si>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</si>
  <si>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</si>
  <si>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</si>
  <si>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</si>
  <si>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</si>
  <si>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</si>
  <si>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</si>
  <si>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</si>
  <si>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</si>
  <si>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</si>
  <si>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</si>
  <si>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</si>
  <si>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</si>
  <si>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</si>
  <si>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</si>
  <si>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</si>
  <si>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</si>
  <si>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</si>
  <si>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</si>
  <si>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</si>
  <si>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</si>
  <si>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</si>
  <si>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</si>
  <si>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</si>
  <si>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</si>
  <si>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</si>
  <si>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</si>
  <si>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</si>
  <si>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</si>
  <si>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</si>
  <si>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</si>
  <si>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</si>
  <si>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</si>
  <si>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</si>
  <si>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</si>
  <si>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</si>
  <si>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</si>
  <si>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</si>
  <si>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</si>
  <si>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</si>
  <si>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</si>
  <si>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</si>
  <si>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</si>
  <si>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</si>
  <si>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</si>
  <si>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</si>
  <si>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</si>
  <si>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</si>
  <si>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</si>
  <si>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</si>
  <si>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</si>
  <si>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</si>
  <si>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</si>
  <si>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</si>
  <si>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</si>
  <si>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</si>
  <si>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</si>
  <si>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</si>
  <si>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</si>
  <si>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</si>
  <si>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</si>
  <si>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</si>
  <si>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</si>
  <si>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</si>
  <si>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</si>
  <si>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</si>
  <si>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</si>
  <si>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</si>
  <si>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</si>
  <si>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</si>
  <si>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</si>
  <si>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</si>
  <si>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</si>
  <si>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</si>
  <si>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</si>
  <si>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</si>
  <si>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</si>
  <si>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</si>
  <si>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</si>
  <si>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</si>
  <si>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</si>
  <si>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</si>
  <si>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</si>
  <si>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</si>
  <si>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</si>
  <si>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</si>
  <si>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</si>
  <si>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</si>
  <si>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</si>
  <si>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</si>
  <si>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</si>
  <si>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</si>
  <si>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</si>
  <si>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</si>
  <si>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</si>
  <si>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</si>
  <si>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</si>
  <si>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</si>
  <si>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</si>
  <si>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</si>
  <si>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</si>
  <si>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</si>
  <si>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</si>
  <si>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</si>
  <si>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</si>
  <si>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</si>
  <si>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</si>
  <si>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</si>
  <si>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</si>
  <si>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</si>
  <si>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</si>
  <si>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</si>
  <si>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</si>
  <si>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</si>
  <si>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</si>
  <si>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</si>
  <si>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</si>
  <si>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</si>
  <si>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</si>
  <si>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</si>
  <si>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</si>
  <si>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</si>
  <si>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</si>
  <si>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</si>
  <si>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</si>
  <si>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</si>
  <si>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</si>
  <si>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</si>
  <si>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</si>
  <si>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</si>
  <si>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</si>
  <si>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</si>
  <si>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</si>
  <si>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</si>
  <si>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</si>
  <si>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</si>
  <si>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</si>
  <si>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</si>
  <si>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</si>
  <si>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</si>
  <si>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</si>
  <si>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</si>
  <si>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</si>
  <si>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</si>
  <si>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</si>
  <si>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</si>
  <si>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</si>
  <si>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</si>
  <si>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</si>
  <si>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</si>
  <si>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</si>
  <si>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</si>
  <si>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</si>
  <si>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</si>
  <si>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</si>
  <si>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</si>
  <si>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</si>
  <si>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</si>
  <si>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</si>
  <si>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</si>
  <si>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</si>
  <si>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</si>
  <si>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</si>
  <si>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</si>
  <si>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</si>
  <si>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</si>
  <si>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</si>
  <si>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</si>
  <si>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</si>
  <si>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</si>
  <si>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</si>
  <si>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</si>
  <si>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</si>
  <si>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</si>
  <si>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</si>
  <si>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</si>
  <si>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</si>
  <si>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</si>
  <si>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</si>
  <si>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</si>
  <si>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</si>
  <si>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</si>
  <si>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</si>
  <si>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</si>
  <si>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</si>
  <si>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</si>
  <si>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</si>
  <si>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</si>
  <si>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</si>
  <si>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</si>
  <si>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</si>
  <si>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</si>
  <si>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</si>
  <si>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</si>
  <si>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</si>
  <si>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</si>
  <si>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</si>
  <si>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</si>
  <si>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</si>
  <si>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</si>
  <si>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</si>
  <si>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</si>
  <si>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</si>
  <si>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</si>
  <si>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</si>
  <si>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</si>
  <si>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</si>
  <si>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</si>
  <si>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</si>
  <si>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</si>
  <si>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</si>
  <si>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</si>
  <si>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</si>
  <si>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</si>
  <si>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</si>
  <si>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</si>
  <si>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</si>
  <si>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</si>
  <si>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</si>
  <si>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</si>
  <si>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</si>
  <si>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</si>
  <si>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</si>
  <si>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</si>
  <si>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</si>
  <si>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</si>
  <si>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</si>
  <si>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</si>
  <si>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</si>
  <si>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</si>
  <si>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</si>
  <si>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</si>
  <si>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</si>
  <si>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</si>
  <si>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</si>
  <si>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</si>
  <si>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</si>
  <si>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</si>
  <si>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</si>
  <si>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</si>
  <si>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</si>
  <si>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</si>
  <si>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</si>
  <si>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</si>
  <si>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</si>
  <si>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</si>
  <si>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</si>
  <si>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</si>
  <si>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</si>
  <si>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</si>
  <si>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</si>
  <si>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</si>
  <si>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</si>
  <si>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</si>
  <si>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</si>
  <si>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</si>
  <si>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</si>
  <si>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</si>
  <si>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</si>
  <si>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</si>
  <si>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</si>
  <si>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</si>
  <si>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</si>
  <si>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</si>
  <si>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</si>
  <si>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</si>
  <si>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</si>
  <si>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</si>
  <si>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</si>
  <si>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</si>
  <si>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</si>
  <si>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</si>
  <si>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</si>
  <si>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</si>
  <si>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</si>
  <si>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</si>
  <si>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</si>
  <si>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</si>
  <si>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</si>
  <si>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</si>
  <si>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</si>
  <si>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</si>
  <si>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</si>
  <si>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</si>
  <si>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</si>
  <si>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</si>
  <si>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</si>
  <si>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</si>
  <si>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</si>
  <si>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</si>
  <si>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</si>
  <si>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</si>
  <si>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</si>
  <si>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</si>
  <si>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</si>
  <si>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</si>
  <si>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</si>
  <si>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</si>
  <si>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</si>
  <si>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</si>
  <si>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</si>
  <si>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</si>
  <si>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</si>
  <si>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</si>
  <si>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</si>
  <si>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</si>
  <si>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</si>
  <si>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</si>
  <si>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</si>
  <si>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</si>
  <si>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</si>
  <si>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</si>
  <si>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</si>
  <si>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</si>
  <si>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</si>
  <si>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</si>
  <si>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</si>
  <si>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</si>
  <si>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</si>
  <si>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</si>
  <si>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</si>
  <si>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</si>
  <si>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</si>
  <si>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</si>
  <si>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</si>
  <si>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</si>
  <si>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</si>
  <si>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</si>
  <si>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</si>
  <si>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</si>
  <si>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</si>
  <si>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</si>
  <si>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</si>
  <si>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</si>
  <si>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</si>
  <si>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</si>
  <si>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</si>
  <si>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</si>
  <si>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</si>
  <si>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</si>
  <si>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</si>
  <si>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</si>
  <si>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</si>
  <si>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</si>
  <si>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</si>
  <si>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</si>
  <si>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</si>
  <si>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</si>
  <si>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</si>
  <si>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</si>
  <si>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</si>
  <si>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</si>
  <si>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</si>
  <si>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</si>
  <si>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</si>
  <si>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</si>
  <si>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</si>
  <si>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</si>
  <si>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</si>
  <si>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</si>
  <si>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</si>
  <si>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</si>
  <si>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</si>
  <si>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</si>
  <si>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</si>
  <si>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</si>
  <si>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</si>
  <si>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</si>
  <si>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</si>
  <si>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</si>
  <si>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</si>
  <si>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</si>
  <si>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</si>
  <si>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</si>
  <si>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</si>
  <si>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</si>
  <si>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</si>
  <si>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</si>
  <si>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</si>
  <si>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</si>
  <si>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</si>
  <si>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</si>
  <si>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</si>
  <si>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</si>
  <si>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</si>
  <si>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</si>
  <si>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</si>
  <si>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</si>
  <si>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</si>
  <si>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</si>
  <si>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</si>
  <si>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</si>
  <si>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</si>
  <si>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</si>
  <si>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</si>
  <si>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</si>
  <si>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</si>
  <si>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</si>
  <si>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</si>
  <si>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</si>
  <si>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</si>
  <si>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</si>
  <si>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</si>
  <si>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</si>
  <si>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</si>
  <si>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</si>
  <si>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</si>
  <si>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</si>
  <si>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</si>
  <si>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</si>
  <si>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</si>
  <si>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</si>
  <si>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</si>
  <si>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</si>
  <si>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</si>
  <si>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</si>
  <si>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</si>
  <si>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</si>
  <si>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</si>
  <si>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</si>
  <si>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</si>
  <si>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</si>
  <si>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</si>
  <si>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</si>
  <si>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</si>
  <si>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</si>
  <si>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</si>
  <si>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</si>
  <si>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</si>
  <si>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</si>
  <si>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</si>
  <si>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</si>
  <si>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</si>
  <si>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</si>
  <si>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</si>
  <si>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</si>
  <si>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</si>
  <si>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</si>
  <si>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</si>
  <si>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</si>
  <si>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</si>
  <si>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</si>
  <si>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</si>
  <si>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</si>
  <si>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</si>
  <si>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</si>
  <si>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</si>
  <si>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</si>
  <si>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</si>
  <si>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</si>
  <si>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</si>
  <si>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</si>
  <si>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</si>
  <si>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</si>
  <si>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</si>
  <si>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</si>
  <si>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</si>
  <si>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</si>
  <si>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</si>
  <si>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</si>
  <si>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</si>
  <si>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</si>
  <si>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</si>
  <si>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</si>
  <si>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</si>
  <si>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</si>
  <si>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</si>
  <si>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</si>
  <si>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</si>
  <si>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</si>
  <si>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</si>
  <si>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</si>
  <si>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</si>
  <si>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</si>
  <si>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</si>
  <si>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</si>
  <si>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</si>
  <si>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</si>
  <si>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</si>
  <si>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</si>
  <si>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</si>
  <si>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</si>
  <si>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</si>
  <si>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</si>
  <si>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</si>
  <si>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</si>
  <si>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</si>
  <si>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</si>
  <si>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</si>
  <si>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</si>
  <si>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</si>
  <si>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</si>
  <si>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</si>
  <si>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</si>
  <si>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</si>
  <si>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</si>
  <si>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</si>
  <si>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</si>
  <si>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</si>
  <si>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</si>
  <si>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</si>
  <si>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</si>
  <si>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</si>
  <si>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</si>
  <si>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</si>
  <si>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</si>
  <si>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</si>
  <si>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</si>
  <si>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</si>
  <si>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</si>
  <si>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</si>
  <si>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</si>
  <si>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</si>
  <si>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</si>
  <si>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</si>
  <si>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</si>
  <si>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</si>
  <si>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</si>
  <si>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</si>
  <si>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</si>
  <si>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</si>
  <si>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</si>
  <si>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</si>
  <si>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</si>
  <si>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</si>
  <si>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</si>
  <si>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</si>
  <si>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</si>
  <si>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</si>
  <si>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</si>
  <si>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</si>
  <si>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</si>
  <si>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</si>
  <si>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</si>
  <si>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</si>
  <si>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</si>
  <si>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</si>
  <si>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</si>
  <si>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</si>
  <si>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</si>
  <si>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</si>
  <si>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</si>
  <si>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</si>
  <si>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</si>
  <si>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</si>
  <si>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</si>
  <si>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</si>
  <si>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</si>
  <si>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</si>
  <si>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</si>
  <si>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</si>
  <si>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</si>
  <si>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</si>
  <si>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</si>
  <si>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</si>
  <si>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</si>
  <si>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</si>
  <si>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</si>
  <si>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</si>
  <si>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</si>
  <si>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</si>
  <si>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</si>
  <si>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</si>
  <si>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</si>
  <si>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</si>
  <si>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</si>
  <si>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</si>
  <si>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</si>
  <si>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</si>
  <si>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</si>
  <si>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</si>
  <si>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</si>
  <si>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</si>
  <si>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</si>
  <si>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</si>
  <si>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</si>
  <si>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</si>
  <si>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</si>
  <si>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</si>
  <si>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</si>
  <si>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</si>
  <si>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</si>
  <si>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</si>
  <si>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</si>
  <si>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</si>
  <si>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</si>
  <si>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</si>
  <si>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</si>
  <si>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</si>
  <si>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</si>
  <si>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</si>
  <si>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</si>
  <si>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</si>
  <si>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</si>
  <si>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</si>
  <si>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</si>
  <si>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</si>
  <si>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</si>
  <si>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</si>
  <si>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</si>
  <si>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</si>
  <si>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</si>
  <si>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</si>
  <si>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</si>
  <si>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</si>
  <si>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</si>
  <si>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</si>
  <si>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</si>
  <si>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</si>
  <si>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</si>
  <si>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</si>
  <si>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</si>
  <si>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</si>
  <si>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</si>
  <si>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</si>
  <si>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</si>
  <si>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</si>
  <si>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</si>
  <si>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</si>
  <si>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</si>
  <si>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</si>
  <si>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</si>
  <si>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</si>
  <si>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</si>
  <si>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</si>
  <si>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</si>
  <si>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</si>
  <si>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</si>
  <si>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</si>
  <si>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</si>
  <si>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</si>
  <si>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</si>
  <si>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</si>
  <si>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</si>
  <si>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</si>
  <si>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</si>
  <si>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</si>
  <si>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</si>
  <si>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</si>
  <si>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</si>
  <si>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</si>
  <si>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</si>
  <si>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</si>
  <si>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</si>
  <si>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</si>
  <si>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</si>
  <si>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</si>
  <si>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</si>
  <si>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</si>
  <si>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</si>
  <si>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</si>
  <si>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</si>
  <si>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</si>
  <si>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</si>
  <si>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</si>
  <si>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</si>
  <si>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</si>
  <si>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</si>
  <si>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</si>
  <si>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</si>
  <si>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</si>
  <si>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</si>
  <si>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</si>
  <si>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</si>
  <si>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</si>
  <si>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</si>
  <si>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</si>
  <si>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</si>
  <si>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</si>
  <si>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</si>
  <si>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</si>
  <si>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</si>
  <si>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</si>
  <si>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</si>
  <si>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</si>
  <si>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</si>
  <si>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</si>
  <si>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</si>
  <si>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</si>
  <si>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</si>
  <si>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</si>
  <si>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</si>
  <si>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</si>
  <si>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</si>
  <si>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</si>
  <si>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</si>
  <si>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</si>
  <si>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</si>
  <si>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</si>
  <si>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</si>
  <si>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</si>
  <si>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</si>
  <si>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</si>
  <si>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</si>
  <si>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</si>
  <si>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</si>
  <si>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</si>
  <si>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</si>
  <si>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</si>
  <si>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</si>
  <si>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</si>
  <si>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</si>
  <si>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</si>
  <si>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</si>
  <si>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</si>
  <si>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</si>
  <si>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</si>
  <si>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</si>
  <si>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</si>
  <si>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</si>
  <si>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</si>
  <si>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</si>
  <si>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</si>
  <si>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</si>
  <si>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</si>
  <si>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</si>
  <si>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</si>
  <si>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</si>
  <si>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</si>
  <si>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</si>
  <si>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</si>
  <si>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</si>
  <si>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</si>
  <si>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</si>
  <si>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</si>
  <si>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</si>
  <si>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</si>
  <si>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</si>
  <si>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</si>
  <si>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</si>
  <si>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</si>
  <si>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</si>
  <si>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</si>
  <si>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</si>
  <si>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</si>
  <si>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</si>
  <si>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</si>
  <si>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</si>
  <si>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</si>
  <si>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</si>
  <si>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</si>
  <si>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</si>
  <si>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</si>
  <si>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</si>
  <si>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</si>
  <si>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</si>
  <si>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</si>
  <si>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</si>
  <si>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</si>
  <si>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</si>
  <si>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</si>
  <si>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</si>
  <si>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</si>
  <si>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</si>
  <si>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</si>
  <si>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</si>
  <si>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</si>
  <si>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</si>
  <si>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</si>
  <si>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</si>
  <si>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</si>
  <si>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</si>
  <si>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</si>
  <si>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</si>
  <si>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</si>
  <si>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</si>
  <si>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</si>
  <si>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</si>
  <si>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</si>
  <si>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</si>
  <si>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</si>
  <si>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</si>
  <si>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</si>
  <si>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</si>
  <si>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</si>
  <si>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</si>
  <si>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</si>
  <si>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</si>
  <si>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</si>
  <si>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</si>
  <si>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</si>
  <si>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</si>
  <si>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</si>
  <si>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</si>
  <si>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</si>
  <si>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</si>
  <si>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</si>
  <si>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</si>
  <si>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</si>
  <si>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</si>
  <si>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</si>
  <si>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</si>
  <si>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</si>
  <si>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</si>
  <si>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</si>
  <si>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</si>
  <si>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</si>
  <si>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</si>
  <si>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</si>
  <si>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</si>
  <si>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</si>
  <si>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</si>
  <si>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</si>
  <si>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</si>
  <si>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</si>
  <si>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</si>
  <si>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</si>
  <si>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</si>
  <si>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</si>
  <si>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</si>
  <si>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</si>
  <si>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</si>
  <si>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</si>
  <si>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</si>
  <si>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</si>
  <si>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</si>
  <si>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</si>
  <si>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</si>
  <si>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</si>
  <si>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</si>
  <si>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</si>
  <si>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</si>
  <si>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</si>
  <si>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</si>
  <si>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</si>
  <si>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</si>
  <si>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</si>
  <si>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</si>
  <si>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</si>
  <si>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</si>
  <si>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</si>
  <si>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</si>
  <si>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</si>
  <si>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</si>
  <si>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</si>
  <si>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</si>
  <si>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</si>
  <si>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</si>
  <si>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</si>
  <si>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</si>
  <si>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</si>
  <si>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</si>
  <si>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</si>
  <si>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</si>
  <si>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</si>
  <si>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</si>
  <si>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</si>
  <si>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</si>
  <si>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</si>
  <si>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</si>
  <si>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</si>
  <si>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</si>
  <si>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</si>
  <si>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</si>
  <si>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</si>
  <si>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</si>
  <si>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</si>
  <si>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</si>
  <si>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</si>
  <si>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</si>
  <si>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</si>
  <si>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</si>
  <si>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</si>
  <si>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</si>
  <si>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</si>
  <si>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</si>
  <si>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</si>
  <si>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</si>
  <si>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</si>
  <si>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</si>
  <si>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</si>
  <si>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</si>
  <si>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</si>
  <si>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</si>
  <si>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</si>
  <si>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</si>
  <si>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</si>
  <si>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</si>
  <si>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</si>
  <si>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</si>
  <si>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</si>
  <si>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</si>
  <si>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</si>
  <si>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</si>
  <si>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</si>
  <si>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</si>
  <si>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</si>
  <si>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</si>
  <si>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</si>
  <si>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</si>
  <si>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</si>
  <si>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</si>
  <si>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</si>
  <si>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</si>
  <si>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</si>
  <si>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</si>
  <si>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</si>
  <si>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</si>
  <si>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</si>
  <si>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</si>
  <si>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</si>
  <si>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</si>
  <si>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</si>
  <si>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</si>
  <si>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</si>
  <si>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</si>
  <si>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</si>
  <si>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</si>
  <si>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</si>
  <si>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</si>
  <si>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</si>
  <si>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</si>
  <si>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</si>
  <si>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</si>
  <si>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</si>
  <si>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</si>
  <si>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</si>
  <si>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</si>
  <si>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</si>
  <si>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</si>
  <si>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</si>
  <si>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</si>
  <si>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</si>
  <si>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</si>
  <si>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</si>
  <si>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</si>
  <si>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</si>
  <si>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</si>
  <si>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</si>
  <si>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</si>
  <si>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</si>
  <si>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</si>
  <si>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</si>
  <si>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</si>
  <si>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</si>
  <si>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</si>
  <si>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</si>
  <si>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</si>
  <si>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</si>
  <si>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</si>
  <si>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</si>
  <si>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</si>
  <si>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</si>
  <si>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</si>
  <si>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</si>
  <si>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</si>
  <si>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</si>
  <si>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</si>
  <si>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</si>
  <si>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</si>
  <si>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</si>
  <si>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</si>
  <si>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</si>
  <si>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</si>
  <si>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</si>
  <si>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</si>
  <si>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</si>
  <si>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</si>
  <si>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</si>
  <si>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</si>
  <si>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</si>
  <si>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</si>
  <si>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</si>
  <si>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</si>
  <si>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</si>
  <si>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</si>
  <si>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</si>
  <si>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</si>
  <si>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</si>
  <si>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</si>
  <si>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</si>
  <si>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</si>
  <si>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</si>
  <si>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</si>
  <si>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</si>
  <si>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</si>
  <si>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</si>
  <si>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</si>
  <si>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</si>
  <si>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</si>
  <si>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</si>
  <si>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</si>
  <si>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</si>
  <si>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</si>
  <si>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</si>
  <si>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</si>
  <si>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</si>
  <si>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</si>
  <si>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</si>
  <si>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</si>
  <si>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</si>
  <si>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</si>
  <si>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</si>
  <si>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</si>
  <si>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</si>
  <si>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</si>
  <si>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</si>
  <si>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</si>
  <si>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</si>
  <si>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</si>
  <si>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</si>
  <si>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</si>
  <si>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</si>
  <si>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</si>
  <si>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</si>
  <si>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</si>
  <si>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</si>
  <si>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</si>
  <si>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</si>
  <si>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</si>
  <si>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</si>
  <si>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</si>
  <si>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</si>
  <si>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</si>
  <si>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</si>
  <si>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</si>
  <si>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</si>
  <si>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</si>
  <si>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</si>
  <si>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</si>
  <si>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</si>
  <si>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</si>
  <si>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</si>
  <si>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</si>
  <si>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</si>
  <si>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</si>
  <si>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</si>
  <si>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</si>
  <si>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</si>
  <si>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</si>
  <si>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</si>
  <si>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</si>
  <si>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</si>
  <si>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</si>
  <si>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</si>
  <si>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</si>
  <si>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</si>
  <si>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</si>
  <si>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</si>
  <si>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</si>
  <si>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</si>
  <si>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</si>
  <si>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</si>
  <si>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</si>
  <si>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</si>
  <si>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</si>
  <si>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</si>
  <si>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</si>
  <si>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</si>
  <si>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</si>
  <si>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</si>
  <si>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</si>
  <si>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</si>
  <si>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</si>
  <si>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</si>
  <si>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</si>
  <si>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</si>
  <si>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</si>
  <si>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</si>
  <si>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</si>
  <si>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</si>
  <si>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</si>
  <si>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</si>
  <si>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</si>
  <si>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</si>
  <si>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</si>
  <si>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</si>
  <si>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</si>
  <si>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</si>
  <si>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</si>
  <si>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</si>
  <si>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</si>
  <si>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</si>
  <si>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</si>
  <si>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</si>
  <si>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</si>
  <si>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</si>
  <si>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</si>
  <si>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</si>
  <si>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</si>
  <si>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</si>
  <si>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</si>
  <si>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</si>
  <si>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</si>
  <si>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</si>
  <si>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</si>
  <si>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</si>
  <si>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</si>
  <si>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</si>
  <si>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</si>
  <si>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</si>
  <si>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</si>
  <si>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</si>
  <si>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</si>
  <si>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</si>
  <si>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</si>
  <si>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</si>
  <si>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</si>
  <si>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</si>
  <si>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</si>
  <si>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</si>
  <si>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</si>
  <si>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</si>
  <si>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</si>
  <si>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</si>
  <si>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</si>
  <si>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</si>
  <si>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</si>
  <si>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</si>
  <si>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</si>
  <si>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</si>
  <si>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</si>
  <si>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</si>
  <si>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</si>
  <si>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</si>
  <si>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</si>
  <si>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</si>
  <si>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</si>
  <si>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</si>
  <si>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</si>
  <si>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</si>
  <si>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</si>
  <si>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</si>
  <si>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</si>
  <si>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</si>
  <si>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</si>
  <si>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</si>
  <si>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</si>
  <si>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</si>
  <si>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</si>
  <si>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</si>
  <si>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</si>
  <si>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</si>
  <si>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</si>
  <si>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</si>
  <si>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</si>
  <si>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</si>
  <si>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</si>
  <si>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</si>
  <si>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</si>
  <si>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</si>
  <si>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</si>
  <si>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</si>
  <si>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</si>
  <si>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</si>
  <si>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</si>
  <si>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</si>
  <si>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</si>
  <si>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</si>
  <si>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</si>
  <si>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</si>
  <si>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</si>
  <si>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</si>
  <si>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</si>
  <si>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</si>
  <si>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</si>
  <si>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</si>
  <si>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</si>
  <si>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</si>
  <si>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</si>
  <si>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</si>
  <si>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</si>
  <si>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</si>
  <si>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</si>
  <si>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</si>
  <si>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</si>
  <si>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</si>
  <si>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</si>
  <si>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</si>
  <si>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</si>
  <si>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</si>
  <si>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</si>
  <si>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</si>
  <si>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</si>
  <si>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</si>
  <si>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</si>
  <si>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</si>
  <si>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</si>
  <si>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</si>
  <si>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</si>
  <si>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</si>
  <si>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</si>
  <si>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</si>
  <si>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</si>
  <si>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</si>
  <si>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</si>
  <si>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</si>
  <si>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</si>
  <si>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</si>
  <si>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</si>
  <si>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</si>
  <si>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</si>
  <si>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</si>
  <si>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</si>
  <si>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</si>
  <si>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</si>
  <si>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</si>
  <si>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</si>
  <si>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</si>
  <si>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</si>
  <si>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</si>
  <si>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</si>
  <si>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</si>
  <si>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</si>
  <si>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</si>
  <si>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</si>
  <si>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</si>
  <si>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</si>
  <si>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</si>
  <si>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</si>
  <si>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</si>
  <si>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</si>
  <si>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</si>
  <si>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</si>
  <si>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</si>
  <si>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</si>
  <si>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</si>
  <si>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</si>
  <si>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</si>
  <si>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</si>
  <si>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</si>
  <si>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</si>
  <si>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</si>
  <si>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</si>
  <si>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</si>
  <si>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</si>
  <si>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</si>
  <si>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</si>
  <si>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</si>
  <si>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</si>
  <si>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</si>
  <si>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</si>
  <si>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</si>
  <si>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</si>
  <si>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</si>
  <si>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</si>
  <si>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</si>
  <si>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</si>
  <si>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</si>
  <si>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</si>
  <si>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</si>
  <si>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</si>
  <si>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</si>
  <si>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</si>
  <si>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</si>
  <si>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</si>
  <si>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</si>
  <si>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</si>
  <si>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</si>
  <si>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</si>
  <si>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</si>
  <si>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</si>
  <si>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</si>
  <si>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</si>
  <si>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</si>
  <si>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</si>
  <si>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</si>
  <si>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</si>
  <si>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</si>
  <si>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</si>
  <si>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</si>
  <si>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</si>
  <si>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</si>
  <si>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</si>
  <si>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</si>
  <si>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</si>
  <si>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</si>
  <si>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</si>
  <si>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</si>
  <si>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</si>
  <si>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</si>
  <si>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</si>
  <si>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</si>
  <si>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</si>
  <si>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</si>
  <si>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</si>
  <si>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</si>
  <si>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</si>
  <si>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</si>
  <si>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</si>
  <si>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</si>
  <si>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</si>
  <si>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</si>
  <si>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</si>
  <si>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</si>
  <si>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</si>
  <si>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</si>
  <si>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</si>
  <si>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</si>
  <si>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</si>
  <si>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</si>
  <si>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</si>
  <si>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</si>
  <si>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</si>
  <si>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</si>
  <si>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</si>
  <si>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</si>
  <si>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</si>
  <si>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</si>
  <si>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</si>
  <si>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</si>
  <si>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</si>
  <si>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</si>
  <si>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</si>
  <si>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</si>
  <si>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</si>
  <si>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</si>
  <si>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</si>
  <si>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</si>
  <si>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</si>
  <si>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</si>
  <si>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</si>
  <si>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</si>
  <si>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</si>
  <si>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</si>
  <si>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</si>
  <si>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</si>
  <si>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</si>
  <si>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</si>
  <si>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</si>
  <si>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</si>
  <si>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</si>
  <si>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</si>
  <si>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</si>
  <si>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</si>
  <si>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</si>
  <si>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</si>
  <si>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</si>
  <si>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</si>
  <si>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</si>
  <si>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</si>
  <si>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</si>
  <si>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</si>
  <si>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</si>
  <si>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</si>
  <si>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</si>
  <si>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</si>
  <si>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</si>
  <si>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</si>
  <si>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</si>
  <si>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</si>
  <si>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</si>
  <si>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</si>
  <si>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</si>
  <si>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</si>
  <si>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</si>
  <si>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</si>
  <si>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</si>
  <si>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</si>
  <si>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</si>
  <si>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</si>
  <si>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</si>
  <si>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</si>
  <si>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</si>
  <si>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</si>
  <si>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</si>
  <si>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</si>
  <si>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</si>
  <si>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</si>
  <si>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</si>
  <si>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</si>
  <si>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</si>
  <si>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</si>
  <si>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</si>
  <si>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</si>
  <si>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</si>
  <si>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</si>
  <si>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</si>
  <si>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</si>
  <si>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</si>
  <si>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</si>
  <si>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</si>
  <si>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</si>
  <si>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</si>
  <si>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</si>
  <si>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</si>
  <si>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</si>
  <si>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</si>
  <si>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</si>
  <si>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</si>
  <si>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</si>
  <si>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</si>
  <si>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</si>
  <si>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</si>
  <si>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</si>
  <si>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</si>
  <si>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</si>
  <si>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</si>
  <si>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</si>
  <si>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</si>
  <si>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</si>
  <si>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</si>
  <si>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</si>
  <si>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</si>
  <si>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</si>
  <si>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</si>
  <si>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</si>
  <si>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</si>
  <si>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</si>
  <si>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</si>
  <si>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</si>
  <si>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</si>
  <si>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</si>
  <si>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</si>
  <si>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</si>
  <si>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</si>
  <si>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</si>
  <si>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</si>
  <si>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</si>
  <si>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</si>
  <si>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</si>
  <si>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</si>
  <si>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</si>
  <si>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</si>
  <si>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</si>
  <si>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</si>
  <si>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</si>
  <si>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</si>
  <si>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</si>
  <si>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</si>
  <si>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</si>
  <si>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</si>
  <si>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</si>
  <si>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</si>
  <si>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</si>
  <si>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</si>
  <si>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</si>
  <si>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</si>
  <si>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</si>
  <si>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</si>
  <si>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</si>
  <si>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</si>
  <si>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</si>
  <si>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</si>
  <si>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</si>
  <si>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</si>
  <si>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</si>
  <si>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</si>
  <si>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</si>
  <si>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</si>
  <si>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</si>
  <si>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</si>
  <si>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</si>
  <si>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</si>
  <si>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</si>
  <si>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</si>
  <si>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</si>
  <si>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</si>
  <si>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</si>
  <si>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</si>
  <si>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</si>
  <si>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</si>
  <si>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</si>
  <si>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</si>
  <si>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</si>
  <si>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</si>
  <si>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</si>
  <si>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</si>
  <si>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</si>
  <si>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</si>
  <si>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</si>
  <si>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</si>
  <si>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</si>
  <si>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</si>
  <si>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</si>
  <si>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</si>
  <si>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</si>
  <si>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</si>
  <si>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</si>
  <si>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</si>
  <si>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</si>
  <si>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</si>
  <si>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</si>
  <si>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</si>
  <si>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</si>
  <si>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</si>
  <si>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</si>
  <si>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</si>
  <si>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</si>
  <si>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</si>
  <si>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</si>
  <si>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</si>
  <si>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</si>
  <si>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</si>
  <si>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</si>
  <si>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</si>
  <si>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</si>
  <si>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</si>
  <si>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</si>
  <si>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</si>
  <si>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</si>
  <si>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</si>
  <si>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</si>
  <si>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</si>
  <si>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</si>
  <si>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</si>
  <si>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</si>
  <si>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</si>
  <si>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</si>
  <si>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</si>
  <si>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</si>
  <si>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</si>
  <si>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</si>
  <si>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</si>
  <si>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</si>
  <si>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</si>
  <si>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</si>
  <si>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</si>
  <si>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</si>
  <si>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</si>
  <si>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</si>
  <si>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</si>
  <si>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</si>
  <si>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</si>
  <si>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</si>
  <si>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</si>
  <si>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</si>
  <si>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</si>
  <si>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</si>
  <si>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</si>
  <si>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</si>
  <si>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</si>
  <si>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</si>
  <si>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</si>
  <si>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</si>
  <si>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</si>
  <si>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</si>
  <si>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</si>
  <si>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</si>
  <si>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</si>
  <si>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</si>
  <si>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</si>
  <si>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</si>
  <si>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</si>
  <si>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</si>
  <si>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</si>
  <si>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</si>
  <si>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</si>
  <si>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</si>
  <si>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</si>
  <si>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</si>
  <si>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</si>
  <si>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</si>
  <si>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</si>
  <si>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</si>
  <si>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</si>
  <si>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</si>
  <si>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</si>
  <si>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</si>
  <si>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</si>
  <si>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</si>
  <si>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</si>
  <si>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</si>
  <si>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</si>
  <si>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</si>
  <si>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</si>
  <si>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</si>
  <si>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</si>
  <si>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</si>
  <si>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</si>
  <si>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</si>
  <si>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</si>
  <si>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</si>
  <si>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</si>
  <si>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</si>
  <si>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</si>
  <si>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</si>
  <si>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</si>
  <si>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</si>
  <si>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</si>
  <si>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</si>
  <si>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</si>
  <si>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</si>
  <si>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</si>
  <si>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</si>
  <si>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</si>
  <si>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</si>
  <si>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</si>
  <si>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</si>
  <si>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</si>
  <si>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</si>
  <si>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</si>
  <si>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</si>
  <si>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</si>
  <si>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</si>
  <si>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</si>
  <si>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</si>
  <si>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</si>
  <si>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</si>
  <si>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</si>
  <si>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</si>
  <si>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</si>
  <si>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</si>
  <si>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</si>
  <si>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</si>
  <si>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</si>
  <si>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</si>
  <si>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</si>
  <si>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</si>
  <si>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</si>
  <si>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</si>
  <si>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</si>
  <si>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</si>
  <si>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</si>
  <si>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</si>
  <si>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</si>
  <si>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</si>
  <si>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</si>
  <si>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</si>
  <si>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</si>
  <si>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</si>
  <si>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</si>
  <si>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</si>
  <si>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</si>
  <si>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</si>
  <si>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</si>
  <si>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</si>
  <si>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</si>
  <si>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</si>
  <si>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</si>
  <si>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</si>
  <si>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</si>
  <si>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</si>
  <si>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</si>
  <si>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</si>
  <si>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</si>
  <si>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</si>
  <si>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</si>
  <si>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</si>
  <si>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</si>
  <si>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</si>
  <si>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</si>
  <si>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</si>
  <si>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</si>
  <si>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</si>
  <si>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</si>
  <si>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</si>
  <si>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</si>
  <si>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</si>
  <si>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</si>
  <si>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</si>
  <si>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</si>
  <si>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</si>
  <si>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</si>
  <si>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</si>
  <si>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</si>
  <si>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</si>
  <si>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</si>
  <si>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</si>
  <si>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</si>
  <si>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</si>
  <si>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</si>
  <si>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</si>
  <si>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</si>
  <si>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</si>
  <si>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</si>
  <si>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</si>
  <si>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</si>
  <si>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</si>
  <si>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</si>
  <si>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</si>
  <si>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</si>
  <si>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</si>
  <si>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</si>
  <si>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</si>
  <si>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</si>
  <si>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</si>
  <si>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</si>
  <si>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</si>
  <si>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</si>
  <si>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</si>
  <si>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</si>
  <si>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</si>
  <si>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</si>
  <si>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</si>
  <si>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</si>
  <si>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</si>
  <si>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</si>
  <si>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</si>
  <si>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</si>
  <si>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</si>
  <si>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</si>
  <si>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</si>
  <si>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</si>
  <si>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</si>
  <si>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</si>
  <si>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</si>
  <si>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</si>
  <si>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</si>
  <si>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</si>
  <si>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</si>
  <si>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</si>
  <si>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</si>
  <si>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</si>
  <si>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</si>
  <si>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</si>
  <si>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</si>
  <si>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</si>
  <si>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</si>
  <si>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</si>
  <si>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</si>
  <si>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</si>
  <si>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</si>
  <si>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</si>
  <si>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</si>
  <si>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</si>
  <si>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</si>
  <si>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</si>
  <si>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</si>
  <si>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</si>
  <si>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</si>
  <si>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</si>
  <si>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</si>
  <si>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</si>
  <si>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</si>
  <si>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</si>
  <si>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</si>
  <si>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</si>
  <si>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</si>
  <si>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</si>
  <si>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</si>
  <si>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</si>
  <si>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</si>
  <si>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</si>
  <si>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</si>
  <si>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</si>
  <si>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</si>
  <si>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</si>
  <si>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</si>
  <si>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</si>
  <si>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</si>
  <si>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</si>
  <si>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</si>
  <si>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</si>
  <si>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</si>
  <si>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</si>
  <si>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</si>
  <si>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</si>
  <si>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</si>
  <si>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</si>
  <si>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</si>
  <si>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</si>
  <si>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</si>
  <si>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</si>
  <si>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</si>
  <si>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</si>
  <si>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</si>
  <si>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</si>
  <si>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</si>
  <si>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</si>
  <si>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</si>
  <si>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</si>
  <si>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</si>
  <si>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</si>
  <si>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</si>
  <si>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</si>
  <si>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</si>
  <si>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</si>
  <si>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</si>
  <si>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</si>
  <si>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</si>
  <si>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</si>
  <si>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</si>
  <si>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</si>
  <si>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</si>
  <si>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</si>
  <si>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</si>
  <si>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</si>
  <si>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</si>
  <si>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</si>
  <si>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</si>
  <si>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</si>
  <si>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</si>
  <si>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</si>
  <si>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</si>
  <si>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</si>
  <si>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</si>
  <si>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</si>
  <si>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</si>
  <si>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</si>
  <si>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</si>
  <si>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</si>
  <si>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</si>
  <si>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</si>
  <si>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</si>
  <si>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</si>
  <si>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</si>
  <si>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</si>
  <si>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</si>
  <si>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</si>
  <si>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</si>
  <si>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</si>
  <si>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</si>
  <si>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</si>
  <si>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</si>
  <si>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</si>
  <si>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</si>
  <si>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</si>
  <si>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</si>
  <si>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</si>
  <si>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</si>
  <si>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</si>
  <si>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</si>
  <si>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</si>
  <si>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</si>
  <si>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</si>
  <si>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</si>
  <si>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</si>
  <si>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</si>
  <si>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</si>
  <si>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</si>
  <si>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</si>
  <si>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</si>
  <si>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</si>
  <si>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</si>
  <si>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</si>
  <si>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</si>
  <si>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</si>
  <si>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</si>
  <si>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</si>
  <si>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</si>
  <si>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</si>
  <si>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</si>
  <si>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</si>
  <si>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</si>
  <si>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</si>
  <si>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</si>
  <si>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</si>
  <si>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</si>
  <si>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</si>
  <si>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</si>
  <si>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</si>
  <si>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</si>
  <si>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</si>
  <si>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</si>
  <si>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</si>
  <si>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</si>
  <si>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</si>
  <si>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</si>
  <si>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</si>
  <si>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</si>
  <si>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</si>
  <si>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</si>
  <si>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</si>
  <si>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</si>
  <si>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</si>
  <si>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</si>
  <si>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</si>
  <si>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</si>
  <si>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</si>
  <si>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</si>
  <si>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</si>
  <si>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</si>
  <si>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</si>
  <si>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</si>
  <si>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</si>
  <si>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</si>
  <si>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</si>
  <si>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</si>
  <si>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</si>
  <si>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</si>
  <si>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</si>
  <si>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</si>
  <si>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</si>
  <si>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</si>
  <si>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</si>
  <si>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</si>
  <si>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</si>
  <si>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</si>
  <si>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</si>
  <si>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</si>
  <si>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</si>
  <si>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</si>
  <si>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</si>
  <si>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</si>
  <si>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</si>
  <si>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</si>
  <si>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</si>
  <si>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</si>
  <si>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</si>
  <si>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</si>
  <si>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</si>
  <si>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</si>
  <si>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</si>
  <si>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</si>
  <si>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</si>
  <si>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</si>
  <si>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</si>
  <si>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</si>
  <si>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</si>
  <si>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</si>
  <si>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</si>
  <si>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</si>
  <si>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</si>
  <si>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</si>
  <si>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</si>
  <si>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</si>
  <si>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</si>
  <si>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</si>
  <si>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</si>
  <si>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</si>
  <si>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</si>
  <si>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</si>
  <si>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</si>
  <si>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</si>
  <si>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</si>
  <si>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</si>
  <si>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</si>
  <si>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</si>
  <si>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</si>
  <si>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</si>
  <si>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</si>
  <si>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</si>
  <si>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</si>
  <si>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</si>
  <si>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</si>
  <si>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</si>
  <si>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</si>
  <si>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</si>
  <si>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</si>
  <si>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</si>
  <si>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</si>
  <si>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</si>
  <si>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</si>
  <si>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</si>
  <si>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</si>
  <si>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</si>
  <si>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</si>
  <si>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</si>
  <si>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</si>
  <si>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</si>
  <si>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</si>
  <si>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</si>
  <si>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</si>
  <si>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</si>
  <si>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</si>
  <si>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</si>
  <si>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</si>
  <si>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</si>
  <si>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</si>
  <si>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</si>
  <si>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</si>
  <si>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</si>
  <si>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</si>
  <si>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</si>
  <si>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</si>
  <si>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</si>
  <si>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</si>
  <si>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</si>
  <si>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</si>
  <si>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</si>
  <si>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</si>
  <si>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</si>
  <si>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</si>
  <si>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</si>
  <si>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</si>
  <si>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</si>
  <si>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</si>
  <si>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</si>
  <si>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</si>
  <si>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</si>
  <si>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</si>
  <si>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</si>
  <si>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</si>
  <si>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</si>
  <si>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</si>
  <si>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</si>
  <si>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</si>
  <si>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</si>
  <si>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</si>
  <si>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</si>
  <si>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</si>
  <si>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</si>
  <si>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</si>
  <si>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</si>
  <si>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</si>
  <si>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</si>
  <si>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</si>
  <si>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</si>
  <si>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</si>
  <si>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</si>
  <si>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</si>
  <si>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</si>
  <si>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</si>
  <si>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</si>
  <si>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</si>
  <si>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</si>
  <si>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</si>
  <si>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</si>
  <si>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</si>
  <si>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</si>
  <si>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</si>
  <si>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</si>
  <si>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</si>
  <si>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</si>
  <si>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</si>
  <si>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</si>
  <si>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</si>
  <si>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</si>
  <si>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</si>
  <si>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</si>
  <si>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</si>
  <si>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</si>
  <si>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</si>
  <si>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</si>
  <si>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</si>
  <si>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</si>
  <si>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</si>
  <si>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</si>
  <si>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</si>
  <si>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</si>
  <si>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</si>
  <si>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</si>
  <si>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</si>
  <si>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</si>
  <si>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</si>
  <si>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</si>
  <si>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</si>
  <si>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</si>
  <si>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</si>
  <si>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</si>
  <si>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</si>
  <si>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</si>
  <si>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</si>
  <si>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</si>
  <si>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</si>
  <si>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</si>
  <si>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</si>
  <si>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</si>
  <si>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</si>
  <si>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</si>
  <si>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</si>
  <si>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</si>
  <si>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</si>
  <si>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</si>
  <si>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</si>
  <si>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</si>
  <si>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</si>
  <si>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</si>
  <si>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</si>
  <si>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</si>
  <si>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</si>
  <si>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</si>
  <si>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</si>
  <si>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</si>
  <si>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</si>
  <si>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</si>
  <si>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</si>
  <si>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</si>
  <si>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</si>
  <si>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</si>
  <si>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</si>
  <si>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</si>
  <si>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</si>
  <si>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</si>
  <si>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</si>
  <si>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</si>
  <si>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</si>
  <si>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</si>
  <si>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</si>
  <si>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</si>
  <si>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</si>
  <si>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</si>
  <si>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</si>
  <si>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</si>
  <si>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</si>
  <si>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</si>
  <si>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</si>
  <si>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</si>
  <si>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</si>
  <si>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</si>
  <si>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</si>
  <si>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</si>
  <si>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</si>
  <si>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</si>
  <si>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</si>
  <si>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</si>
  <si>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</si>
  <si>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</si>
  <si>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</si>
  <si>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</si>
  <si>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</si>
  <si>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</si>
  <si>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</si>
  <si>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</si>
  <si>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</si>
  <si>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</si>
  <si>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</si>
  <si>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</si>
  <si>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</si>
  <si>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</si>
  <si>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</si>
  <si>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</si>
  <si>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</si>
  <si>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</si>
  <si>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</si>
  <si>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</si>
  <si>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</si>
  <si>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</si>
  <si>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</si>
  <si>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</si>
  <si>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</si>
  <si>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</si>
  <si>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</si>
  <si>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</si>
  <si>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</si>
  <si>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</si>
  <si>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</si>
  <si>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</si>
  <si>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</si>
  <si>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</si>
  <si>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</si>
  <si>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</si>
  <si>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</si>
  <si>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</si>
  <si>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</si>
  <si>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</si>
  <si>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</si>
  <si>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</si>
  <si>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</si>
  <si>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</si>
  <si>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</si>
  <si>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</si>
  <si>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</si>
  <si>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</si>
  <si>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</si>
  <si>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</si>
  <si>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</si>
  <si>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</si>
  <si>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</si>
  <si>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</si>
  <si>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</si>
  <si>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</si>
  <si>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</si>
  <si>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</si>
  <si>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</si>
  <si>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</si>
  <si>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</si>
  <si>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</si>
  <si>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</si>
  <si>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</si>
  <si>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</si>
  <si>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</si>
  <si>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</si>
  <si>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</si>
  <si>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</si>
  <si>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</si>
  <si>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</si>
  <si>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</si>
  <si>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</si>
  <si>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</si>
  <si>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</si>
  <si>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</si>
  <si>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</si>
  <si>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</si>
  <si>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</si>
  <si>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</si>
  <si>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</si>
  <si>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</si>
  <si>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</si>
  <si>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</si>
  <si>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</si>
  <si>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</si>
  <si>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</si>
  <si>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</si>
  <si>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</si>
  <si>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</si>
  <si>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</si>
  <si>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</si>
  <si>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</si>
  <si>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</si>
  <si>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</si>
  <si>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</si>
  <si>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</si>
  <si>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</si>
  <si>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</si>
  <si>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</si>
  <si>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</si>
  <si>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</si>
  <si>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</si>
  <si>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</si>
  <si>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</si>
  <si>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</si>
  <si>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</si>
  <si>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</si>
  <si>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</si>
  <si>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</si>
  <si>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</si>
  <si>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</si>
  <si>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</si>
  <si>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</si>
  <si>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</si>
  <si>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</si>
  <si>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</si>
  <si>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</si>
  <si>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</si>
  <si>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</si>
  <si>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</si>
  <si>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</si>
  <si>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</si>
  <si>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</si>
  <si>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</si>
  <si>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</si>
  <si>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</si>
  <si>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</si>
  <si>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</si>
  <si>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</si>
  <si>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</si>
  <si>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</si>
  <si>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</si>
  <si>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</si>
  <si>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</si>
  <si>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</si>
  <si>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</si>
  <si>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</si>
  <si>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</si>
  <si>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</si>
  <si>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</si>
  <si>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</si>
  <si>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</si>
  <si>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</si>
  <si>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</si>
  <si>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</si>
  <si>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</si>
  <si>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</si>
  <si>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</si>
  <si>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</si>
  <si>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</si>
  <si>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</si>
  <si>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</si>
  <si>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</si>
  <si>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</si>
  <si>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</si>
  <si>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</si>
  <si>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</si>
  <si>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</si>
  <si>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</si>
  <si>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</si>
  <si>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</si>
  <si>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</si>
  <si>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</si>
  <si>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</si>
  <si>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</si>
  <si>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</si>
  <si>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</si>
  <si>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</si>
  <si>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</si>
  <si>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</si>
  <si>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</si>
  <si>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</si>
  <si>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</si>
  <si>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</si>
  <si>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</si>
  <si>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</si>
  <si>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</si>
  <si>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</si>
  <si>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</si>
  <si>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</si>
  <si>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</si>
  <si>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</si>
  <si>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</si>
  <si>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</si>
  <si>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</si>
  <si>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</si>
  <si>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</si>
  <si>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</si>
  <si>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</si>
  <si>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</si>
  <si>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</si>
  <si>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</si>
  <si>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</si>
  <si>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</si>
  <si>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</si>
  <si>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</si>
  <si>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</si>
  <si>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</si>
  <si>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</si>
  <si>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</si>
  <si>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</si>
  <si>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</si>
  <si>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</si>
  <si>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</si>
  <si>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</si>
  <si>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</si>
  <si>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</si>
  <si>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</si>
  <si>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</si>
  <si>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</si>
  <si>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</si>
  <si>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</si>
  <si>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</si>
  <si>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</si>
  <si>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</si>
  <si>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</si>
  <si>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</si>
  <si>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</si>
  <si>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</si>
  <si>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</si>
  <si>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</si>
  <si>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</si>
  <si>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</si>
  <si>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</si>
  <si>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</si>
  <si>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</si>
  <si>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</si>
  <si>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</si>
  <si>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</si>
  <si>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</si>
  <si>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</si>
  <si>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</si>
  <si>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</si>
  <si>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</si>
  <si>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</si>
  <si>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</si>
  <si>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</si>
  <si>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</si>
  <si>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</si>
  <si>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</si>
  <si>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</si>
  <si>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</si>
  <si>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</si>
  <si>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</si>
  <si>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</si>
  <si>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</si>
  <si>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</si>
  <si>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</si>
  <si>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</si>
  <si>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</si>
  <si>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</si>
  <si>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</si>
  <si>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</si>
  <si>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</si>
  <si>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</si>
  <si>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</si>
  <si>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</si>
  <si>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</si>
  <si>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</si>
  <si>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</si>
  <si>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</si>
  <si>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</si>
  <si>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</si>
  <si>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</si>
  <si>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</si>
  <si>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</si>
  <si>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</si>
  <si>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</si>
  <si>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</si>
  <si>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</si>
  <si>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</si>
  <si>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</si>
  <si>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</si>
  <si>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</si>
  <si>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</si>
  <si>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</si>
  <si>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</si>
  <si>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</si>
  <si>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</si>
  <si>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</si>
  <si>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</si>
  <si>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</si>
  <si>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</si>
  <si>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</si>
  <si>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</si>
  <si>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</si>
  <si>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</si>
  <si>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</si>
  <si>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</si>
  <si>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</si>
  <si>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</si>
  <si>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</si>
  <si>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</si>
  <si>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</si>
  <si>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</si>
  <si>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</si>
  <si>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</si>
  <si>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</si>
  <si>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</si>
  <si>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</si>
  <si>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</si>
  <si>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</si>
  <si>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</si>
  <si>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</si>
  <si>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</si>
  <si>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</si>
  <si>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</si>
  <si>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</si>
  <si>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</si>
  <si>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</si>
  <si>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</si>
  <si>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</si>
  <si>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</si>
  <si>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</si>
  <si>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</si>
  <si>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</si>
  <si>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</si>
  <si>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</si>
  <si>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</si>
  <si>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</si>
  <si>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</si>
  <si>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</si>
  <si>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</si>
  <si>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</si>
  <si>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</si>
  <si>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</si>
  <si>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</si>
  <si>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</si>
  <si>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</si>
  <si>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</si>
  <si>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</si>
  <si>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</si>
  <si>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</si>
  <si>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</si>
  <si>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</si>
  <si>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</si>
  <si>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</si>
  <si>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</si>
  <si>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</si>
  <si>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</si>
  <si>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</si>
  <si>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</si>
  <si>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</si>
  <si>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</si>
  <si>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</si>
  <si>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</si>
  <si>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</si>
  <si>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</si>
  <si>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</si>
  <si>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</si>
  <si>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</si>
  <si>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</si>
  <si>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</si>
  <si>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</si>
  <si>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</si>
  <si>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</si>
  <si>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</si>
  <si>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</si>
  <si>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</si>
  <si>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</si>
  <si>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</si>
  <si>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</si>
  <si>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</si>
  <si>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</si>
  <si>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</si>
  <si>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</si>
  <si>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</si>
  <si>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</si>
  <si>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</si>
  <si>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</si>
  <si>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</si>
  <si>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</si>
  <si>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</si>
  <si>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</si>
  <si>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</si>
  <si>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</si>
  <si>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</si>
  <si>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</si>
  <si>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</si>
  <si>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</si>
  <si>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</si>
  <si>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</si>
  <si>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</si>
  <si>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</si>
  <si>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</si>
  <si>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</si>
  <si>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</si>
  <si>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</si>
  <si>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</si>
  <si>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</si>
  <si>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</si>
  <si>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</si>
  <si>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</si>
  <si>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</si>
  <si>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</si>
  <si>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</si>
  <si>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</si>
  <si>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</si>
  <si>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</si>
  <si>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</si>
  <si>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</si>
  <si>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</si>
  <si>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</si>
  <si>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</si>
  <si>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</si>
  <si>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</si>
  <si>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</si>
  <si>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</si>
  <si>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</si>
  <si>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</si>
  <si>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</si>
  <si>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</si>
  <si>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</si>
  <si>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</si>
  <si>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</si>
  <si>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</si>
  <si>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</si>
  <si>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</si>
  <si>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</si>
  <si>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</si>
  <si>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</si>
  <si>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</si>
  <si>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</si>
  <si>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</si>
  <si>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</si>
  <si>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</si>
  <si>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</si>
  <si>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</si>
  <si>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</si>
  <si>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</si>
  <si>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</si>
  <si>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</si>
  <si>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</si>
  <si>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</si>
  <si>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</si>
  <si>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</si>
  <si>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</si>
  <si>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</si>
  <si>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</si>
  <si>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</si>
  <si>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</si>
  <si>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</si>
  <si>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</si>
  <si>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</si>
  <si>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</si>
  <si>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</si>
  <si>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</si>
  <si>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</si>
  <si>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</si>
  <si>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</si>
  <si>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</si>
  <si>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</si>
  <si>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</si>
  <si>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</si>
  <si>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</si>
  <si>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</si>
  <si>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</si>
  <si>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</si>
  <si>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</si>
  <si>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</si>
  <si>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</si>
  <si>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</si>
  <si>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</si>
  <si>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</si>
  <si>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</si>
  <si>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</si>
  <si>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</si>
  <si>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</si>
  <si>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</si>
  <si>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</si>
  <si>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</si>
  <si>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</si>
  <si>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</si>
  <si>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</si>
  <si>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</si>
  <si>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</si>
  <si>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</si>
  <si>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</si>
  <si>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</si>
  <si>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</si>
  <si>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</si>
  <si>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</si>
  <si>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</si>
  <si>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</si>
  <si>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</si>
  <si>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</si>
  <si>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</si>
  <si>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</si>
  <si>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</si>
  <si>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</si>
  <si>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</si>
  <si>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</si>
  <si>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</si>
  <si>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</si>
  <si>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</si>
  <si>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</si>
  <si>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</si>
  <si>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</si>
  <si>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</si>
  <si>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</si>
  <si>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</si>
  <si>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</si>
  <si>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</si>
  <si>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</si>
  <si>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</si>
  <si>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</si>
  <si>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</si>
  <si>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</si>
  <si>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</si>
  <si>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</si>
  <si>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</si>
  <si>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</si>
  <si>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</si>
  <si>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</si>
  <si>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</si>
  <si>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</si>
  <si>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</si>
  <si>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</si>
  <si>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</si>
  <si>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</si>
  <si>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</si>
  <si>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</si>
  <si>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</si>
  <si>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</si>
  <si>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</si>
  <si>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</si>
  <si>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</si>
  <si>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</si>
  <si>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</si>
  <si>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</si>
  <si>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</si>
  <si>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</si>
  <si>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</si>
  <si>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</si>
  <si>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</si>
  <si>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</si>
  <si>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</si>
  <si>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</si>
  <si>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</si>
  <si>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</si>
  <si>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</si>
  <si>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</si>
  <si>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</si>
  <si>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</si>
  <si>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</si>
  <si>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</si>
  <si>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</si>
  <si>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</si>
  <si>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</si>
  <si>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</si>
  <si>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</si>
  <si>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</si>
  <si>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</si>
  <si>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</si>
  <si>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</si>
  <si>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</si>
  <si>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</si>
  <si>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</si>
  <si>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</si>
  <si>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</si>
  <si>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</si>
  <si>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</si>
  <si>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</si>
  <si>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</si>
  <si>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</si>
  <si>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</si>
  <si>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</si>
  <si>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</si>
  <si>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</si>
  <si>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</si>
  <si>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</si>
  <si>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</si>
  <si>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</si>
  <si>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</si>
  <si>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</si>
  <si>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</si>
  <si>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</si>
  <si>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</si>
  <si>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</si>
  <si>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</si>
  <si>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</si>
  <si>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</si>
  <si>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</si>
  <si>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</si>
  <si>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</si>
  <si>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</si>
  <si>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</si>
  <si>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</si>
  <si>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</si>
  <si>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</si>
  <si>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</si>
  <si>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</si>
  <si>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</si>
  <si>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</si>
  <si>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</si>
  <si>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</si>
  <si>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</si>
  <si>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</si>
  <si>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</si>
  <si>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</si>
  <si>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</si>
  <si>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</si>
  <si>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</si>
  <si>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</si>
  <si>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</si>
  <si>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</si>
  <si>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</si>
  <si>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</si>
  <si>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</si>
  <si>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</si>
  <si>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</si>
  <si>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</si>
  <si>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</si>
  <si>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</si>
  <si>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</si>
  <si>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</si>
  <si>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</si>
  <si>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</si>
  <si>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</si>
  <si>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</si>
  <si>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</si>
  <si>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</si>
  <si>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</si>
  <si>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</si>
  <si>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</si>
  <si>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</si>
  <si>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</si>
  <si>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</si>
  <si>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</si>
  <si>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</si>
  <si>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</si>
  <si>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</si>
  <si>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</si>
  <si>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</si>
  <si>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</si>
  <si>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</si>
  <si>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</si>
  <si>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</si>
  <si>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</si>
  <si>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</si>
  <si>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</si>
  <si>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</si>
  <si>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</si>
  <si>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</si>
  <si>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</si>
  <si>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</si>
  <si>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</si>
  <si>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</si>
  <si>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</si>
  <si>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</si>
  <si>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</si>
  <si>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</si>
  <si>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</si>
  <si>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</si>
  <si>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</si>
  <si>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</si>
  <si>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</si>
  <si>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</si>
  <si>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</si>
  <si>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</si>
  <si>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</si>
  <si>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</si>
  <si>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</si>
  <si>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</si>
  <si>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</si>
  <si>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</si>
  <si>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</si>
  <si>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</si>
  <si>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</si>
  <si>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</si>
  <si>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</si>
  <si>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</si>
  <si>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</si>
  <si>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</si>
  <si>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</si>
  <si>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</si>
  <si>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</si>
  <si>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</si>
  <si>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</si>
  <si>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</si>
  <si>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</si>
  <si>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</si>
  <si>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</si>
  <si>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</si>
  <si>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</si>
  <si>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</si>
  <si>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</si>
  <si>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</si>
  <si>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</si>
  <si>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</si>
  <si>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</si>
  <si>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</si>
  <si>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</si>
  <si>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</si>
  <si>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</si>
  <si>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</si>
  <si>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</si>
  <si>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</si>
  <si>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</si>
  <si>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</si>
  <si>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</si>
  <si>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</si>
  <si>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</si>
  <si>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</si>
  <si>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</si>
  <si>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</si>
  <si>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</si>
  <si>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</si>
  <si>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</si>
  <si>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</si>
  <si>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</si>
  <si>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</si>
  <si>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</si>
  <si>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</si>
  <si>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</si>
  <si>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</si>
  <si>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</si>
  <si>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</si>
  <si>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</si>
  <si>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</si>
  <si>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</si>
  <si>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</si>
  <si>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</si>
  <si>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</si>
  <si>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</si>
  <si>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</si>
  <si>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</si>
  <si>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</si>
  <si>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</si>
  <si>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</si>
  <si>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</si>
  <si>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</si>
  <si>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</si>
  <si>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</si>
  <si>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</si>
  <si>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</si>
  <si>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</si>
  <si>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</si>
  <si>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</si>
  <si>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</si>
  <si>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</si>
  <si>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</si>
  <si>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</si>
  <si>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</si>
  <si>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</si>
  <si>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</si>
  <si>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</si>
  <si>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</si>
  <si>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</si>
  <si>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</si>
  <si>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</si>
  <si>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</si>
  <si>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</si>
  <si>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</si>
  <si>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</si>
  <si>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</si>
  <si>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</si>
  <si>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</si>
  <si>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</si>
  <si>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</si>
  <si>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</si>
  <si>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</si>
  <si>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</si>
  <si>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</si>
  <si>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</si>
  <si>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</si>
  <si>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</si>
  <si>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</si>
  <si>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</si>
  <si>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</si>
  <si>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</si>
  <si>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</si>
  <si>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</si>
  <si>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</si>
  <si>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</si>
  <si>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</si>
  <si>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</si>
  <si>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</si>
  <si>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</si>
  <si>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</si>
  <si>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</si>
  <si>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</si>
  <si>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</si>
  <si>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</si>
  <si>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</si>
  <si>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</si>
  <si>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</si>
  <si>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</si>
  <si>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</si>
  <si>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</si>
  <si>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</si>
  <si>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</si>
  <si>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</si>
  <si>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</si>
  <si>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</si>
  <si>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</si>
  <si>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</si>
  <si>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</si>
  <si>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</si>
  <si>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</si>
  <si>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</si>
  <si>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</si>
  <si>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</si>
  <si>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</si>
  <si>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</si>
  <si>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</si>
  <si>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</si>
  <si>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</si>
  <si>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</si>
  <si>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</si>
  <si>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</si>
  <si>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</si>
  <si>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</si>
  <si>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</si>
  <si>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</si>
  <si>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</si>
  <si>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</si>
  <si>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</si>
  <si>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</si>
  <si>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</si>
  <si>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</si>
  <si>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</si>
  <si>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</si>
  <si>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</si>
  <si>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</si>
  <si>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</si>
  <si>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</si>
  <si>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</si>
  <si>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</si>
  <si>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</si>
  <si>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</si>
  <si>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</si>
  <si>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</si>
  <si>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</si>
  <si>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</si>
  <si>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</si>
  <si>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</si>
  <si>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</si>
  <si>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</si>
  <si>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</si>
  <si>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</si>
  <si>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</si>
  <si>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</si>
  <si>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</si>
  <si>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</si>
  <si>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</si>
  <si>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</si>
  <si>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</si>
  <si>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</si>
  <si>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</si>
  <si>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</si>
  <si>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</si>
  <si>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</si>
  <si>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</si>
  <si>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</si>
  <si>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</si>
  <si>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</si>
  <si>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</si>
  <si>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</si>
  <si>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</si>
  <si>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</si>
  <si>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</si>
  <si>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</si>
  <si>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</si>
  <si>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</si>
  <si>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</si>
  <si>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</si>
  <si>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</si>
  <si>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</si>
  <si>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</si>
  <si>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</si>
  <si>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</si>
  <si>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</si>
  <si>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</si>
  <si>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</si>
  <si>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</si>
  <si>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</si>
  <si>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</si>
  <si>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</si>
  <si>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</si>
  <si>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</si>
  <si>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</si>
  <si>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</si>
  <si>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</si>
  <si>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</si>
  <si>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</si>
  <si>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</si>
  <si>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</si>
  <si>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</si>
  <si>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</si>
  <si>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</si>
  <si>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</si>
  <si>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</si>
  <si>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</si>
  <si>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</si>
  <si>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</si>
  <si>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</si>
  <si>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</si>
  <si>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</si>
  <si>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</si>
  <si>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</si>
  <si>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</si>
  <si>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</si>
  <si>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</si>
  <si>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</si>
  <si>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</si>
  <si>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</si>
  <si>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</si>
  <si>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</si>
  <si>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</si>
  <si>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</si>
  <si>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</si>
  <si>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</si>
  <si>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</si>
  <si>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</si>
  <si>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</si>
  <si>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</si>
  <si>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</si>
  <si>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</si>
  <si>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</si>
  <si>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</si>
  <si>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</si>
  <si>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</si>
  <si>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</si>
  <si>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</si>
  <si>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</si>
  <si>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</si>
  <si>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</si>
  <si>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</si>
  <si>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</si>
  <si>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</si>
  <si>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</si>
  <si>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</si>
  <si>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</si>
  <si>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</si>
  <si>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</si>
  <si>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</si>
  <si>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</si>
  <si>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</si>
  <si>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</si>
  <si>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</si>
  <si>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</si>
  <si>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</si>
  <si>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</si>
  <si>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</si>
  <si>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</si>
  <si>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</si>
  <si>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</si>
  <si>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</si>
  <si>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</si>
  <si>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</si>
  <si>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</si>
  <si>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</si>
  <si>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</si>
  <si>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</si>
  <si>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</si>
  <si>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</si>
  <si>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</si>
  <si>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</si>
  <si>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</si>
  <si>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</si>
  <si>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</si>
  <si>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</si>
  <si>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</si>
  <si>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</si>
  <si>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</si>
  <si>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</si>
  <si>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</si>
  <si>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</si>
  <si>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</si>
  <si>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</si>
  <si>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</si>
  <si>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</si>
  <si>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</si>
  <si>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</si>
  <si>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</si>
  <si>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</si>
  <si>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</si>
  <si>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</si>
  <si>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</si>
  <si>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</si>
  <si>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</si>
  <si>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</si>
  <si>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</si>
  <si>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</si>
  <si>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</si>
  <si>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</si>
  <si>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</si>
  <si>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</si>
  <si>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</si>
  <si>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</si>
  <si>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</si>
  <si>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</si>
  <si>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</si>
  <si>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</si>
  <si>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</si>
  <si>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</si>
  <si>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</si>
  <si>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</si>
  <si>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</si>
  <si>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</si>
  <si>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</si>
  <si>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</si>
  <si>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</si>
  <si>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</si>
  <si>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</si>
  <si>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</si>
  <si>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</si>
  <si>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</si>
  <si>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</si>
  <si>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</si>
  <si>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</si>
  <si>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</si>
  <si>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</si>
  <si>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</si>
  <si>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</si>
  <si>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</si>
  <si>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</si>
  <si>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</si>
  <si>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</si>
  <si>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</si>
  <si>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</si>
  <si>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</si>
  <si>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</si>
  <si>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</si>
  <si>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</si>
  <si>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</si>
  <si>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</si>
  <si>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</si>
  <si>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</si>
  <si>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</si>
  <si>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</si>
  <si>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</si>
  <si>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</si>
  <si>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</si>
  <si>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</si>
  <si>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</si>
  <si>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</si>
  <si>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</si>
  <si>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</si>
  <si>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</si>
  <si>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</si>
  <si>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</si>
  <si>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</si>
  <si>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</si>
  <si>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</si>
  <si>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</si>
  <si>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</si>
  <si>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</si>
  <si>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</si>
  <si>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</si>
  <si>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</si>
  <si>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</si>
  <si>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</si>
  <si>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</si>
  <si>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</si>
  <si>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</si>
  <si>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</si>
  <si>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</si>
  <si>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</si>
  <si>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</si>
  <si>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</si>
  <si>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</si>
  <si>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</si>
  <si>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</si>
  <si>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</si>
  <si>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</si>
  <si>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</si>
  <si>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</si>
  <si>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</si>
  <si>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</si>
  <si>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</si>
  <si>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</si>
  <si>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</si>
  <si>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</si>
  <si>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</si>
  <si>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</si>
  <si>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</si>
  <si>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</si>
  <si>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</si>
  <si>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</si>
  <si>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</si>
  <si>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</si>
  <si>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</si>
  <si>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</si>
  <si>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</si>
  <si>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</si>
  <si>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</si>
  <si>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</si>
  <si>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</si>
  <si>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</si>
  <si>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</si>
  <si>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</si>
  <si>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</si>
  <si>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</si>
  <si>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</si>
  <si>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</si>
  <si>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</si>
  <si>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</si>
  <si>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</si>
  <si>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</si>
  <si>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</si>
  <si>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</si>
  <si>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</si>
  <si>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</si>
  <si>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</si>
  <si>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</si>
  <si>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</si>
  <si>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</si>
  <si>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</si>
  <si>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</si>
  <si>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</si>
  <si>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</si>
  <si>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</si>
  <si>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</si>
  <si>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</si>
  <si>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</si>
  <si>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</si>
  <si>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</si>
  <si>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</si>
  <si>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</si>
  <si>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</si>
  <si>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</si>
  <si>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</si>
  <si>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</si>
  <si>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</si>
  <si>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</si>
  <si>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</si>
  <si>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</si>
  <si>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</si>
  <si>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</si>
  <si>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</si>
  <si>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</si>
  <si>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</si>
  <si>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</si>
  <si>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</si>
  <si>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</si>
  <si>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</si>
  <si>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</si>
  <si>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</si>
  <si>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</si>
  <si>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</si>
  <si>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</si>
  <si>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</si>
  <si>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</si>
  <si>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</si>
  <si>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</si>
  <si>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</si>
  <si>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</si>
  <si>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</si>
  <si>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</si>
  <si>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</si>
  <si>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</si>
  <si>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</si>
  <si>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</si>
  <si>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</si>
  <si>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</si>
  <si>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</si>
  <si>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</si>
  <si>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</si>
  <si>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</si>
  <si>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</si>
  <si>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</si>
  <si>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</si>
  <si>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</si>
  <si>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</si>
  <si>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</si>
  <si>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</si>
  <si>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</si>
  <si>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</si>
  <si>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</si>
  <si>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</si>
  <si>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</si>
  <si>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</si>
  <si>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</si>
  <si>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</si>
  <si>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</si>
  <si>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</si>
  <si>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</si>
  <si>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</si>
  <si>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</si>
  <si>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</si>
  <si>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</si>
  <si>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</si>
  <si>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</si>
  <si>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</si>
  <si>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</si>
  <si>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</si>
  <si>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</si>
  <si>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</si>
  <si>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</si>
  <si>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</si>
  <si>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</si>
  <si>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</si>
  <si>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</si>
  <si>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</si>
  <si>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</si>
  <si>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</si>
  <si>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</si>
  <si>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</si>
  <si>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</si>
  <si>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</si>
  <si>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</si>
  <si>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</si>
  <si>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</si>
  <si>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</si>
  <si>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</si>
  <si>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</si>
  <si>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</si>
  <si>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</si>
  <si>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</si>
  <si>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</si>
  <si>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</si>
  <si>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</si>
  <si>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</si>
  <si>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</si>
  <si>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</si>
  <si>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</si>
  <si>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</si>
  <si>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</si>
  <si>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</si>
  <si>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</si>
  <si>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</si>
  <si>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</si>
  <si>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</si>
  <si>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</si>
  <si>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</si>
  <si>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</si>
  <si>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</si>
  <si>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</si>
  <si>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</si>
  <si>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</si>
  <si>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</si>
  <si>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</si>
  <si>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</si>
  <si>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</si>
  <si>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</si>
  <si>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</si>
  <si>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</si>
  <si>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</si>
  <si>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</si>
  <si>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</si>
  <si>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</si>
  <si>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</si>
  <si>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</si>
  <si>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</si>
  <si>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</si>
  <si>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</si>
  <si>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</si>
  <si>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</si>
  <si>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</si>
  <si>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</si>
  <si>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</si>
  <si>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</si>
  <si>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</si>
  <si>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</si>
  <si>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</si>
  <si>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</si>
  <si>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</si>
  <si>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</si>
  <si>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</si>
  <si>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</si>
  <si>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</si>
  <si>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</si>
  <si>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</si>
  <si>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</si>
  <si>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</si>
  <si>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</si>
  <si>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</si>
  <si>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</si>
  <si>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</si>
  <si>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</si>
  <si>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</si>
  <si>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</si>
  <si>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</si>
  <si>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</si>
  <si>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</si>
  <si>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</si>
  <si>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</si>
  <si>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</si>
  <si>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</si>
  <si>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</si>
  <si>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</si>
  <si>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</si>
  <si>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</si>
  <si>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</si>
  <si>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</si>
  <si>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</si>
  <si>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</si>
  <si>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</si>
  <si>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</si>
  <si>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</si>
  <si>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</si>
  <si>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</si>
  <si>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</si>
  <si>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</si>
  <si>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</si>
  <si>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</si>
  <si>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</si>
  <si>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</si>
  <si>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</si>
  <si>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</si>
  <si>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</si>
  <si>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</si>
  <si>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</si>
  <si>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</si>
  <si>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</si>
  <si>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</si>
  <si>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</si>
  <si>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</si>
  <si>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</si>
  <si>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</si>
  <si>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</si>
  <si>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</si>
  <si>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</si>
  <si>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</si>
  <si>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</si>
  <si>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</si>
  <si>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</si>
  <si>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</si>
  <si>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</si>
  <si>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</si>
  <si>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</si>
  <si>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</si>
  <si>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</si>
  <si>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</si>
  <si>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</si>
  <si>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</si>
  <si>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</si>
  <si>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</si>
  <si>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</si>
  <si>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</si>
  <si>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</si>
  <si>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</si>
  <si>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</si>
  <si>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</si>
  <si>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</si>
  <si>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</si>
  <si>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</si>
  <si>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</si>
  <si>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</si>
  <si>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</si>
  <si>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</si>
  <si>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</si>
  <si>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</si>
  <si>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</si>
  <si>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</si>
  <si>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</si>
  <si>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</si>
  <si>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</si>
  <si>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</si>
  <si>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</si>
  <si>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</si>
  <si>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</si>
  <si>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</si>
  <si>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</si>
  <si>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</si>
  <si>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</si>
  <si>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</si>
  <si>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</si>
  <si>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</si>
  <si>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</si>
  <si>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</si>
  <si>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</si>
  <si>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</si>
  <si>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</si>
  <si>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</si>
  <si>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</si>
  <si>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</si>
  <si>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</si>
  <si>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</si>
  <si>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</si>
  <si>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</si>
  <si>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</si>
  <si>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</si>
  <si>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</si>
  <si>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</si>
  <si>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</si>
  <si>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</si>
  <si>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</si>
  <si>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</si>
  <si>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</si>
  <si>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</si>
  <si>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</si>
  <si>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</si>
  <si>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</si>
  <si>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</si>
  <si>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</si>
  <si>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</si>
  <si>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</si>
  <si>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</si>
  <si>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</si>
  <si>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</si>
  <si>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</si>
  <si>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</si>
  <si>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</si>
  <si>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</si>
  <si>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</si>
  <si>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</si>
  <si>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</si>
  <si>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</si>
  <si>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</si>
  <si>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</si>
  <si>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</si>
  <si>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</si>
  <si>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</si>
  <si>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</si>
  <si>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</si>
  <si>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</si>
  <si>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</si>
  <si>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</si>
  <si>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</si>
  <si>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</si>
  <si>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</si>
  <si>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</si>
  <si>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</si>
  <si>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</si>
  <si>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</si>
  <si>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</si>
  <si>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</si>
  <si>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</si>
  <si>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</si>
  <si>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</si>
  <si>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</si>
  <si>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</si>
  <si>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</si>
  <si>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</si>
  <si>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</si>
  <si>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</si>
  <si>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</si>
  <si>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</si>
  <si>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</si>
  <si>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</si>
  <si>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</si>
  <si>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</si>
  <si>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</si>
  <si>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</si>
  <si>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</si>
  <si>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</si>
  <si>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</si>
  <si>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</si>
  <si>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</si>
  <si>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</si>
  <si>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</si>
  <si>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</si>
  <si>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</si>
  <si>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</si>
  <si>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</si>
  <si>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</si>
  <si>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</si>
  <si>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</si>
  <si>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</si>
  <si>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</si>
  <si>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</si>
  <si>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</si>
  <si>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</si>
  <si>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</si>
  <si>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</si>
  <si>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</si>
  <si>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</si>
  <si>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</si>
  <si>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</si>
  <si>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</si>
  <si>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</si>
  <si>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</si>
  <si>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</si>
  <si>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</si>
  <si>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</si>
  <si>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</si>
  <si>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</si>
  <si>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</si>
  <si>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</si>
  <si>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</si>
  <si>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</si>
  <si>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</si>
  <si>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</si>
  <si>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</si>
  <si>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</si>
  <si>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</si>
  <si>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</si>
  <si>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</si>
  <si>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</si>
  <si>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</si>
  <si>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</si>
  <si>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</si>
  <si>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</si>
  <si>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</si>
  <si>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</si>
  <si>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</si>
  <si>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</si>
  <si>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</si>
  <si>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</si>
  <si>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</si>
  <si>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</si>
  <si>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</si>
  <si>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</si>
  <si>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</si>
  <si>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</si>
  <si>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</si>
  <si>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</si>
  <si>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</si>
  <si>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</si>
  <si>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</si>
  <si>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</si>
  <si>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</si>
  <si>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</si>
  <si>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</si>
  <si>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</si>
  <si>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</si>
  <si>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</si>
  <si>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</si>
  <si>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</si>
  <si>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</si>
  <si>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</si>
  <si>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</si>
  <si>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</si>
  <si>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</si>
  <si>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</si>
  <si>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</si>
  <si>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</si>
  <si>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</si>
  <si>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</si>
  <si>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</si>
  <si>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</si>
  <si>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</si>
  <si>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</si>
  <si>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</si>
  <si>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</si>
  <si>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</si>
  <si>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</si>
  <si>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</si>
  <si>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</si>
  <si>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</si>
  <si>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</si>
  <si>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</si>
  <si>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</si>
  <si>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</si>
  <si>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</si>
  <si>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</si>
  <si>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</si>
  <si>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</si>
  <si>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</si>
  <si>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</si>
  <si>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</si>
  <si>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</si>
  <si>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</si>
  <si>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</si>
  <si>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</si>
  <si>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</si>
  <si>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</si>
  <si>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</si>
  <si>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</si>
  <si>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</si>
  <si>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</si>
  <si>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</si>
  <si>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</si>
  <si>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</si>
  <si>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</si>
  <si>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</si>
  <si>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</si>
  <si>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</si>
  <si>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</si>
  <si>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</si>
  <si>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</si>
  <si>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</si>
  <si>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</si>
  <si>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</si>
  <si>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</si>
  <si>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</si>
  <si>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</si>
  <si>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</si>
  <si>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</si>
  <si>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</si>
  <si>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</si>
  <si>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</si>
  <si>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</si>
  <si>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</si>
  <si>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</si>
  <si>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</si>
  <si>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</si>
  <si>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</si>
  <si>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</si>
  <si>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</si>
  <si>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</si>
  <si>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</si>
  <si>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</si>
  <si>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</si>
  <si>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</si>
  <si>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</si>
  <si>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</si>
  <si>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</si>
  <si>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</si>
  <si>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</si>
  <si>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</si>
  <si>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</si>
  <si>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</si>
  <si>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</si>
  <si>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</si>
  <si>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</si>
  <si>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</si>
  <si>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</si>
  <si>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</si>
  <si>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</si>
  <si>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</si>
  <si>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</si>
  <si>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</si>
  <si>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</si>
  <si>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</si>
  <si>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</si>
  <si>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</si>
  <si>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</si>
  <si>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</si>
  <si>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</si>
  <si>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</si>
  <si>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</si>
  <si>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</si>
  <si>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</si>
  <si>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</si>
  <si>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</si>
  <si>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</si>
  <si>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</si>
  <si>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</si>
  <si>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</si>
  <si>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</si>
  <si>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</si>
  <si>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</si>
  <si>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</si>
  <si>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</si>
  <si>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</si>
  <si>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</si>
  <si>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</si>
  <si>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</si>
  <si>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</si>
  <si>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</si>
  <si>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</si>
  <si>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</si>
  <si>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</si>
  <si>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</si>
  <si>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</si>
  <si>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</si>
  <si>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</si>
  <si>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</si>
  <si>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</si>
  <si>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</si>
  <si>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</si>
  <si>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</si>
  <si>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</si>
  <si>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</si>
  <si>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</si>
  <si>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</si>
  <si>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</si>
  <si>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</si>
  <si>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</si>
  <si>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</si>
  <si>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</si>
  <si>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</si>
  <si>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</si>
  <si>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</si>
  <si>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</si>
  <si>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</si>
  <si>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</si>
  <si>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</si>
  <si>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</si>
  <si>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</si>
  <si>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</si>
  <si>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</si>
  <si>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</si>
  <si>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</si>
  <si>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</si>
  <si>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</si>
  <si>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</si>
  <si>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</si>
  <si>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</si>
  <si>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</si>
  <si>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</si>
  <si>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</si>
  <si>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</si>
  <si>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</si>
  <si>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</si>
  <si>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</si>
  <si>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</si>
  <si>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</si>
  <si>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</si>
  <si>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</si>
  <si>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</si>
  <si>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</si>
  <si>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</si>
  <si>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</si>
  <si>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</si>
  <si>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</si>
  <si>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</si>
  <si>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</si>
  <si>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</si>
  <si>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</si>
  <si>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</si>
  <si>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</si>
  <si>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</si>
  <si>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</si>
  <si>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</si>
  <si>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</si>
  <si>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</si>
  <si>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</si>
  <si>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</si>
  <si>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</si>
  <si>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</si>
  <si>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</si>
  <si>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</si>
  <si>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</si>
  <si>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</si>
  <si>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</si>
  <si>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</si>
  <si>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</si>
  <si>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</si>
  <si>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</si>
  <si>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</si>
  <si>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</si>
  <si>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</si>
  <si>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</si>
  <si>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</si>
  <si>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</si>
  <si>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</si>
  <si>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</si>
  <si>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</si>
  <si>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</si>
  <si>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</si>
  <si>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</si>
  <si>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</si>
  <si>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</si>
  <si>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</si>
  <si>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</si>
  <si>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</si>
  <si>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</si>
  <si>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</si>
  <si>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</si>
  <si>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</si>
  <si>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</si>
  <si>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</si>
  <si>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</si>
  <si>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</si>
  <si>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</si>
  <si>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</si>
  <si>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</si>
  <si>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</si>
  <si>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</si>
  <si>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</si>
  <si>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</si>
  <si>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</si>
  <si>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</si>
  <si>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</si>
  <si>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</si>
  <si>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</si>
  <si>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</si>
  <si>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</si>
  <si>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</si>
  <si>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</si>
  <si>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</si>
  <si>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</si>
  <si>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</si>
  <si>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</si>
  <si>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</si>
  <si>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</si>
  <si>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</si>
  <si>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</si>
  <si>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</si>
  <si>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</si>
  <si>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</si>
  <si>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</si>
  <si>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</si>
  <si>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</si>
  <si>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</si>
  <si>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</si>
  <si>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</si>
  <si>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</si>
  <si>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</si>
  <si>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</si>
  <si>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</si>
  <si>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</si>
  <si>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</si>
  <si>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</si>
  <si>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</si>
  <si>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</si>
  <si>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</si>
  <si>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</si>
  <si>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</si>
  <si>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</si>
  <si>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</si>
  <si>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</si>
  <si>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</si>
  <si>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</si>
  <si>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</si>
  <si>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</si>
  <si>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</si>
  <si>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</si>
  <si>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</si>
  <si>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</si>
  <si>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</si>
  <si>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</si>
  <si>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</si>
  <si>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</si>
  <si>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</si>
  <si>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</si>
  <si>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</si>
  <si>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</si>
  <si>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</si>
  <si>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</si>
  <si>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</si>
  <si>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</si>
  <si>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</si>
  <si>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</si>
  <si>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</si>
  <si>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</si>
  <si>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</si>
  <si>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</si>
  <si>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</si>
  <si>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</si>
  <si>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</si>
  <si>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</si>
  <si>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</si>
  <si>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</si>
  <si>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</si>
  <si>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</si>
  <si>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</si>
  <si>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</si>
  <si>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</si>
  <si>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</si>
  <si>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</si>
  <si>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</si>
  <si>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</si>
  <si>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</si>
  <si>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</si>
  <si>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</si>
  <si>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</si>
  <si>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</si>
  <si>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</si>
  <si>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</si>
  <si>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</si>
  <si>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</si>
  <si>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</si>
  <si>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</si>
  <si>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</si>
  <si>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</si>
  <si>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</si>
  <si>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</si>
  <si>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</si>
  <si>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</si>
  <si>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</si>
  <si>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</si>
  <si>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</si>
  <si>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</si>
  <si>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</si>
  <si>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</si>
  <si>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</si>
  <si>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</si>
  <si>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</si>
  <si>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</si>
  <si>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</si>
  <si>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</si>
  <si>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</si>
  <si>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</si>
  <si>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</si>
  <si>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</si>
  <si>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</si>
  <si>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</si>
  <si>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</si>
  <si>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</si>
  <si>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</si>
  <si>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</si>
  <si>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</si>
  <si>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</si>
  <si>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</si>
  <si>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</si>
  <si>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</si>
  <si>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</si>
  <si>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</si>
  <si>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</si>
  <si>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</si>
  <si>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</si>
  <si>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</si>
  <si>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</si>
  <si>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</si>
  <si>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</si>
  <si>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</si>
  <si>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</si>
  <si>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</si>
  <si>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</si>
  <si>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</si>
  <si>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</si>
  <si>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</si>
  <si>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</si>
  <si>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</si>
  <si>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</si>
  <si>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</si>
  <si>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</si>
  <si>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</si>
  <si>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</si>
  <si>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</si>
  <si>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</si>
  <si>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</si>
  <si>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</si>
  <si>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</si>
  <si>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</si>
  <si>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</si>
  <si>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</si>
  <si>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</si>
  <si>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</si>
  <si>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</si>
  <si>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</si>
  <si>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</si>
  <si>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</si>
  <si>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</si>
  <si>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</si>
  <si>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</si>
  <si>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</si>
  <si>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</si>
  <si>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</si>
  <si>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</si>
  <si>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</si>
  <si>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</si>
  <si>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</si>
  <si>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</si>
  <si>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</si>
  <si>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</si>
  <si>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</si>
  <si>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</si>
  <si>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</si>
  <si>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</si>
  <si>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</si>
  <si>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</si>
  <si>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</si>
  <si>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</si>
  <si>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</si>
  <si>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</si>
  <si>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</si>
  <si>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</si>
  <si>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</si>
  <si>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</si>
  <si>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</si>
  <si>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</si>
  <si>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</si>
  <si>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</si>
  <si>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</si>
  <si>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</si>
  <si>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</si>
  <si>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</si>
  <si>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</si>
  <si>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</si>
  <si>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</si>
  <si>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</si>
  <si>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</si>
  <si>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</si>
  <si>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</si>
  <si>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</si>
  <si>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</si>
  <si>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</si>
  <si>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</si>
  <si>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</si>
  <si>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</si>
  <si>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</si>
  <si>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</si>
  <si>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</si>
  <si>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</si>
  <si>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</si>
  <si>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</si>
  <si>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</si>
  <si>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</si>
  <si>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</si>
  <si>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</si>
  <si>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</si>
  <si>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</si>
  <si>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</si>
  <si>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</si>
  <si>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</si>
  <si>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</si>
  <si>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</si>
  <si>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</si>
  <si>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</si>
  <si>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</si>
  <si>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</si>
  <si>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</si>
  <si>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</si>
  <si>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</si>
  <si>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</si>
  <si>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</si>
  <si>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</si>
  <si>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</si>
  <si>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</si>
  <si>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</si>
  <si>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</si>
  <si>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</si>
  <si>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</si>
  <si>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</si>
  <si>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</si>
  <si>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</si>
  <si>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</si>
  <si>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</si>
  <si>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</si>
  <si>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</si>
  <si>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</si>
  <si>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</si>
  <si>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</si>
  <si>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</si>
  <si>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</si>
  <si>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</si>
  <si>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</si>
  <si>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</si>
  <si>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</si>
  <si>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</si>
  <si>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</si>
  <si>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</si>
  <si>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</si>
  <si>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</si>
  <si>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</si>
  <si>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</si>
  <si>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</si>
  <si>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</si>
  <si>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</si>
  <si>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</si>
  <si>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</si>
  <si>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</si>
  <si>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</si>
  <si>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</si>
  <si>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</si>
  <si>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</si>
  <si>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</si>
  <si>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</si>
  <si>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</si>
  <si>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</si>
  <si>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</si>
  <si>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</si>
  <si>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</si>
  <si>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</si>
  <si>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</si>
  <si>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</si>
  <si>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</si>
  <si>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</si>
  <si>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</si>
  <si>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</si>
  <si>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</si>
  <si>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</si>
  <si>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</si>
  <si>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</si>
  <si>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</si>
  <si>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</si>
  <si>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</si>
  <si>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</si>
  <si>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</si>
  <si>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</si>
  <si>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</si>
  <si>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</si>
  <si>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</si>
  <si>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</si>
  <si>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</si>
  <si>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</si>
  <si>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</si>
  <si>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</si>
  <si>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</si>
  <si>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</si>
  <si>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</si>
  <si>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</si>
  <si>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</si>
  <si>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</si>
  <si>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</si>
  <si>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</si>
  <si>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</si>
  <si>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</si>
  <si>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</si>
  <si>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</si>
  <si>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</si>
  <si>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</si>
  <si>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</si>
  <si>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</si>
  <si>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</si>
  <si>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</si>
  <si>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</si>
  <si>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</si>
  <si>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</si>
  <si>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</si>
  <si>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</si>
  <si>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</si>
  <si>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</si>
  <si>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</si>
  <si>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</si>
  <si>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</si>
  <si>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</si>
  <si>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</si>
  <si>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</si>
  <si>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</si>
  <si>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</si>
  <si>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</si>
  <si>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</si>
  <si>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</si>
  <si>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</si>
  <si>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</si>
  <si>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</si>
  <si>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</si>
  <si>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</si>
  <si>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</si>
  <si>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</si>
  <si>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</si>
  <si>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</si>
  <si>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</si>
  <si>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</si>
  <si>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</si>
  <si>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</si>
  <si>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</si>
  <si>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</si>
  <si>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</si>
  <si>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</si>
  <si>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</si>
  <si>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</si>
  <si>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</si>
  <si>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</si>
  <si>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</si>
  <si>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</si>
  <si>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</si>
  <si>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</si>
  <si>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</si>
  <si>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</si>
  <si>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</si>
  <si>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</si>
  <si>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</si>
  <si>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</si>
  <si>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</si>
  <si>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</si>
  <si>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</si>
  <si>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</si>
  <si>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</si>
  <si>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</si>
  <si>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</si>
  <si>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</si>
  <si>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</si>
  <si>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</si>
  <si>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</si>
  <si>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</si>
  <si>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</si>
  <si>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</si>
  <si>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</si>
  <si>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</si>
  <si>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</si>
  <si>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</si>
  <si>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</si>
  <si>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</si>
  <si>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</si>
  <si>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</si>
  <si>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</si>
  <si>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</si>
  <si>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</si>
  <si>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</si>
  <si>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</si>
  <si>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</si>
  <si>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</si>
  <si>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</si>
  <si>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</si>
  <si>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</si>
  <si>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</si>
  <si>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</si>
  <si>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</si>
  <si>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</si>
  <si>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</si>
  <si>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</si>
  <si>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</si>
  <si>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</si>
  <si>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</si>
  <si>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</si>
  <si>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</si>
  <si>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</si>
  <si>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</si>
  <si>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</si>
  <si>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</si>
  <si>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</si>
  <si>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</si>
  <si>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</si>
  <si>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</si>
  <si>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</si>
  <si>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</si>
  <si>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</si>
  <si>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</si>
  <si>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</si>
  <si>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</si>
  <si>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</si>
  <si>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</si>
  <si>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</si>
  <si>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</si>
  <si>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</si>
  <si>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</si>
  <si>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</si>
  <si>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</si>
  <si>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</si>
  <si>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</si>
  <si>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</si>
  <si>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</si>
  <si>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</si>
  <si>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</si>
  <si>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</si>
  <si>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</si>
  <si>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</si>
  <si>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</si>
  <si>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</si>
  <si>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</si>
  <si>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</si>
  <si>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</si>
  <si>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</si>
  <si>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</si>
  <si>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</si>
  <si>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</si>
  <si>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</si>
  <si>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</si>
  <si>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</si>
  <si>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</si>
  <si>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</si>
  <si>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</si>
  <si>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</si>
  <si>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</si>
  <si>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</si>
  <si>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</si>
  <si>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</si>
  <si>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</si>
  <si>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</si>
  <si>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</si>
  <si>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</si>
  <si>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</si>
  <si>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</si>
  <si>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</si>
  <si>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</si>
  <si>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</si>
  <si>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</si>
  <si>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</si>
  <si>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</si>
  <si>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</si>
  <si>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</si>
  <si>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</si>
  <si>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</si>
  <si>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</si>
  <si>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</si>
  <si>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</si>
  <si>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</si>
  <si>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</si>
  <si>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</si>
  <si>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</si>
  <si>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</si>
  <si>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</si>
  <si>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</si>
  <si>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</si>
  <si>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</si>
  <si>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</si>
  <si>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</si>
  <si>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</si>
  <si>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</si>
  <si>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</si>
  <si>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</si>
  <si>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</si>
  <si>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</si>
  <si>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</si>
  <si>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</si>
  <si>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</si>
  <si>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</si>
  <si>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</si>
  <si>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</si>
  <si>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</si>
  <si>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</si>
  <si>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</si>
  <si>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</si>
  <si>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</si>
  <si>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</si>
  <si>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</si>
  <si>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</si>
  <si>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</si>
  <si>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</si>
  <si>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</si>
  <si>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</si>
  <si>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</si>
  <si>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</si>
  <si>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</si>
  <si>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</si>
  <si>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</si>
  <si>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</si>
  <si>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</si>
  <si>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</si>
  <si>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</si>
  <si>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</si>
  <si>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</si>
  <si>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</si>
  <si>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</si>
  <si>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</si>
  <si>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</si>
  <si>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</si>
  <si>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</si>
  <si>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</si>
  <si>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</si>
  <si>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</si>
  <si>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</si>
  <si>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</si>
  <si>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</si>
  <si>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</si>
  <si>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</si>
  <si>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</si>
  <si>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</si>
  <si>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</si>
  <si>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</si>
  <si>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</si>
  <si>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</si>
  <si>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</si>
  <si>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</si>
  <si>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</si>
  <si>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</si>
  <si>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</si>
  <si>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</si>
  <si>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</si>
  <si>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</si>
  <si>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</si>
  <si>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</si>
  <si>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</si>
  <si>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</si>
  <si>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</si>
  <si>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</si>
  <si>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</si>
  <si>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</si>
  <si>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</si>
  <si>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</si>
  <si>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</si>
  <si>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</si>
  <si>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</si>
  <si>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</si>
  <si>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</si>
  <si>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</si>
  <si>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</si>
  <si>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</si>
  <si>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</si>
  <si>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</si>
  <si>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</si>
  <si>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</si>
  <si>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</si>
  <si>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</si>
  <si>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</si>
  <si>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</si>
  <si>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</si>
  <si>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</si>
  <si>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</si>
  <si>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</si>
  <si>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</si>
  <si>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</si>
  <si>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</si>
  <si>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</si>
  <si>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</si>
  <si>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</si>
  <si>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</si>
  <si>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</si>
  <si>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</si>
  <si>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</si>
  <si>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</si>
  <si>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</si>
  <si>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</si>
  <si>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</si>
  <si>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</si>
  <si>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</si>
  <si>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</si>
  <si>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</si>
  <si>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</si>
  <si>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</si>
  <si>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</si>
  <si>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</si>
  <si>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</si>
  <si>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</si>
  <si>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</si>
  <si>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</si>
  <si>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</si>
  <si>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</si>
  <si>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</si>
  <si>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</si>
  <si>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</si>
  <si>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</si>
  <si>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</si>
  <si>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</si>
  <si>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</si>
  <si>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</si>
  <si>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</si>
  <si>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</si>
  <si>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</si>
  <si>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</si>
  <si>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</si>
  <si>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</si>
  <si>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</si>
  <si>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</si>
  <si>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</si>
  <si>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</si>
  <si>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</si>
  <si>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</si>
  <si>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</si>
  <si>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</si>
  <si>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</si>
  <si>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</si>
  <si>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</si>
  <si>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</si>
  <si>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</si>
  <si>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</si>
  <si>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</si>
  <si>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</si>
  <si>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</si>
  <si>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</si>
  <si>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</si>
  <si>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</si>
  <si>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</si>
  <si>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</si>
  <si>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</si>
  <si>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</si>
  <si>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</si>
  <si>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</si>
  <si>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</si>
  <si>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</si>
  <si>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</si>
  <si>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</si>
  <si>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</si>
  <si>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</si>
  <si>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</si>
  <si>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</si>
  <si>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</si>
  <si>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</si>
  <si>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</si>
  <si>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</si>
  <si>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</si>
  <si>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</si>
  <si>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</si>
  <si>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</si>
  <si>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</si>
  <si>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</si>
  <si>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</si>
  <si>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</si>
  <si>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</si>
  <si>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</si>
  <si>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</si>
  <si>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</si>
  <si>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</si>
  <si>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</si>
  <si>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</si>
  <si>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</si>
  <si>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</si>
  <si>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</si>
  <si>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</si>
  <si>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</si>
  <si>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</si>
  <si>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</si>
  <si>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</si>
  <si>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</si>
  <si>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</si>
  <si>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</si>
  <si>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</si>
  <si>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</si>
  <si>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</si>
  <si>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</si>
  <si>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</si>
  <si>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</si>
  <si>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</si>
  <si>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</si>
  <si>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</si>
  <si>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</si>
  <si>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</si>
  <si>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</si>
  <si>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</si>
  <si>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</si>
  <si>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</si>
  <si>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</si>
  <si>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</si>
  <si>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</si>
  <si>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</si>
  <si>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</si>
  <si>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</si>
  <si>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</si>
  <si>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</si>
  <si>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</si>
  <si>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</si>
  <si>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</si>
  <si>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</si>
  <si>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</si>
  <si>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</si>
  <si>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</si>
  <si>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</si>
  <si>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</si>
  <si>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</si>
  <si>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</si>
  <si>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</si>
  <si>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</si>
  <si>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</si>
  <si>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</si>
  <si>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</si>
  <si>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</si>
  <si>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</si>
  <si>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</si>
  <si>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</si>
  <si>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</si>
  <si>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</si>
  <si>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</si>
  <si>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</si>
  <si>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</si>
  <si>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</si>
  <si>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</si>
  <si>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</si>
  <si>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</si>
  <si>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</si>
  <si>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</si>
  <si>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</si>
  <si>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</si>
  <si>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</si>
  <si>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</si>
  <si>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</si>
  <si>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</si>
  <si>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</si>
  <si>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</si>
  <si>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</si>
  <si>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</si>
  <si>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</si>
  <si>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</si>
  <si>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</si>
  <si>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</si>
  <si>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</si>
  <si>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</si>
  <si>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</si>
  <si>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</si>
  <si>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</si>
  <si>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</si>
  <si>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</si>
  <si>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</si>
  <si>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</si>
  <si>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</si>
  <si>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</si>
  <si>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</si>
  <si>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</si>
  <si>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</si>
  <si>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</si>
  <si>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</si>
  <si>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</si>
  <si>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</si>
  <si>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</si>
  <si>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</si>
  <si>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</si>
  <si>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</si>
  <si>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</si>
  <si>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</si>
  <si>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</si>
  <si>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</si>
  <si>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</si>
  <si>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</si>
  <si>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</si>
  <si>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</si>
  <si>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</si>
  <si>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</si>
  <si>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</si>
  <si>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</si>
  <si>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</si>
  <si>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</si>
  <si>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</si>
  <si>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</si>
  <si>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</si>
  <si>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</si>
  <si>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</si>
  <si>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</si>
  <si>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</si>
  <si>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</si>
  <si>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</si>
  <si>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</si>
  <si>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</si>
  <si>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</si>
  <si>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</si>
  <si>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</si>
  <si>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</si>
  <si>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</si>
  <si>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</si>
  <si>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</si>
  <si>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</si>
  <si>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</si>
  <si>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</si>
  <si>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</si>
  <si>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</si>
  <si>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</si>
  <si>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</si>
  <si>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</si>
  <si>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</si>
  <si>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</si>
  <si>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</si>
  <si>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</si>
  <si>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</si>
  <si>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</si>
  <si>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</si>
  <si>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</si>
  <si>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</si>
  <si>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</si>
  <si>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</si>
  <si>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</si>
  <si>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</si>
  <si>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</si>
  <si>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</si>
  <si>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</si>
  <si>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</si>
  <si>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</si>
  <si>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</si>
  <si>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</si>
  <si>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</si>
  <si>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</si>
  <si>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</si>
  <si>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</si>
  <si>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</si>
  <si>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</si>
  <si>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</si>
  <si>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</si>
  <si>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</si>
  <si>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</si>
  <si>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</si>
  <si>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</si>
  <si>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</si>
  <si>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</si>
  <si>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</si>
  <si>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</si>
  <si>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</si>
  <si>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</si>
  <si>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</si>
  <si>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</si>
  <si>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</si>
  <si>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</si>
  <si>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</si>
  <si>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</si>
  <si>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</si>
  <si>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</si>
  <si>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</si>
  <si>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</si>
  <si>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</si>
  <si>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</si>
  <si>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</si>
  <si>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</si>
  <si>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</si>
  <si>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</si>
  <si>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</si>
  <si>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</si>
  <si>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</si>
  <si>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</si>
  <si>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</si>
  <si>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</si>
  <si>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</si>
  <si>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</si>
  <si>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</si>
  <si>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</si>
  <si>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</si>
  <si>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</si>
  <si>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</si>
  <si>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</si>
  <si>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</si>
  <si>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</si>
  <si>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</si>
  <si>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</si>
  <si>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</si>
  <si>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</si>
  <si>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</si>
  <si>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</si>
  <si>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</si>
  <si>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</si>
  <si>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</si>
  <si>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</si>
  <si>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</si>
  <si>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</si>
  <si>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</si>
  <si>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</si>
  <si>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</si>
  <si>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</si>
  <si>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</si>
  <si>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</si>
  <si>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</si>
  <si>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</si>
  <si>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</si>
  <si>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</si>
  <si>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</si>
  <si>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</si>
  <si>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</si>
  <si>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</si>
  <si>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</si>
  <si>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</si>
  <si>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</si>
  <si>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</si>
  <si>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</si>
  <si>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</si>
  <si>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</si>
  <si>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</si>
  <si>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</si>
  <si>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</si>
  <si>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</si>
  <si>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</si>
  <si>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</si>
  <si>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</si>
  <si>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</si>
  <si>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</si>
  <si>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</si>
  <si>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</si>
  <si>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</si>
  <si>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</si>
  <si>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</si>
  <si>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</si>
  <si>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</si>
  <si>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</si>
  <si>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</si>
  <si>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</si>
  <si>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</si>
  <si>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</si>
  <si>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</si>
  <si>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</si>
  <si>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</si>
  <si>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</si>
  <si>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</si>
  <si>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</si>
  <si>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</si>
  <si>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</si>
  <si>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</si>
  <si>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</si>
  <si>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</si>
  <si>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</si>
  <si>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</si>
  <si>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</si>
  <si>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</si>
  <si>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</si>
  <si>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</si>
  <si>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</si>
  <si>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</si>
  <si>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</si>
  <si>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</si>
  <si>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</si>
  <si>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</si>
  <si>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</si>
  <si>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</si>
  <si>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</si>
  <si>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</si>
  <si>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</si>
  <si>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</si>
  <si>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</si>
  <si>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</si>
  <si>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</si>
  <si>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</si>
  <si>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</si>
  <si>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</si>
  <si>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</si>
  <si>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</si>
  <si>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</si>
  <si>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</si>
  <si>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</si>
  <si>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</si>
  <si>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</si>
  <si>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</si>
  <si>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</si>
  <si>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</si>
  <si>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</si>
  <si>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</si>
  <si>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</si>
  <si>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</si>
  <si>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</si>
  <si>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</si>
  <si>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</si>
  <si>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</si>
  <si>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</si>
  <si>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</si>
  <si>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</si>
  <si>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</si>
  <si>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</si>
  <si>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</si>
  <si>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</si>
  <si>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</si>
  <si>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</si>
  <si>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</si>
  <si>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</si>
  <si>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</si>
  <si>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</si>
  <si>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</si>
  <si>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</si>
  <si>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</si>
  <si>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</si>
  <si>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</si>
  <si>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</si>
  <si>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</si>
  <si>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</si>
  <si>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</si>
  <si>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</si>
  <si>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</si>
  <si>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</si>
  <si>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</si>
  <si>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</si>
  <si>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</si>
  <si>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</si>
  <si>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</si>
  <si>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</si>
  <si>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</si>
  <si>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</si>
  <si>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</si>
  <si>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</si>
  <si>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</si>
  <si>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</si>
  <si>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</si>
  <si>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</si>
  <si>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</si>
  <si>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</si>
  <si>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</si>
  <si>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</si>
  <si>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</si>
  <si>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</si>
  <si>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</si>
  <si>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</si>
  <si>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</si>
  <si>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</si>
  <si>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</si>
  <si>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</si>
  <si>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</si>
  <si>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</si>
  <si>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</si>
  <si>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</si>
  <si>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</si>
  <si>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</si>
  <si>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</si>
  <si>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</si>
  <si>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</si>
  <si>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</si>
  <si>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</si>
  <si>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</si>
  <si>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</si>
  <si>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</si>
  <si>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</si>
  <si>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</si>
  <si>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</si>
  <si>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</si>
  <si>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</si>
  <si>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</si>
  <si>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</si>
  <si>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</si>
  <si>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</si>
  <si>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</si>
  <si>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</si>
  <si>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</si>
  <si>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</si>
  <si>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</si>
  <si>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</si>
  <si>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</si>
  <si>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</si>
  <si>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</si>
  <si>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</si>
  <si>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</si>
  <si>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</si>
  <si>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</si>
  <si>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</si>
  <si>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</si>
  <si>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</si>
  <si>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</si>
  <si>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</si>
  <si>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</si>
  <si>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</si>
  <si>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</si>
  <si>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</si>
  <si>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</si>
  <si>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</si>
  <si>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</si>
  <si>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</si>
  <si>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</si>
  <si>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</si>
  <si>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</si>
  <si>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</si>
  <si>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</si>
  <si>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</si>
  <si>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</si>
  <si>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</si>
  <si>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</si>
  <si>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</si>
  <si>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</si>
  <si>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</si>
  <si>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</si>
  <si>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</si>
  <si>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</si>
  <si>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</si>
  <si>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</si>
  <si>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</si>
  <si>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</si>
  <si>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</si>
  <si>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</si>
  <si>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</si>
  <si>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</si>
  <si>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</si>
  <si>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</si>
  <si>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</si>
  <si>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</si>
  <si>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</si>
  <si>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</si>
  <si>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</si>
  <si>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</si>
  <si>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</si>
  <si>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</si>
  <si>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</si>
  <si>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</si>
  <si>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</si>
  <si>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</si>
  <si>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</si>
  <si>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</si>
  <si>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</si>
  <si>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</si>
  <si>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</si>
  <si>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</si>
  <si>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</si>
  <si>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</si>
  <si>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</si>
  <si>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</si>
  <si>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</si>
  <si>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</si>
  <si>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</si>
  <si>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</si>
  <si>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</si>
  <si>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</si>
  <si>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</si>
  <si>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</si>
  <si>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</si>
  <si>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</si>
  <si>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</si>
  <si>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</si>
  <si>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</si>
  <si>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</si>
  <si>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</si>
  <si>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</si>
  <si>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</si>
  <si>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</si>
  <si>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</si>
  <si>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</si>
  <si>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</si>
  <si>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</si>
  <si>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</si>
  <si>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</si>
  <si>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</si>
  <si>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</si>
  <si>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</si>
  <si>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</si>
  <si>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</si>
  <si>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</si>
  <si>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</si>
  <si>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</si>
  <si>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</si>
  <si>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</si>
  <si>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</si>
  <si>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</si>
  <si>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</si>
  <si>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</si>
  <si>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</si>
  <si>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</si>
  <si>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</si>
  <si>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</si>
  <si>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</si>
  <si>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</si>
  <si>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</si>
  <si>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</si>
  <si>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</si>
  <si>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</si>
  <si>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</si>
  <si>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</si>
  <si>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</si>
  <si>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</si>
  <si>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</si>
  <si>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</si>
  <si>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</si>
  <si>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</si>
  <si>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</si>
  <si>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</si>
  <si>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</si>
  <si>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</si>
  <si>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</si>
  <si>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</si>
  <si>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</si>
  <si>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</si>
  <si>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</si>
  <si>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</si>
  <si>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</si>
  <si>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</si>
  <si>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</si>
  <si>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</si>
  <si>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</si>
  <si>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</si>
  <si>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</si>
  <si>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</si>
  <si>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</si>
  <si>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</si>
  <si>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</si>
  <si>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</si>
  <si>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</si>
  <si>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</si>
  <si>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</si>
  <si>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</si>
  <si>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</si>
  <si>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</si>
  <si>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</si>
  <si>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</si>
  <si>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</si>
  <si>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</si>
  <si>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</si>
  <si>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</si>
  <si>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</si>
  <si>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</si>
  <si>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</si>
  <si>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</si>
  <si>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</si>
  <si>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</si>
  <si>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</si>
  <si>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</si>
  <si>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</si>
  <si>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</si>
  <si>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</si>
  <si>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</si>
  <si>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</si>
  <si>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</si>
  <si>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</si>
  <si>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</si>
  <si>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</si>
  <si>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</si>
  <si>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</si>
  <si>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</si>
  <si>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</si>
  <si>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</si>
  <si>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</si>
  <si>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</si>
  <si>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</si>
  <si>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</si>
  <si>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</si>
  <si>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</si>
  <si>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</si>
  <si>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</si>
  <si>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</si>
  <si>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</si>
  <si>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</si>
  <si>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</si>
  <si>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</si>
  <si>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</si>
  <si>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</si>
  <si>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</si>
  <si>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</si>
  <si>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</si>
  <si>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</si>
  <si>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</si>
  <si>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</si>
  <si>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</si>
  <si>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</si>
  <si>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</si>
  <si>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</si>
  <si>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</si>
  <si>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</si>
  <si>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</si>
  <si>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</si>
  <si>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</si>
  <si>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</si>
  <si>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</si>
  <si>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</si>
  <si>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</si>
  <si>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</si>
  <si>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</si>
  <si>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</si>
  <si>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</si>
  <si>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</si>
  <si>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</si>
  <si>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</si>
  <si>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</si>
  <si>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</si>
  <si>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</si>
  <si>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</si>
  <si>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</si>
  <si>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</si>
  <si>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</si>
  <si>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</si>
  <si>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</si>
  <si>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</si>
  <si>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</si>
  <si>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</si>
  <si>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</si>
  <si>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</si>
  <si>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</si>
  <si>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</si>
  <si>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</si>
  <si>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</si>
  <si>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</si>
  <si>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</si>
  <si>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</si>
  <si>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</si>
  <si>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</si>
  <si>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</si>
  <si>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</si>
  <si>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</si>
  <si>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</si>
  <si>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</si>
  <si>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</si>
  <si>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</si>
  <si>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</si>
  <si>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</si>
  <si>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</si>
  <si>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</si>
  <si>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</si>
  <si>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</si>
  <si>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</si>
  <si>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</si>
  <si>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</si>
  <si>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</si>
  <si>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</si>
  <si>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</si>
  <si>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</si>
  <si>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</si>
  <si>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</si>
  <si>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</si>
  <si>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</si>
  <si>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</si>
  <si>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</si>
  <si>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</si>
  <si>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</si>
  <si>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</si>
  <si>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</si>
  <si>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</si>
  <si>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</si>
  <si>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</si>
  <si>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</si>
  <si>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</si>
  <si>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</si>
  <si>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</si>
  <si>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</si>
  <si>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</si>
  <si>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</si>
  <si>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</si>
  <si>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</si>
  <si>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</si>
  <si>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</si>
  <si>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</si>
  <si>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</si>
  <si>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</si>
  <si>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</si>
  <si>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</si>
  <si>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</si>
  <si>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</si>
  <si>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</si>
  <si>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</si>
  <si>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</si>
  <si>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</si>
  <si>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</si>
  <si>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</si>
  <si>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</si>
  <si>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</si>
  <si>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</si>
  <si>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</si>
  <si>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</si>
  <si>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</si>
  <si>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</si>
  <si>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</si>
  <si>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</si>
  <si>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</si>
  <si>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</si>
  <si>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</si>
  <si>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</si>
  <si>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</si>
  <si>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</si>
  <si>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</si>
  <si>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</si>
  <si>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</si>
  <si>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</si>
  <si>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</si>
  <si>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</si>
  <si>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</si>
  <si>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</si>
  <si>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</si>
  <si>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</si>
  <si>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</si>
  <si>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</si>
  <si>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</si>
  <si>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</si>
  <si>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</si>
  <si>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</si>
  <si>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</si>
  <si>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</si>
  <si>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</si>
  <si>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</si>
  <si>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</si>
  <si>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</si>
  <si>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</si>
  <si>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</si>
  <si>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</si>
  <si>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</si>
  <si>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</si>
  <si>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</si>
  <si>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</si>
  <si>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</si>
  <si>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</si>
  <si>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</si>
  <si>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</si>
  <si>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</si>
  <si>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</si>
  <si>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</si>
  <si>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</si>
  <si>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</si>
  <si>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</si>
  <si>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</si>
  <si>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</si>
  <si>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</si>
  <si>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</si>
  <si>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</si>
  <si>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</si>
  <si>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</si>
  <si>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</si>
  <si>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</si>
  <si>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</si>
  <si>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</si>
  <si>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</si>
  <si>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</si>
  <si>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</si>
  <si>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</si>
  <si>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</si>
  <si>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</si>
  <si>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</si>
  <si>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</si>
  <si>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</si>
  <si>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</si>
  <si>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</si>
  <si>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</si>
  <si>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</si>
  <si>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</si>
  <si>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</si>
  <si>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</si>
  <si>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</si>
  <si>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</si>
  <si>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</si>
  <si>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</si>
  <si>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</si>
  <si>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</si>
  <si>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</si>
  <si>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</si>
  <si>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</si>
  <si>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</si>
  <si>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</si>
  <si>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</si>
  <si>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</si>
  <si>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</si>
  <si>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</si>
  <si>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</si>
  <si>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</si>
  <si>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</si>
  <si>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</si>
  <si>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</si>
  <si>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</si>
  <si>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</si>
  <si>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</si>
  <si>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</si>
  <si>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</si>
  <si>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</si>
  <si>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</si>
  <si>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</si>
  <si>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</si>
  <si>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</si>
  <si>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</si>
  <si>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</si>
  <si>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</si>
  <si>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</si>
  <si>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</si>
  <si>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</si>
  <si>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</si>
  <si>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</si>
  <si>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</si>
  <si>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</si>
  <si>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</si>
  <si>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</si>
  <si>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</si>
  <si>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</si>
  <si>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</si>
  <si>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</si>
  <si>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</si>
  <si>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</si>
  <si>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</si>
  <si>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</si>
  <si>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</si>
  <si>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</si>
  <si>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</si>
  <si>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</si>
  <si>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</si>
  <si>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</si>
  <si>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</si>
  <si>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</si>
  <si>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</si>
  <si>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</si>
  <si>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</si>
  <si>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</si>
  <si>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</si>
  <si>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</si>
  <si>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</si>
  <si>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</si>
  <si>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</si>
  <si>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</si>
  <si>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</si>
  <si>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</si>
  <si>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</si>
  <si>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</si>
  <si>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</si>
  <si>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</si>
  <si>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</si>
  <si>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</si>
  <si>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</si>
  <si>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</si>
  <si>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</si>
  <si>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</si>
  <si>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</si>
  <si>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</si>
  <si>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</si>
  <si>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</si>
  <si>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</si>
  <si>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</si>
  <si>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</si>
  <si>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</si>
  <si>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</si>
  <si>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</si>
  <si>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</si>
  <si>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</si>
  <si>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</si>
  <si>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</si>
  <si>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</si>
  <si>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</si>
  <si>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</si>
  <si>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</si>
  <si>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</si>
  <si>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</si>
  <si>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</si>
  <si>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</si>
  <si>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</si>
  <si>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</si>
  <si>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</si>
  <si>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</si>
  <si>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</si>
  <si>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</si>
  <si>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</si>
  <si>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</si>
  <si>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</si>
  <si>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</si>
  <si>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</si>
  <si>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</si>
  <si>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</si>
  <si>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</si>
  <si>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</si>
  <si>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</si>
  <si>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</si>
  <si>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</si>
  <si>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</si>
  <si>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</si>
  <si>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</si>
  <si>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</si>
  <si>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</si>
  <si>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</si>
  <si>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</si>
  <si>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</si>
  <si>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</si>
  <si>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</si>
  <si>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</si>
  <si>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</si>
  <si>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</si>
  <si>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</si>
  <si>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</si>
  <si>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</si>
  <si>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</si>
  <si>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</si>
  <si>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</si>
  <si>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</si>
  <si>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</si>
  <si>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</si>
  <si>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</si>
  <si>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</si>
  <si>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</si>
  <si>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</si>
  <si>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</si>
  <si>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</si>
  <si>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</si>
  <si>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</si>
  <si>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</si>
  <si>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</si>
  <si>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</si>
  <si>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</si>
  <si>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</si>
  <si>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</si>
  <si>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</si>
  <si>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</si>
  <si>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</si>
  <si>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</si>
  <si>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</si>
  <si>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</si>
  <si>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</si>
  <si>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</si>
  <si>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</si>
  <si>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</si>
  <si>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</si>
  <si>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</si>
  <si>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</si>
  <si>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</si>
  <si>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</si>
  <si>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</si>
  <si>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</si>
  <si>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</si>
  <si>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</si>
  <si>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</si>
  <si>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</si>
  <si>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</si>
  <si>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</si>
  <si>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</si>
  <si>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</si>
  <si>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</si>
  <si>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</si>
  <si>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</si>
  <si>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</si>
  <si>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</si>
  <si>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</si>
  <si>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</si>
  <si>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</si>
  <si>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</si>
  <si>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</si>
  <si>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</si>
  <si>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</si>
  <si>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</si>
  <si>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</si>
  <si>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</si>
  <si>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</si>
  <si>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</si>
  <si>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</si>
  <si>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</si>
  <si>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</si>
  <si>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</si>
  <si>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</si>
  <si>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</si>
  <si>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</si>
  <si>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</si>
  <si>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</si>
  <si>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</si>
  <si>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</si>
  <si>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</si>
  <si>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</si>
  <si>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</si>
  <si>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</si>
  <si>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</si>
  <si>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</si>
  <si>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</si>
  <si>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</si>
  <si>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</si>
  <si>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</si>
  <si>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</si>
  <si>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</si>
  <si>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</si>
  <si>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</si>
  <si>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</si>
  <si>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</si>
  <si>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</si>
  <si>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</si>
  <si>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</si>
  <si>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</si>
  <si>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</si>
  <si>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</si>
  <si>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</si>
  <si>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</si>
  <si>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</si>
  <si>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</si>
  <si>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</si>
  <si>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</si>
  <si>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</si>
  <si>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</si>
  <si>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</si>
  <si>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</si>
  <si>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</si>
  <si>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</si>
  <si>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</si>
  <si>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</si>
  <si>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</si>
  <si>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</si>
  <si>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</si>
  <si>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</si>
  <si>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</si>
  <si>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</si>
  <si>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</si>
  <si>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</si>
  <si>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</si>
  <si>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</si>
  <si>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</si>
  <si>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</si>
  <si>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</si>
  <si>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</si>
  <si>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</si>
  <si>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</si>
  <si>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</si>
  <si>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</si>
  <si>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</si>
  <si>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</si>
  <si>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</si>
  <si>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</si>
  <si>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</si>
  <si>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</si>
  <si>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</si>
  <si>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</si>
  <si>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</si>
  <si>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</si>
  <si>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</si>
  <si>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</si>
  <si>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</si>
  <si>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</si>
  <si>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</si>
  <si>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</si>
  <si>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</si>
  <si>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</si>
  <si>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</si>
  <si>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</si>
  <si>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</si>
  <si>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</si>
  <si>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</si>
  <si>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</si>
  <si>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</si>
  <si>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</si>
  <si>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</si>
  <si>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</si>
  <si>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</si>
  <si>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</si>
  <si>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</si>
  <si>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</si>
  <si>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</si>
  <si>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</si>
  <si>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</si>
  <si>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</si>
  <si>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</si>
  <si>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</si>
  <si>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</si>
  <si>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</si>
  <si>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</si>
  <si>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</si>
  <si>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</si>
  <si>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</si>
  <si>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</si>
  <si>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</si>
  <si>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</si>
  <si>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</si>
  <si>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</si>
  <si>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</si>
  <si>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</si>
  <si>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</si>
  <si>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</si>
  <si>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</si>
  <si>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</si>
  <si>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</si>
  <si>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</si>
  <si>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</si>
  <si>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</si>
  <si>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</si>
  <si>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</si>
  <si>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</si>
  <si>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</si>
  <si>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</si>
  <si>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</si>
  <si>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</si>
  <si>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</si>
  <si>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</si>
  <si>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</si>
  <si>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</si>
  <si>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</si>
  <si>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</si>
  <si>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</si>
  <si>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</si>
  <si>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</si>
  <si>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</si>
  <si>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</si>
  <si>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</si>
  <si>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</si>
  <si>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</si>
  <si>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</si>
  <si>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</si>
  <si>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</si>
  <si>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</si>
  <si>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</si>
  <si>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</si>
  <si>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</si>
  <si>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</si>
  <si>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</si>
  <si>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</si>
  <si>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</si>
  <si>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</si>
  <si>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</si>
  <si>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</si>
  <si>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</si>
  <si>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</si>
  <si>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</si>
  <si>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</si>
  <si>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</si>
  <si>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</si>
  <si>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</si>
  <si>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</si>
  <si>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</si>
  <si>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</si>
  <si>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</si>
  <si>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</si>
  <si>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</si>
  <si>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</si>
  <si>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</si>
  <si>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</si>
  <si>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</si>
  <si>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</si>
  <si>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</si>
  <si>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</si>
  <si>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</si>
  <si>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</si>
  <si>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</si>
  <si>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</si>
  <si>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</si>
  <si>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</si>
  <si>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</si>
  <si>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</si>
  <si>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</si>
  <si>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</si>
  <si>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</si>
  <si>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</si>
  <si>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</si>
  <si>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</si>
  <si>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</si>
  <si>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</si>
  <si>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</si>
  <si>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</si>
  <si>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</si>
  <si>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</si>
  <si>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</si>
  <si>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</si>
  <si>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</si>
  <si>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</si>
  <si>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</si>
  <si>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</si>
  <si>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</si>
  <si>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</si>
  <si>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</si>
  <si>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</si>
  <si>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</si>
  <si>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</si>
  <si>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</si>
  <si>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</si>
  <si>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</si>
  <si>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</si>
  <si>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</si>
  <si>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</si>
  <si>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</si>
  <si>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</si>
  <si>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</si>
  <si>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</si>
  <si>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</si>
  <si>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</si>
  <si>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</si>
  <si>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</si>
  <si>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</si>
  <si>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</si>
  <si>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</si>
  <si>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</si>
  <si>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</si>
  <si>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</si>
  <si>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</si>
  <si>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</si>
  <si>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</si>
  <si>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</si>
  <si>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</si>
  <si>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</si>
  <si>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</si>
  <si>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</si>
  <si>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</si>
  <si>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</si>
  <si>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</si>
  <si>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</si>
  <si>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</si>
  <si>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</si>
  <si>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</si>
  <si>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</si>
  <si>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</si>
  <si>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</si>
  <si>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</si>
  <si>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</si>
  <si>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</si>
  <si>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</si>
  <si>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</si>
  <si>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</si>
  <si>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</si>
  <si>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</si>
  <si>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</si>
  <si>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</si>
  <si>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</si>
  <si>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</si>
  <si>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</si>
  <si>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</si>
  <si>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</si>
  <si>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</si>
  <si>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</si>
  <si>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</si>
  <si>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</si>
  <si>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</si>
  <si>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</si>
  <si>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</si>
  <si>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</si>
  <si>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</si>
  <si>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</si>
  <si>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</si>
  <si>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</si>
  <si>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</si>
  <si>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</si>
  <si>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</si>
  <si>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</si>
  <si>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</si>
  <si>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</si>
  <si>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</si>
  <si>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</si>
  <si>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</si>
  <si>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</si>
  <si>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</si>
  <si>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</si>
  <si>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</si>
  <si>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</si>
  <si>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</si>
  <si>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</si>
  <si>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</si>
  <si>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</si>
  <si>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</si>
  <si>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</si>
  <si>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</si>
  <si>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</si>
  <si>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</si>
  <si>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</si>
  <si>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</si>
  <si>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</si>
  <si>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</si>
  <si>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</si>
  <si>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</si>
  <si>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</si>
  <si>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</si>
  <si>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</si>
  <si>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</si>
  <si>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</si>
  <si>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</si>
  <si>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</si>
  <si>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</si>
  <si>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</si>
  <si>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</si>
  <si>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</si>
  <si>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</si>
  <si>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</si>
  <si>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</si>
  <si>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</si>
  <si>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</si>
  <si>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</si>
  <si>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</si>
  <si>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</si>
  <si>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</si>
  <si>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</si>
  <si>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</si>
  <si>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</si>
  <si>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</si>
  <si>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</si>
  <si>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</si>
  <si>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</si>
  <si>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</si>
  <si>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</si>
  <si>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</si>
  <si>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</si>
  <si>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</si>
  <si>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</si>
  <si>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</si>
  <si>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</si>
  <si>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</si>
  <si>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</si>
  <si>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</si>
  <si>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</si>
  <si>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</si>
  <si>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</si>
  <si>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</si>
  <si>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</si>
  <si>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</si>
  <si>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</si>
  <si>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</si>
  <si>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</si>
  <si>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</si>
  <si>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</si>
  <si>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</si>
  <si>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</si>
  <si>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</si>
  <si>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</si>
  <si>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</si>
  <si>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</si>
  <si>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</si>
  <si>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</si>
  <si>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</si>
  <si>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</si>
  <si>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</si>
  <si>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</si>
  <si>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</si>
  <si>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</si>
  <si>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</si>
  <si>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</si>
  <si>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</si>
  <si>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</si>
  <si>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</si>
  <si>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</si>
  <si>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</si>
  <si>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</si>
  <si>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</si>
  <si>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</si>
  <si>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</si>
  <si>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</si>
  <si>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</si>
  <si>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</si>
  <si>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</si>
  <si>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</si>
  <si>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</si>
  <si>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</si>
  <si>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</si>
  <si>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</si>
  <si>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</si>
  <si>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</si>
  <si>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</si>
  <si>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</si>
  <si>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</si>
  <si>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</si>
  <si>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</si>
  <si>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</si>
  <si>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</si>
  <si>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</si>
  <si>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</si>
  <si>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</si>
  <si>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</si>
  <si>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</si>
  <si>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</si>
  <si>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</si>
  <si>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</si>
  <si>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</si>
  <si>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</si>
  <si>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</si>
  <si>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</si>
  <si>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</si>
  <si>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</si>
  <si>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</si>
  <si>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</si>
  <si>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</si>
  <si>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</si>
  <si>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</si>
  <si>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</si>
  <si>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</si>
  <si>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</si>
  <si>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</si>
  <si>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</si>
  <si>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</si>
  <si>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</si>
  <si>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</si>
  <si>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</si>
  <si>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</si>
  <si>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</si>
  <si>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</si>
  <si>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</si>
  <si>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</si>
  <si>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</si>
  <si>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</si>
  <si>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</si>
  <si>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</si>
  <si>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</si>
  <si>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</si>
  <si>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</si>
  <si>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</si>
  <si>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</si>
  <si>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</si>
  <si>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</si>
  <si>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</si>
  <si>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</si>
  <si>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</si>
  <si>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</si>
  <si>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</si>
  <si>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</si>
  <si>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</si>
  <si>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</si>
  <si>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</si>
  <si>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</si>
  <si>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</si>
  <si>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</si>
  <si>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</si>
  <si>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</si>
  <si>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</si>
  <si>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</si>
  <si>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</si>
  <si>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</si>
  <si>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</si>
  <si>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</si>
  <si>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</si>
  <si>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</si>
  <si>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</si>
  <si>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</si>
  <si>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</si>
  <si>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</si>
  <si>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</si>
  <si>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</si>
  <si>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</si>
  <si>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</si>
  <si>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</si>
  <si>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</si>
  <si>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</si>
  <si>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</si>
  <si>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</si>
  <si>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</si>
  <si>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</si>
  <si>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</si>
  <si>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</si>
  <si>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</si>
  <si>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</si>
  <si>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</si>
  <si>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</si>
  <si>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</si>
  <si>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</si>
  <si>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</si>
  <si>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</si>
  <si>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</si>
  <si>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</si>
  <si>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</si>
  <si>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</si>
  <si>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</si>
  <si>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</si>
  <si>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</si>
  <si>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</si>
  <si>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</si>
  <si>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</si>
  <si>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</si>
  <si>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</si>
  <si>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</si>
  <si>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</si>
  <si>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</si>
  <si>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</si>
  <si>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</si>
  <si>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</si>
  <si>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</si>
  <si>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</si>
  <si>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</si>
  <si>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</si>
  <si>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</si>
  <si>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</si>
  <si>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</si>
  <si>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</si>
  <si>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</si>
  <si>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</si>
  <si>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</si>
  <si>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</si>
  <si>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</si>
  <si>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</si>
  <si>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</si>
  <si>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</si>
  <si>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</si>
  <si>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</si>
  <si>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</si>
  <si>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</si>
  <si>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</si>
  <si>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</si>
  <si>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</si>
  <si>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</si>
  <si>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</si>
  <si>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</si>
  <si>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</si>
  <si>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</si>
  <si>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</si>
  <si>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</si>
  <si>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</si>
  <si>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</si>
  <si>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</si>
  <si>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</si>
  <si>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</si>
  <si>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</si>
  <si>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</si>
  <si>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</si>
  <si>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</si>
  <si>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</si>
  <si>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</si>
  <si>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</si>
  <si>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</si>
  <si>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</si>
  <si>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</si>
  <si>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</si>
  <si>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</si>
  <si>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</si>
  <si>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</si>
  <si>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</si>
  <si>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</si>
  <si>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</si>
  <si>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</si>
  <si>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</si>
  <si>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</si>
  <si>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</si>
  <si>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</si>
  <si>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</si>
  <si>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</si>
  <si>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</si>
  <si>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</si>
  <si>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</si>
  <si>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</si>
  <si>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</si>
  <si>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</si>
  <si>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</si>
  <si>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</si>
  <si>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</si>
  <si>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</si>
  <si>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</si>
  <si>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</si>
  <si>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</si>
  <si>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</si>
  <si>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</si>
  <si>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</si>
  <si>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</si>
  <si>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</si>
  <si>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</si>
  <si>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</si>
  <si>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</si>
  <si>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</si>
  <si>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</si>
  <si>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</si>
  <si>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</si>
  <si>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</si>
  <si>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</si>
  <si>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</si>
  <si>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</si>
  <si>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</si>
  <si>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</si>
  <si>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</si>
  <si>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</si>
  <si>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</si>
  <si>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</si>
  <si>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</si>
  <si>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</si>
  <si>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</si>
  <si>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</si>
  <si>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</si>
  <si>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</si>
  <si>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</si>
  <si>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</si>
  <si>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</si>
  <si>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</si>
  <si>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</si>
  <si>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</si>
  <si>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</si>
  <si>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</si>
  <si>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</si>
  <si>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</si>
  <si>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</si>
  <si>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</si>
  <si>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</si>
  <si>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</si>
  <si>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</si>
  <si>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</si>
  <si>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</si>
  <si>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</si>
  <si>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</si>
  <si>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</si>
  <si>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</si>
  <si>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</si>
  <si>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</si>
  <si>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</si>
  <si>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</si>
  <si>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</si>
  <si>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</si>
  <si>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</si>
  <si>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</si>
  <si>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</si>
  <si>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</si>
  <si>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</si>
  <si>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</si>
  <si>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</si>
  <si>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</si>
  <si>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</si>
  <si>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</si>
  <si>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</si>
  <si>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</si>
  <si>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</si>
  <si>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</si>
  <si>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</si>
  <si>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</si>
  <si>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</si>
  <si>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</si>
  <si>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</si>
  <si>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</si>
  <si>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</si>
  <si>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</si>
  <si>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</si>
  <si>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</si>
  <si>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</si>
  <si>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</si>
  <si>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</si>
  <si>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</si>
  <si>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</si>
  <si>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</si>
  <si>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</si>
  <si>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</si>
  <si>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</si>
  <si>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</si>
  <si>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</si>
  <si>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</si>
  <si>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</si>
  <si>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</si>
  <si>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</si>
  <si>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</si>
  <si>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</si>
  <si>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</si>
  <si>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</si>
  <si>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</si>
  <si>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</si>
  <si>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</si>
  <si>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</si>
  <si>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</si>
  <si>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</si>
  <si>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</si>
  <si>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</si>
  <si>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</si>
  <si>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</si>
  <si>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</si>
  <si>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</si>
  <si>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</si>
  <si>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</si>
  <si>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</si>
  <si>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</si>
  <si>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</si>
  <si>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</si>
  <si>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</si>
  <si>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</si>
  <si>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</si>
  <si>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</si>
  <si>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</si>
  <si>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</si>
  <si>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</si>
  <si>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</si>
  <si>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</si>
  <si>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</si>
  <si>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</si>
  <si>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</si>
  <si>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</si>
  <si>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</si>
  <si>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</si>
  <si>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</si>
  <si>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</si>
  <si>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</si>
  <si>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</si>
  <si>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</si>
  <si>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</si>
  <si>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</si>
  <si>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</si>
  <si>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</si>
  <si>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</si>
  <si>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</si>
  <si>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</si>
  <si>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</si>
  <si>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</si>
  <si>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</si>
  <si>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</si>
  <si>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</si>
  <si>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</si>
  <si>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</si>
  <si>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</si>
  <si>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</si>
  <si>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</si>
  <si>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</si>
  <si>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</si>
  <si>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</si>
  <si>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</si>
  <si>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</si>
  <si>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</si>
  <si>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</si>
  <si>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</si>
  <si>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</si>
  <si>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</si>
  <si>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</si>
  <si>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</si>
  <si>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</si>
  <si>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</si>
  <si>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</si>
  <si>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</si>
  <si>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</si>
  <si>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</si>
  <si>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</si>
  <si>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</si>
  <si>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</si>
  <si>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</si>
  <si>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</si>
  <si>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</si>
  <si>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</si>
  <si>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</si>
  <si>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</si>
  <si>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</si>
  <si>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</si>
  <si>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</si>
  <si>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</si>
  <si>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</si>
  <si>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</si>
  <si>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</si>
  <si>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</si>
  <si>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</si>
  <si>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</si>
  <si>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</si>
  <si>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</si>
  <si>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</si>
  <si>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</si>
  <si>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</si>
  <si>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</si>
  <si>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</si>
  <si>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</si>
  <si>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</si>
  <si>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</si>
  <si>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</si>
  <si>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</si>
  <si>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</si>
  <si>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</si>
  <si>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</si>
  <si>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</si>
  <si>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</si>
  <si>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</si>
  <si>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</si>
  <si>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</si>
  <si>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</si>
  <si>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</si>
  <si>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</si>
  <si>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</si>
  <si>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</si>
  <si>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</si>
  <si>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</si>
  <si>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</si>
  <si>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</si>
  <si>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</si>
  <si>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</si>
  <si>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</si>
  <si>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</si>
  <si>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</si>
  <si>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</si>
  <si>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</si>
  <si>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</si>
  <si>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</si>
  <si>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</si>
  <si>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</si>
  <si>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</si>
  <si>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</si>
  <si>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</si>
  <si>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</si>
  <si>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</si>
  <si>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</si>
  <si>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</si>
  <si>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</si>
  <si>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</si>
  <si>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</si>
  <si>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</si>
  <si>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</si>
  <si>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</si>
  <si>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</si>
  <si>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</si>
  <si>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</si>
  <si>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</si>
  <si>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</si>
  <si>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</si>
  <si>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</si>
  <si>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</si>
  <si>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</si>
  <si>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</si>
  <si>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</si>
  <si>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</si>
  <si>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</si>
  <si>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</si>
  <si>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</si>
  <si>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</si>
  <si>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</si>
  <si>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</si>
  <si>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</si>
  <si>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</si>
  <si>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</si>
  <si>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</si>
  <si>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</si>
  <si>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</si>
  <si>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</si>
  <si>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</si>
  <si>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</si>
  <si>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</si>
  <si>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</si>
  <si>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</si>
  <si>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</si>
  <si>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</si>
  <si>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</si>
  <si>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</si>
  <si>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</si>
  <si>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</si>
  <si>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</si>
  <si>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</si>
  <si>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</si>
  <si>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</si>
  <si>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</si>
  <si>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</si>
  <si>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</si>
  <si>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</si>
  <si>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</si>
  <si>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</si>
  <si>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</si>
  <si>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</si>
  <si>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</si>
  <si>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</si>
  <si>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</si>
  <si>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</si>
  <si>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</si>
  <si>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</si>
  <si>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</si>
  <si>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</si>
  <si>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</si>
  <si>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</si>
  <si>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</si>
  <si>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</si>
  <si>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</si>
  <si>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</si>
  <si>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</si>
  <si>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</si>
  <si>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</si>
  <si>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</si>
  <si>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</si>
  <si>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</si>
  <si>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</si>
  <si>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</si>
  <si>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</si>
  <si>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</si>
  <si>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</si>
  <si>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</si>
  <si>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</si>
  <si>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</si>
  <si>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</si>
  <si>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</si>
  <si>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</si>
  <si>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</si>
  <si>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</si>
  <si>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</si>
  <si>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</si>
  <si>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</si>
  <si>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</si>
  <si>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</si>
  <si>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</si>
  <si>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</si>
  <si>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</si>
  <si>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</si>
  <si>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</si>
  <si>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</si>
  <si>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</si>
  <si>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</si>
  <si>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</si>
  <si>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</si>
  <si>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</si>
  <si>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</si>
  <si>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</si>
  <si>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</si>
  <si>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</si>
  <si>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</si>
  <si>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</si>
  <si>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</si>
  <si>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</si>
  <si>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</si>
  <si>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</si>
  <si>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</si>
  <si>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</si>
  <si>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</si>
  <si>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</si>
  <si>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</si>
  <si>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</si>
  <si>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</si>
  <si>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</si>
  <si>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</si>
  <si>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</si>
  <si>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</si>
  <si>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</si>
  <si>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</si>
  <si>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</si>
  <si>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</si>
  <si>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</si>
  <si>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</si>
  <si>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</si>
  <si>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</si>
  <si>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</si>
  <si>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</si>
  <si>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</si>
  <si>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</si>
  <si>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</si>
  <si>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</si>
  <si>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</si>
  <si>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</si>
  <si>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</si>
  <si>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</si>
  <si>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</si>
  <si>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</si>
  <si>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</si>
  <si>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</si>
  <si>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</si>
  <si>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</si>
  <si>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</si>
  <si>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</si>
  <si>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</si>
  <si>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</si>
  <si>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</si>
  <si>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</si>
  <si>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</si>
  <si>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</si>
  <si>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</si>
  <si>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</si>
  <si>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</si>
  <si>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</si>
  <si>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</si>
  <si>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</si>
  <si>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</si>
  <si>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</si>
  <si>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</si>
  <si>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</si>
  <si>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</si>
  <si>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</si>
  <si>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</si>
  <si>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</si>
  <si>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</si>
  <si>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</si>
  <si>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</si>
  <si>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</si>
  <si>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</si>
  <si>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</si>
  <si>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</si>
  <si>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</si>
  <si>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</si>
  <si>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</si>
  <si>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</si>
  <si>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</si>
  <si>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</si>
  <si>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</si>
  <si>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</si>
  <si>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</si>
  <si>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</si>
  <si>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</si>
  <si>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</si>
  <si>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</si>
  <si>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</si>
  <si>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</si>
  <si>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</si>
  <si>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</si>
  <si>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</si>
  <si>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</si>
  <si>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</si>
  <si>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</si>
  <si>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</si>
  <si>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</si>
  <si>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</si>
  <si>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</si>
  <si>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</si>
  <si>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</si>
  <si>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</si>
  <si>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</si>
  <si>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</si>
  <si>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</si>
  <si>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</si>
  <si>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</si>
  <si>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</si>
  <si>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</si>
  <si>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</si>
  <si>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</si>
  <si>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</si>
  <si>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</si>
  <si>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</si>
  <si>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</si>
  <si>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</si>
  <si>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</si>
  <si>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</si>
  <si>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</si>
  <si>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</si>
  <si>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</si>
  <si>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</si>
  <si>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</si>
  <si>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</si>
  <si>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</si>
  <si>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</si>
  <si>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</si>
  <si>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</si>
  <si>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</si>
  <si>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</si>
  <si>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</si>
  <si>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</si>
  <si>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</si>
  <si>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</si>
  <si>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</si>
  <si>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</si>
  <si>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</si>
  <si>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</si>
  <si>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</si>
  <si>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</si>
  <si>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</si>
  <si>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</si>
  <si>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</si>
  <si>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</si>
  <si>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</si>
  <si>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</si>
  <si>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</si>
  <si>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</si>
  <si>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</si>
  <si>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</si>
  <si>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</si>
  <si>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</si>
  <si>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</si>
  <si>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</si>
  <si>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</si>
  <si>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</si>
  <si>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</si>
  <si>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</si>
  <si>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</si>
  <si>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</si>
  <si>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</si>
  <si>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</si>
  <si>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</si>
  <si>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</si>
  <si>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</si>
  <si>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</si>
  <si>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</si>
  <si>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</si>
  <si>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</si>
  <si>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</si>
  <si>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</si>
  <si>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</si>
  <si>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</si>
  <si>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</si>
  <si>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</si>
  <si>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</si>
  <si>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</si>
  <si>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</si>
  <si>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</si>
  <si>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</si>
  <si>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</si>
  <si>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</si>
  <si>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</si>
  <si>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</si>
  <si>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</si>
  <si>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</si>
  <si>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</si>
  <si>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</si>
  <si>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</si>
  <si>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</si>
  <si>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</si>
  <si>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</si>
  <si>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</si>
  <si>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</si>
  <si>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</si>
  <si>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</si>
  <si>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</si>
  <si>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</si>
  <si>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</si>
  <si>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</si>
  <si>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</si>
  <si>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</si>
  <si>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</si>
  <si>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</si>
  <si>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</si>
  <si>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</si>
  <si>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</si>
  <si>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</si>
  <si>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</si>
  <si>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</si>
  <si>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</si>
  <si>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</si>
  <si>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</si>
  <si>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</si>
  <si>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</si>
  <si>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</si>
  <si>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</si>
  <si>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</si>
  <si>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</si>
  <si>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</si>
  <si>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</si>
  <si>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</si>
  <si>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</si>
  <si>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</si>
  <si>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</si>
  <si>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</si>
  <si>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</si>
  <si>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</si>
  <si>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</si>
  <si>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</si>
  <si>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</si>
  <si>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</si>
  <si>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</si>
  <si>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</si>
  <si>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</si>
  <si>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</si>
  <si>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</si>
  <si>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</si>
  <si>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</si>
  <si>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</si>
  <si>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</si>
  <si>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</si>
  <si>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</si>
  <si>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</si>
  <si>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</si>
  <si>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</si>
  <si>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</si>
  <si>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</si>
  <si>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</si>
  <si>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</si>
  <si>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</si>
  <si>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</si>
  <si>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</si>
  <si>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</si>
  <si>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</si>
  <si>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</si>
  <si>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</si>
  <si>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</si>
  <si>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</si>
  <si>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</si>
  <si>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</si>
  <si>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</si>
  <si>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</si>
  <si>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</si>
  <si>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</si>
  <si>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</si>
  <si>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</si>
  <si>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</si>
  <si>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</si>
  <si>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</si>
  <si>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</si>
  <si>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</si>
  <si>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</si>
  <si>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</si>
  <si>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</si>
  <si>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</si>
  <si>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</si>
  <si>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</si>
  <si>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</si>
  <si>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</si>
  <si>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</si>
  <si>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</si>
  <si>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</si>
  <si>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</si>
  <si>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</si>
  <si>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</si>
  <si>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</si>
  <si>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</si>
  <si>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</si>
  <si>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</si>
  <si>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</si>
  <si>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</si>
  <si>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</si>
  <si>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</si>
  <si>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</si>
  <si>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</si>
  <si>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</si>
  <si>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</si>
  <si>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</si>
  <si>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</si>
  <si>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</si>
  <si>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</si>
  <si>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</si>
  <si>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</si>
  <si>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</si>
  <si>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</si>
  <si>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</si>
  <si>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</si>
  <si>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</si>
  <si>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</si>
  <si>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</si>
  <si>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</si>
  <si>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</si>
  <si>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</si>
  <si>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</si>
  <si>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</si>
  <si>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</si>
  <si>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</si>
  <si>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</si>
  <si>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</si>
  <si>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</si>
  <si>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</si>
  <si>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</si>
  <si>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</si>
  <si>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</si>
  <si>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</si>
  <si>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</si>
  <si>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</si>
  <si>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</si>
  <si>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</si>
  <si>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</si>
  <si>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</si>
  <si>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</si>
  <si>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</si>
  <si>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</si>
  <si>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</si>
  <si>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</si>
  <si>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</si>
  <si>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</si>
  <si>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</si>
  <si>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</si>
  <si>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</si>
  <si>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</si>
  <si>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</si>
  <si>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</si>
  <si>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</si>
  <si>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</si>
  <si>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</si>
  <si>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</si>
  <si>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</si>
  <si>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</si>
  <si>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</si>
  <si>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</si>
  <si>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</si>
  <si>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</si>
  <si>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</si>
  <si>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</si>
  <si>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</si>
  <si>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</si>
  <si>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</si>
  <si>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</si>
  <si>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</si>
  <si>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</si>
  <si>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</si>
  <si>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</si>
  <si>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</si>
  <si>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</si>
  <si>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</si>
  <si>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</si>
  <si>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</si>
  <si>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</si>
  <si>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</si>
  <si>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</si>
  <si>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</si>
  <si>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</si>
  <si>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</si>
  <si>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</si>
  <si>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</si>
  <si>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</si>
  <si>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</si>
  <si>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</si>
  <si>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</si>
  <si>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</si>
  <si>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</si>
  <si>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</si>
  <si>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</si>
  <si>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</si>
  <si>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</si>
  <si>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</si>
  <si>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</si>
  <si>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</si>
  <si>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</si>
  <si>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</si>
  <si>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</si>
  <si>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</si>
  <si>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</si>
  <si>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</si>
  <si>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</si>
  <si>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</si>
  <si>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</si>
  <si>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</si>
  <si>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</si>
  <si>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</si>
  <si>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</si>
  <si>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</si>
  <si>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</si>
  <si>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</si>
  <si>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</si>
  <si>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</si>
  <si>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</si>
  <si>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</si>
  <si>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</si>
  <si>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</si>
  <si>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</si>
  <si>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</si>
  <si>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</si>
  <si>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</si>
  <si>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</si>
  <si>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</si>
  <si>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</si>
  <si>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</si>
  <si>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</si>
  <si>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</si>
  <si>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</si>
  <si>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</si>
  <si>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</si>
  <si>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</si>
  <si>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</si>
  <si>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</si>
  <si>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</si>
  <si>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</si>
  <si>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</si>
  <si>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</si>
  <si>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</si>
  <si>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</si>
  <si>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</si>
  <si>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</si>
  <si>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</si>
  <si>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</si>
  <si>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</si>
  <si>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</si>
  <si>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</si>
  <si>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</si>
  <si>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</si>
  <si>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</si>
  <si>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</si>
  <si>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</si>
  <si>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</si>
  <si>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</si>
  <si>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</si>
  <si>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</si>
  <si>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</si>
  <si>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</si>
  <si>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</si>
  <si>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</si>
  <si>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</si>
  <si>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</si>
  <si>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</si>
  <si>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</si>
  <si>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</si>
  <si>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</si>
  <si>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</si>
  <si>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</si>
  <si>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</si>
  <si>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</si>
  <si>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</si>
  <si>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</si>
  <si>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</si>
  <si>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</si>
  <si>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</si>
  <si>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</si>
  <si>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</si>
  <si>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</si>
  <si>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</si>
  <si>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</si>
  <si>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</si>
  <si>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</si>
  <si>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</si>
  <si>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</si>
  <si>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</si>
  <si>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</si>
  <si>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</si>
  <si>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</si>
  <si>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</si>
  <si>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</si>
  <si>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</si>
  <si>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</si>
  <si>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</si>
  <si>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</si>
  <si>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</si>
  <si>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</si>
  <si>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</si>
  <si>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</si>
  <si>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</si>
  <si>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</si>
  <si>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</si>
  <si>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</si>
  <si>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</si>
  <si>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</si>
  <si>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</si>
  <si>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</si>
  <si>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</si>
  <si>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</si>
  <si>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</si>
  <si>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</si>
  <si>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</si>
  <si>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</si>
  <si>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</si>
  <si>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</si>
  <si>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</si>
  <si>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</si>
  <si>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</si>
  <si>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</si>
  <si>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</si>
  <si>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</si>
  <si>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</si>
  <si>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</si>
  <si>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</si>
  <si>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</si>
  <si>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</si>
  <si>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</si>
  <si>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</si>
  <si>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</si>
  <si>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</si>
  <si>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</si>
  <si>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</si>
  <si>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</si>
  <si>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</si>
  <si>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</si>
  <si>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</si>
  <si>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</si>
  <si>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</si>
  <si>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</si>
  <si>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</si>
  <si>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</si>
  <si>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</si>
  <si>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</si>
  <si>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</si>
  <si>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</si>
  <si>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</si>
  <si>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</si>
  <si>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</si>
  <si>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</si>
  <si>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</si>
  <si>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</si>
  <si>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</si>
  <si>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</si>
  <si>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</si>
  <si>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</si>
  <si>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</si>
  <si>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</si>
  <si>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</si>
  <si>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</si>
  <si>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</si>
  <si>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</si>
  <si>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</si>
  <si>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</si>
  <si>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</si>
  <si>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</si>
  <si>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</si>
  <si>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</si>
  <si>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</si>
  <si>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</si>
  <si>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</si>
  <si>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</si>
  <si>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</si>
  <si>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</si>
  <si>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</si>
  <si>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</si>
  <si>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</si>
  <si>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</si>
  <si>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</si>
  <si>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</si>
  <si>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</si>
  <si>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</si>
  <si>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</si>
  <si>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</si>
  <si>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</si>
  <si>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</si>
  <si>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</si>
  <si>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</si>
  <si>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</si>
  <si>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</si>
  <si>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</si>
  <si>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</si>
  <si>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</si>
  <si>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</si>
  <si>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</si>
  <si>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</si>
  <si>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</si>
  <si>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</si>
  <si>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</si>
  <si>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</si>
  <si>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</si>
  <si>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</si>
  <si>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</si>
  <si>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</si>
  <si>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</si>
  <si>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</si>
  <si>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</si>
  <si>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</si>
  <si>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</si>
  <si>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</si>
  <si>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</si>
  <si>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</si>
  <si>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</si>
  <si>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</si>
  <si>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</si>
  <si>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</si>
  <si>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</si>
  <si>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</si>
  <si>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</si>
  <si>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</si>
  <si>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</si>
  <si>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</si>
  <si>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</si>
  <si>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</si>
  <si>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</si>
  <si>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</si>
  <si>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</si>
  <si>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</si>
  <si>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</si>
  <si>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</si>
  <si>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</si>
  <si>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</si>
  <si>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</si>
  <si>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</si>
  <si>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</si>
  <si>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</si>
  <si>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</si>
  <si>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</si>
  <si>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</si>
  <si>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</si>
  <si>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</si>
  <si>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</si>
  <si>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</si>
  <si>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</si>
  <si>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</si>
  <si>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</si>
  <si>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</si>
  <si>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</si>
  <si>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</si>
  <si>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</si>
  <si>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</si>
  <si>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</si>
  <si>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</si>
  <si>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</si>
  <si>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</si>
  <si>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</si>
  <si>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</si>
  <si>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</si>
  <si>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</si>
  <si>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</si>
  <si>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</si>
  <si>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</si>
  <si>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</si>
  <si>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</si>
  <si>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</si>
  <si>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</si>
  <si>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</si>
  <si>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</si>
  <si>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</si>
  <si>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</si>
  <si>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</si>
  <si>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</si>
  <si>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</si>
  <si>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</si>
  <si>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</si>
  <si>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</si>
  <si>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</si>
  <si>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</si>
  <si>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</si>
  <si>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</si>
  <si>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</si>
  <si>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</si>
  <si>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</si>
  <si>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</si>
  <si>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</si>
  <si>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</si>
  <si>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</si>
  <si>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</si>
  <si>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</si>
  <si>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</si>
  <si>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</si>
  <si>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</si>
  <si>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</si>
  <si>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</si>
  <si>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</si>
  <si>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</si>
  <si>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</si>
  <si>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</si>
  <si>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</si>
  <si>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</si>
  <si>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</si>
  <si>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</si>
  <si>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</si>
  <si>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</si>
  <si>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</si>
  <si>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</si>
  <si>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</si>
  <si>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</si>
  <si>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</si>
  <si>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</si>
  <si>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</si>
  <si>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</si>
  <si>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</si>
  <si>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</si>
  <si>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</si>
  <si>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</si>
  <si>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</si>
  <si>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</si>
  <si>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</si>
  <si>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</si>
  <si>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</si>
  <si>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</si>
  <si>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</si>
  <si>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</si>
  <si>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</si>
  <si>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</si>
  <si>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</si>
  <si>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</si>
  <si>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</si>
  <si>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</si>
  <si>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</si>
  <si>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</si>
  <si>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</si>
  <si>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</si>
  <si>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</si>
  <si>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</si>
  <si>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</si>
  <si>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</si>
  <si>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</si>
  <si>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</si>
  <si>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</si>
  <si>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</si>
  <si>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</si>
  <si>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</si>
  <si>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</si>
  <si>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</si>
  <si>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</si>
  <si>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</si>
  <si>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</si>
  <si>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</si>
  <si>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</si>
  <si>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</si>
  <si>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</si>
  <si>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</si>
  <si>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</si>
  <si>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</si>
  <si>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</si>
  <si>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</si>
  <si>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</si>
  <si>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</si>
  <si>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</si>
  <si>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</si>
  <si>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</si>
  <si>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</si>
  <si>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</si>
  <si>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</si>
  <si>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</si>
  <si>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</si>
  <si>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</si>
  <si>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</si>
  <si>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</si>
  <si>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</si>
  <si>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</si>
  <si>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</si>
  <si>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</si>
  <si>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</si>
  <si>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</si>
  <si>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</si>
  <si>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</si>
  <si>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</si>
  <si>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</si>
  <si>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</si>
  <si>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</si>
  <si>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</si>
  <si>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</si>
  <si>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</si>
  <si>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</si>
  <si>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</si>
  <si>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</si>
  <si>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</si>
  <si>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</si>
  <si>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</si>
  <si>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</si>
  <si>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</si>
  <si>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</si>
  <si>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</si>
  <si>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</si>
  <si>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</si>
  <si>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</si>
  <si>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</si>
  <si>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</si>
  <si>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</si>
  <si>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</si>
  <si>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</si>
  <si>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</si>
  <si>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</si>
  <si>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</si>
  <si>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</si>
  <si>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</si>
  <si>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</si>
  <si>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</si>
  <si>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</si>
  <si>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</si>
  <si>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</si>
  <si>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</si>
  <si>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</si>
  <si>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</si>
  <si>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</si>
  <si>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</si>
  <si>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</si>
  <si>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</si>
  <si>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</si>
  <si>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</si>
  <si>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</si>
  <si>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</si>
  <si>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</si>
  <si>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</si>
  <si>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</si>
  <si>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</si>
  <si>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</si>
  <si>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</si>
  <si>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</si>
  <si>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</si>
  <si>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</si>
  <si>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</si>
  <si>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</si>
  <si>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</si>
  <si>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</si>
  <si>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</si>
  <si>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</si>
  <si>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</si>
  <si>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</si>
  <si>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</si>
  <si>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</si>
  <si>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</si>
  <si>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</si>
  <si>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</si>
  <si>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</si>
  <si>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</si>
  <si>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</si>
  <si>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</si>
  <si>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</si>
  <si>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</si>
  <si>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</si>
  <si>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</si>
  <si>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</si>
  <si>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</si>
  <si>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</si>
  <si>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</si>
  <si>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</si>
  <si>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</si>
  <si>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</si>
  <si>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</si>
  <si>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</si>
  <si>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</si>
  <si>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</si>
  <si>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</si>
  <si>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</si>
  <si>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</si>
  <si>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</si>
  <si>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</si>
  <si>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</si>
  <si>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</si>
  <si>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</si>
  <si>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</si>
  <si>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</si>
  <si>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</si>
  <si>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</si>
  <si>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</si>
  <si>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</si>
  <si>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</si>
  <si>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</si>
  <si>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</si>
  <si>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</si>
  <si>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</si>
  <si>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</si>
  <si>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</si>
  <si>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</si>
  <si>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</si>
  <si>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</si>
  <si>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</si>
  <si>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</si>
  <si>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</si>
  <si>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</si>
  <si>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</si>
  <si>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</si>
  <si>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</si>
  <si>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</si>
  <si>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</si>
  <si>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</si>
  <si>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</si>
  <si>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</si>
  <si>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</si>
  <si>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</si>
  <si>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</si>
  <si>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</si>
  <si>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</si>
  <si>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</si>
  <si>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</si>
  <si>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</si>
  <si>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</si>
  <si>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</si>
  <si>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</si>
  <si>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</si>
  <si>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</si>
  <si>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</si>
  <si>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</si>
  <si>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</si>
  <si>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</si>
  <si>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</si>
  <si>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</si>
  <si>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</si>
  <si>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</si>
  <si>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</si>
  <si>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</si>
  <si>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</si>
  <si>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</si>
  <si>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</si>
  <si>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</si>
  <si>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</si>
  <si>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</si>
  <si>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</si>
  <si>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</si>
  <si>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</si>
  <si>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</si>
  <si>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</si>
  <si>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</si>
  <si>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</si>
  <si>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</si>
  <si>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</si>
  <si>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</si>
  <si>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</si>
  <si>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</si>
  <si>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</si>
  <si>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</si>
  <si>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</si>
  <si>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</si>
  <si>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</si>
  <si>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</si>
  <si>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</si>
  <si>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</si>
  <si>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</si>
  <si>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</si>
  <si>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</si>
  <si>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</si>
  <si>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</si>
  <si>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</si>
  <si>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</si>
  <si>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</si>
  <si>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</si>
  <si>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</si>
  <si>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</si>
  <si>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</si>
  <si>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</si>
  <si>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</si>
  <si>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</si>
  <si>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</si>
  <si>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</si>
  <si>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</si>
  <si>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</si>
  <si>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</si>
  <si>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</si>
  <si>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</si>
  <si>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</si>
  <si>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</si>
  <si>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</si>
  <si>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</si>
  <si>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</si>
  <si>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</si>
  <si>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</si>
  <si>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</si>
  <si>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</si>
  <si>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</si>
  <si>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</si>
  <si>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</si>
  <si>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</si>
  <si>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</si>
  <si>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</si>
  <si>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</si>
  <si>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</si>
  <si>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</si>
  <si>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</si>
  <si>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</si>
  <si>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</si>
  <si>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</si>
  <si>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</si>
  <si>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</si>
  <si>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</si>
  <si>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</si>
  <si>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</si>
  <si>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</si>
  <si>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</si>
  <si>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</si>
  <si>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</si>
  <si>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</si>
  <si>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</si>
  <si>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</si>
  <si>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</si>
  <si>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</si>
  <si>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</si>
  <si>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</si>
  <si>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</si>
  <si>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</si>
  <si>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</si>
  <si>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</si>
  <si>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</si>
  <si>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</si>
  <si>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</si>
  <si>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</si>
  <si>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</si>
  <si>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</si>
  <si>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</si>
  <si>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</si>
  <si>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</si>
  <si>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</si>
  <si>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</si>
  <si>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</si>
  <si>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</si>
  <si>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</si>
  <si>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</si>
  <si>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</si>
  <si>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</si>
  <si>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</si>
  <si>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</si>
  <si>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</si>
  <si>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</si>
  <si>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</si>
  <si>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</si>
  <si>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</si>
  <si>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</si>
  <si>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</si>
  <si>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</si>
  <si>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</si>
  <si>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</si>
  <si>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</si>
  <si>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</si>
  <si>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</si>
  <si>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</si>
  <si>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</si>
  <si>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</si>
  <si>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</si>
  <si>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</si>
  <si>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</si>
  <si>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</si>
  <si>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</si>
  <si>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</si>
  <si>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</si>
  <si>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</si>
  <si>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</si>
  <si>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</si>
  <si>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</si>
  <si>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</si>
  <si>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</si>
  <si>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</si>
  <si>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</si>
  <si>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</si>
  <si>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</si>
  <si>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</si>
  <si>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</si>
  <si>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</si>
  <si>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</si>
  <si>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</si>
  <si>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</si>
  <si>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</si>
  <si>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</si>
  <si>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</si>
  <si>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</si>
  <si>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</si>
  <si>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</si>
  <si>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</si>
  <si>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</si>
  <si>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</si>
  <si>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</si>
  <si>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</si>
  <si>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</si>
  <si>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</si>
  <si>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</si>
  <si>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</si>
  <si>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</si>
  <si>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</si>
  <si>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</si>
  <si>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</si>
  <si>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</si>
  <si>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</si>
  <si>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</si>
  <si>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</si>
  <si>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</si>
  <si>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</si>
  <si>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</si>
  <si>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</si>
  <si>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</si>
  <si>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</si>
  <si>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</si>
  <si>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</si>
  <si>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</si>
  <si>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</si>
  <si>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</si>
  <si>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</si>
  <si>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</si>
  <si>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</si>
  <si>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</si>
  <si>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</si>
  <si>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</si>
  <si>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</si>
  <si>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</si>
  <si>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</si>
  <si>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</si>
  <si>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</si>
  <si>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</si>
  <si>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</si>
  <si>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</si>
  <si>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</si>
  <si>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</si>
  <si>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</si>
  <si>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</si>
  <si>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</si>
  <si>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</si>
  <si>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</si>
  <si>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</si>
  <si>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</si>
  <si>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</si>
  <si>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</si>
  <si>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</si>
  <si>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</si>
  <si>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</si>
  <si>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</si>
  <si>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</si>
  <si>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</si>
  <si>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</si>
  <si>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</si>
  <si>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</si>
  <si>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</si>
  <si>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</si>
  <si>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</si>
  <si>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</si>
  <si>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</si>
  <si>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</si>
  <si>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</si>
  <si>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</si>
  <si>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</si>
  <si>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</si>
  <si>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</si>
  <si>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</si>
  <si>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</si>
  <si>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</si>
  <si>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</si>
  <si>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</si>
  <si>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</si>
  <si>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</si>
  <si>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</si>
  <si>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</si>
  <si>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</si>
  <si>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</si>
  <si>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</si>
  <si>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</si>
  <si>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</si>
  <si>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</si>
  <si>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</si>
  <si>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</si>
  <si>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</si>
  <si>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</si>
  <si>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</si>
  <si>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</si>
  <si>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</si>
  <si>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</si>
  <si>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</si>
  <si>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</si>
  <si>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</si>
  <si>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</si>
  <si>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</si>
  <si>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</si>
  <si>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</si>
  <si>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</si>
  <si>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</si>
  <si>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</si>
  <si>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</si>
  <si>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</si>
  <si>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</si>
  <si>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</si>
  <si>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</si>
  <si>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</si>
  <si>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</si>
  <si>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</si>
  <si>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</si>
  <si>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</si>
  <si>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</si>
  <si>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</si>
  <si>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</si>
  <si>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</si>
  <si>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</si>
  <si>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</si>
  <si>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</si>
  <si>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</si>
  <si>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</si>
  <si>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</si>
  <si>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</si>
  <si>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</si>
  <si>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</si>
  <si>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</si>
  <si>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</si>
  <si>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</si>
  <si>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</si>
  <si>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</si>
  <si>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</si>
  <si>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</si>
  <si>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</si>
  <si>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</si>
  <si>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</si>
  <si>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</si>
  <si>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</si>
  <si>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</si>
  <si>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</si>
  <si>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</si>
  <si>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</si>
  <si>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</si>
  <si>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</si>
  <si>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</si>
  <si>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</si>
  <si>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</si>
  <si>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</si>
  <si>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</si>
  <si>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</si>
  <si>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</si>
  <si>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</si>
  <si>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</si>
  <si>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</si>
  <si>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</si>
  <si>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</si>
  <si>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</si>
  <si>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</si>
  <si>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</si>
  <si>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</si>
  <si>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</si>
  <si>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</si>
  <si>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</si>
  <si>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</si>
  <si>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</si>
  <si>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</si>
  <si>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</si>
  <si>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</si>
  <si>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</si>
  <si>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</si>
  <si>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</si>
  <si>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</si>
  <si>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</si>
  <si>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</si>
  <si>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</si>
  <si>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</si>
  <si>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</si>
  <si>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</si>
  <si>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</si>
  <si>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</si>
  <si>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</si>
  <si>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</si>
  <si>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</si>
  <si>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</si>
  <si>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</si>
  <si>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</si>
  <si>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</si>
  <si>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</si>
  <si>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</si>
  <si>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</si>
  <si>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</si>
  <si>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</si>
  <si>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</si>
  <si>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</si>
  <si>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</si>
  <si>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</si>
  <si>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</si>
  <si>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</si>
  <si>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</si>
  <si>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</si>
  <si>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</si>
  <si>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</si>
  <si>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</si>
  <si>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</si>
  <si>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</si>
  <si>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</si>
  <si>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</si>
  <si>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</si>
  <si>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</si>
  <si>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</si>
  <si>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</si>
  <si>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</si>
  <si>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</si>
  <si>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</si>
  <si>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</si>
  <si>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</si>
  <si>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</si>
  <si>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</si>
  <si>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</si>
  <si>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</si>
  <si>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</si>
  <si>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</si>
  <si>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</si>
  <si>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</si>
  <si>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</si>
  <si>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</si>
  <si>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</si>
  <si>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</si>
  <si>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</si>
  <si>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</si>
  <si>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</si>
  <si>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</si>
  <si>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</si>
  <si>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</si>
  <si>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</si>
  <si>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</si>
  <si>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</si>
  <si>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</si>
  <si>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</si>
  <si>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</si>
  <si>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</si>
  <si>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</si>
  <si>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</si>
  <si>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</si>
  <si>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</si>
  <si>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</si>
  <si>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</si>
  <si>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</si>
  <si>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</si>
  <si>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</si>
  <si>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</si>
  <si>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</si>
  <si>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</si>
  <si>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</si>
  <si>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</si>
  <si>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</si>
  <si>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</si>
  <si>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</si>
  <si>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</si>
  <si>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</si>
  <si>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</si>
  <si>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</si>
  <si>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</si>
  <si>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</si>
  <si>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</si>
  <si>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</si>
  <si>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</si>
  <si>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</si>
  <si>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</si>
  <si>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</si>
  <si>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</si>
  <si>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</si>
  <si>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</si>
  <si>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</si>
  <si>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</si>
  <si>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</si>
  <si>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</si>
  <si>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</si>
  <si>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</si>
  <si>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</si>
  <si>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</si>
  <si>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</si>
  <si>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</si>
  <si>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</si>
  <si>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</si>
  <si>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</si>
  <si>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</si>
  <si>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</si>
  <si>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</si>
  <si>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</si>
  <si>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</si>
  <si>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</si>
  <si>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</si>
  <si>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</si>
  <si>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</si>
  <si>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</si>
  <si>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</si>
  <si>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</si>
  <si>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</si>
  <si>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</si>
  <si>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</si>
  <si>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</si>
  <si>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</si>
  <si>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</si>
  <si>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</si>
  <si>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</si>
  <si>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</si>
  <si>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</si>
  <si>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</si>
  <si>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</si>
  <si>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</si>
  <si>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</si>
  <si>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</si>
  <si>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</si>
  <si>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</si>
  <si>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</si>
  <si>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</si>
  <si>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</si>
  <si>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</si>
  <si>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</si>
  <si>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</si>
  <si>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</si>
  <si>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</si>
  <si>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</si>
  <si>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</si>
  <si>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</si>
  <si>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</si>
  <si>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</si>
  <si>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</si>
  <si>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</si>
  <si>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</si>
  <si>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</si>
  <si>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</si>
  <si>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</si>
  <si>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</si>
  <si>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</si>
  <si>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</si>
  <si>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</si>
  <si>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</si>
  <si>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</si>
  <si>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</si>
  <si>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</si>
  <si>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</si>
  <si>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</si>
  <si>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</si>
  <si>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</si>
  <si>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</si>
  <si>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</si>
  <si>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</si>
  <si>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</si>
  <si>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</si>
  <si>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</si>
  <si>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</si>
  <si>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</si>
  <si>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</si>
  <si>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</si>
  <si>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</si>
  <si>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</si>
  <si>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</si>
  <si>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</si>
  <si>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</si>
  <si>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</si>
  <si>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</si>
  <si>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</si>
  <si>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</si>
  <si>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</si>
  <si>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</si>
  <si>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</si>
  <si>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</si>
  <si>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</si>
  <si>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</si>
  <si>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</si>
  <si>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</si>
  <si>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</si>
  <si>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</si>
  <si>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</si>
  <si>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</si>
  <si>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</si>
  <si>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</si>
  <si>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</si>
  <si>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</si>
  <si>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</si>
  <si>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</si>
  <si>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</si>
  <si>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</si>
  <si>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</si>
  <si>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</si>
  <si>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</si>
  <si>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</si>
  <si>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</si>
  <si>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</si>
  <si>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</si>
  <si>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</si>
  <si>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</si>
  <si>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</si>
  <si>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</si>
  <si>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</si>
  <si>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</si>
  <si>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</si>
  <si>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</si>
  <si>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</si>
  <si>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</si>
  <si>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</si>
  <si>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</si>
  <si>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</si>
  <si>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</si>
  <si>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</si>
  <si>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</si>
  <si>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</si>
  <si>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</si>
  <si>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</si>
  <si>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</si>
  <si>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</si>
  <si>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</si>
  <si>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</si>
  <si>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</si>
  <si>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</si>
  <si>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</si>
  <si>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</si>
  <si>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</si>
  <si>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</si>
  <si>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</si>
  <si>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</si>
  <si>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</si>
  <si>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</si>
  <si>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</si>
  <si>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</si>
  <si>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</si>
  <si>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</si>
  <si>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</si>
  <si>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</si>
  <si>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</si>
  <si>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</si>
  <si>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</si>
  <si>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</si>
  <si>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</si>
  <si>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</si>
  <si>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</si>
  <si>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</si>
  <si>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</si>
  <si>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</si>
  <si>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</si>
  <si>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</si>
  <si>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</si>
  <si>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</si>
  <si>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</si>
  <si>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</si>
  <si>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</si>
  <si>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</si>
  <si>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</si>
  <si>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</si>
  <si>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</si>
  <si>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</si>
  <si>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</si>
  <si>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</si>
  <si>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</si>
  <si>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</si>
  <si>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</si>
  <si>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</si>
  <si>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</si>
  <si>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</si>
  <si>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</si>
  <si>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</si>
  <si>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</si>
  <si>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</si>
  <si>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</si>
  <si>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</si>
  <si>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</si>
  <si>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</si>
  <si>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</si>
  <si>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</si>
  <si>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</si>
  <si>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</si>
  <si>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</si>
  <si>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</si>
  <si>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</si>
  <si>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</si>
  <si>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</si>
  <si>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</si>
  <si>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</si>
  <si>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</si>
  <si>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</si>
  <si>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</si>
  <si>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</si>
  <si>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</si>
  <si>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</si>
  <si>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</si>
  <si>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</si>
  <si>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</si>
  <si>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</si>
  <si>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</si>
  <si>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</si>
  <si>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</si>
  <si>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</si>
  <si>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</si>
  <si>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</si>
  <si>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</si>
  <si>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</si>
  <si>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</si>
  <si>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</si>
  <si>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</si>
  <si>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</si>
  <si>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</si>
  <si>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</si>
  <si>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</si>
  <si>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</si>
  <si>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</si>
  <si>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</si>
  <si>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</si>
  <si>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</si>
  <si>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</si>
  <si>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</si>
  <si>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</si>
  <si>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</si>
  <si>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</si>
  <si>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</si>
  <si>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</si>
  <si>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</si>
  <si>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</si>
  <si>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</si>
  <si>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</si>
  <si>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</si>
  <si>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</si>
  <si>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</si>
  <si>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</si>
  <si>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</si>
  <si>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</si>
  <si>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</si>
  <si>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</si>
  <si>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</si>
  <si>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</si>
  <si>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</si>
  <si>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</si>
  <si>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</si>
  <si>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</si>
  <si>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</si>
  <si>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</si>
  <si>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</si>
  <si>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</si>
  <si>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</si>
  <si>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</si>
  <si>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</si>
  <si>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</si>
  <si>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</si>
  <si>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</si>
  <si>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</si>
  <si>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</si>
  <si>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</si>
  <si>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</si>
  <si>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</si>
  <si>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</si>
  <si>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</si>
  <si>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</si>
  <si>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</si>
  <si>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</si>
  <si>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</si>
  <si>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</si>
  <si>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</si>
  <si>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</si>
  <si>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</si>
  <si>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</si>
  <si>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</si>
  <si>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</si>
  <si>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</si>
  <si>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</si>
  <si>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</si>
  <si>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</si>
  <si>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</si>
  <si>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</si>
  <si>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</si>
  <si>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</si>
  <si>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</si>
  <si>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</si>
  <si>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</si>
  <si>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</si>
  <si>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</si>
  <si>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</si>
  <si>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</si>
  <si>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</si>
  <si>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</si>
  <si>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</si>
  <si>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</si>
  <si>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</si>
  <si>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</si>
  <si>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</si>
  <si>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</si>
  <si>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</si>
  <si>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</si>
  <si>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</si>
  <si>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</si>
  <si>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</si>
  <si>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</si>
  <si>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</si>
  <si>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</si>
  <si>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</si>
  <si>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</si>
  <si>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</si>
  <si>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</si>
  <si>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</si>
  <si>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</si>
  <si>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</si>
  <si>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</si>
  <si>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</si>
  <si>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</si>
  <si>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</si>
  <si>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</si>
  <si>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</si>
  <si>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</si>
  <si>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</si>
  <si>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</si>
  <si>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</si>
  <si>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</si>
  <si>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</si>
  <si>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</si>
  <si>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</si>
  <si>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</si>
  <si>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</si>
  <si>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</si>
  <si>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</si>
  <si>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</si>
  <si>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</si>
  <si>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</si>
  <si>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</si>
  <si>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</si>
  <si>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</si>
  <si>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</si>
  <si>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</si>
  <si>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</si>
  <si>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</si>
  <si>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</si>
  <si>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</si>
  <si>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</si>
  <si>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</si>
  <si>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</si>
  <si>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</si>
  <si>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</si>
  <si>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</si>
  <si>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</si>
  <si>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</si>
  <si>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</si>
  <si>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</si>
  <si>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</si>
  <si>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</si>
  <si>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</si>
  <si>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</si>
  <si>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</si>
  <si>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</si>
  <si>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</si>
  <si>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</si>
  <si>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</si>
  <si>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</si>
  <si>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</si>
  <si>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</si>
  <si>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</si>
  <si>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</si>
  <si>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</si>
  <si>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</si>
  <si>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</si>
  <si>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</si>
  <si>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</si>
  <si>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</si>
  <si>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</si>
  <si>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</si>
  <si>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</si>
  <si>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</si>
  <si>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</si>
  <si>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</si>
  <si>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</si>
  <si>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</si>
  <si>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</si>
  <si>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</si>
  <si>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</si>
  <si>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</si>
  <si>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</si>
  <si>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</si>
  <si>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</si>
  <si>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</si>
  <si>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</si>
  <si>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</si>
  <si>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</si>
  <si>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</si>
  <si>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</si>
  <si>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</si>
  <si>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</si>
  <si>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</si>
  <si>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</si>
  <si>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</si>
  <si>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</si>
  <si>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</si>
  <si>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</si>
  <si>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</si>
  <si>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</si>
  <si>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</si>
  <si>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</si>
  <si>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</si>
  <si>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</si>
  <si>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</si>
  <si>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</si>
  <si>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</si>
  <si>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</si>
  <si>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</si>
  <si>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</si>
  <si>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</si>
  <si>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</si>
  <si>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</si>
  <si>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</si>
  <si>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</si>
  <si>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</si>
  <si>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</si>
  <si>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</si>
  <si>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</si>
  <si>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</si>
  <si>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</si>
  <si>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</si>
  <si>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</si>
  <si>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</si>
  <si>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</si>
  <si>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</si>
  <si>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</si>
  <si>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</si>
  <si>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</si>
  <si>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</si>
  <si>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</si>
  <si>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</si>
  <si>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</si>
  <si>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</si>
  <si>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</si>
  <si>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</si>
  <si>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</si>
  <si>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</si>
  <si>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</si>
  <si>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</si>
  <si>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</si>
  <si>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</si>
  <si>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</si>
  <si>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</si>
  <si>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</si>
  <si>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</si>
  <si>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</si>
  <si>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</si>
  <si>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</si>
  <si>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</si>
  <si>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</si>
  <si>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</si>
  <si>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</si>
  <si>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</si>
  <si>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</si>
  <si>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</si>
  <si>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</si>
  <si>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</si>
  <si>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</si>
  <si>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</si>
  <si>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</si>
  <si>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</si>
  <si>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</si>
  <si>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</si>
  <si>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</si>
  <si>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</si>
  <si>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</si>
  <si>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</si>
  <si>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</si>
  <si>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</si>
  <si>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</si>
  <si>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</si>
  <si>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</si>
  <si>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</si>
  <si>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</si>
  <si>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</si>
  <si>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</si>
  <si>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</si>
  <si>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</si>
  <si>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</si>
  <si>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</si>
  <si>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</si>
  <si>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</si>
  <si>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</si>
  <si>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</si>
  <si>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</si>
  <si>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</si>
  <si>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</si>
  <si>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</si>
  <si>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</si>
  <si>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</si>
  <si>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</si>
  <si>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</si>
  <si>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</si>
  <si>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</si>
  <si>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</si>
  <si>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</si>
  <si>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</si>
  <si>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</si>
  <si>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</si>
  <si>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</si>
  <si>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</si>
  <si>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</si>
  <si>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</si>
  <si>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</si>
  <si>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</si>
  <si>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</si>
  <si>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</si>
  <si>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</si>
  <si>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</si>
  <si>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</si>
  <si>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</si>
  <si>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</si>
  <si>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</si>
  <si>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</si>
  <si>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</si>
  <si>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</si>
  <si>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</si>
  <si>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</si>
  <si>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</si>
  <si>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</si>
  <si>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</si>
  <si>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</si>
  <si>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</si>
  <si>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</si>
  <si>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</si>
  <si>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</si>
  <si>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</si>
  <si>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</si>
  <si>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</si>
  <si>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</si>
  <si>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</si>
  <si>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</si>
  <si>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</si>
  <si>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</si>
  <si>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</si>
  <si>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</si>
  <si>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</si>
  <si>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</si>
  <si>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</si>
  <si>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</si>
  <si>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</si>
  <si>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</si>
  <si>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</si>
  <si>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</si>
  <si>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</si>
  <si>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</si>
  <si>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</si>
  <si>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</si>
  <si>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</si>
  <si>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</si>
  <si>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</si>
  <si>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</si>
  <si>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</si>
  <si>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</si>
  <si>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</si>
  <si>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</si>
  <si>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</si>
  <si>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</si>
  <si>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</si>
  <si>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</si>
  <si>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</si>
  <si>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</si>
  <si>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</si>
  <si>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</si>
  <si>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</si>
  <si>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</si>
  <si>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</si>
  <si>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</si>
  <si>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</si>
  <si>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</si>
  <si>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</si>
  <si>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</si>
  <si>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</si>
  <si>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</si>
  <si>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</si>
  <si>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</si>
  <si>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</si>
  <si>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</si>
  <si>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</si>
  <si>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</si>
  <si>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</si>
  <si>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</si>
  <si>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</si>
  <si>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</si>
  <si>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</si>
  <si>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</si>
  <si>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</si>
  <si>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</si>
  <si>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</si>
  <si>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</si>
  <si>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</si>
  <si>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</si>
  <si>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</si>
  <si>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</si>
  <si>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</si>
  <si>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</si>
  <si>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</si>
  <si>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</si>
  <si>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</si>
  <si>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</si>
  <si>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</si>
  <si>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</si>
  <si>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</si>
  <si>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</si>
  <si>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</si>
  <si>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</si>
  <si>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</si>
  <si>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</si>
  <si>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</si>
  <si>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</si>
  <si>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</si>
  <si>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</si>
  <si>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</si>
  <si>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</si>
  <si>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</si>
  <si>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</si>
  <si>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</si>
  <si>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</si>
  <si>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</si>
  <si>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</si>
  <si>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</si>
  <si>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</si>
  <si>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</si>
  <si>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</si>
  <si>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</si>
  <si>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</si>
  <si>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</si>
  <si>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</si>
  <si>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</si>
  <si>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</si>
  <si>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</si>
  <si>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</si>
  <si>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</si>
  <si>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</si>
  <si>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</si>
  <si>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</si>
  <si>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</si>
  <si>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</si>
  <si>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</si>
  <si>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</si>
  <si>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</si>
  <si>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</si>
  <si>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</si>
  <si>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</si>
  <si>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</si>
  <si>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</si>
  <si>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</si>
  <si>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</si>
  <si>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</si>
  <si>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</si>
  <si>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</si>
  <si>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</si>
  <si>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</si>
  <si>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</si>
  <si>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</si>
  <si>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</si>
  <si>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</si>
  <si>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</si>
  <si>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</si>
  <si>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</si>
  <si>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</si>
  <si>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</si>
  <si>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</si>
  <si>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</si>
  <si>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</si>
  <si>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</si>
  <si>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</si>
  <si>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</si>
  <si>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</si>
  <si>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</si>
  <si>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</si>
  <si>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</si>
  <si>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</si>
  <si>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</si>
  <si>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</si>
  <si>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</si>
  <si>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</si>
  <si>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</si>
  <si>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</si>
  <si>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</si>
  <si>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</si>
  <si>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</si>
  <si>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</si>
  <si>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</si>
  <si>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</si>
  <si>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</si>
  <si>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</si>
  <si>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</si>
  <si>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</si>
  <si>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</si>
  <si>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</si>
  <si>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</si>
  <si>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</si>
  <si>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</si>
  <si>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</si>
  <si>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</si>
  <si>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</si>
  <si>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</si>
  <si>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</si>
  <si>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</si>
  <si>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</si>
  <si>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</si>
  <si>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</si>
  <si>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</si>
  <si>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</si>
  <si>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</si>
  <si>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</si>
  <si>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</si>
  <si>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</si>
  <si>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</si>
  <si>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</si>
  <si>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</si>
  <si>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</si>
  <si>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</si>
  <si>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</si>
  <si>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</si>
  <si>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</si>
  <si>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</si>
  <si>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</si>
  <si>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</si>
  <si>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</si>
  <si>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</si>
  <si>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</si>
  <si>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</si>
  <si>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</si>
  <si>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</si>
  <si>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</si>
  <si>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</si>
  <si>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</si>
  <si>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</si>
  <si>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</si>
  <si>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</si>
  <si>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</si>
  <si>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</si>
  <si>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</si>
  <si>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</si>
  <si>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</si>
  <si>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</si>
  <si>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</si>
  <si>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</si>
  <si>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</si>
  <si>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</si>
  <si>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</si>
  <si>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</si>
  <si>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</si>
  <si>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</si>
  <si>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</si>
  <si>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</si>
  <si>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</si>
  <si>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</si>
  <si>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</si>
  <si>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</si>
  <si>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</si>
  <si>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</si>
  <si>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</si>
  <si>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</si>
  <si>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</si>
  <si>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</si>
  <si>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</si>
  <si>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</si>
  <si>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</si>
  <si>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</si>
  <si>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</si>
  <si>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</si>
  <si>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</si>
  <si>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</si>
  <si>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</si>
  <si>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</si>
  <si>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</si>
  <si>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</si>
  <si>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</si>
  <si>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</si>
  <si>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</si>
  <si>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</si>
  <si>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</si>
  <si>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</si>
  <si>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</si>
  <si>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</si>
  <si>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</si>
  <si>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</si>
  <si>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</si>
  <si>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</si>
  <si>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</si>
  <si>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</si>
  <si>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</si>
  <si>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</si>
  <si>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</si>
  <si>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</si>
  <si>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</si>
  <si>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</si>
  <si>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</si>
  <si>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</si>
  <si>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</si>
  <si>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</si>
  <si>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</si>
  <si>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</si>
  <si>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</si>
  <si>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</si>
  <si>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</si>
  <si>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</si>
  <si>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</si>
  <si>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</si>
  <si>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</si>
  <si>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</si>
  <si>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</si>
  <si>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</si>
  <si>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</si>
  <si>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</si>
  <si>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</si>
  <si>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</si>
  <si>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</si>
  <si>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</si>
  <si>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</si>
  <si>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</si>
  <si>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</si>
  <si>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</si>
  <si>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</si>
  <si>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</si>
  <si>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</si>
  <si>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</si>
  <si>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</si>
  <si>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</si>
  <si>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</si>
  <si>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</si>
  <si>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</si>
  <si>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</si>
  <si>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</si>
  <si>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</si>
  <si>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</si>
  <si>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</si>
  <si>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</si>
  <si>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</si>
  <si>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</si>
  <si>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</si>
  <si>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</si>
  <si>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</si>
  <si>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</si>
  <si>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</si>
  <si>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</si>
  <si>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</si>
  <si>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</si>
  <si>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</si>
  <si>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</si>
  <si>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</si>
  <si>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</si>
  <si>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</si>
  <si>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</si>
  <si>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</si>
  <si>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</si>
  <si>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</si>
  <si>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</si>
  <si>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</si>
  <si>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</si>
  <si>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</si>
  <si>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</si>
  <si>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</si>
  <si>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</si>
  <si>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</si>
  <si>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</si>
  <si>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</si>
  <si>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</si>
  <si>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Qorvo US, Inc.</t>
  </si>
  <si>
    <t>Ashlee Raulston</t>
  </si>
  <si>
    <t>ashlee.raulston@qorvo.com</t>
  </si>
  <si>
    <t>Carla Susmilch</t>
  </si>
  <si>
    <t>Director, ESG</t>
  </si>
  <si>
    <t>carla.susmilch@qorvo.com</t>
  </si>
  <si>
    <t>(503) 615-9713</t>
  </si>
  <si>
    <t>10-Apr-2023</t>
  </si>
  <si>
    <t>100%</t>
  </si>
  <si>
    <t>https://www.qorvo.com/about-us/corporate-social-responsibility/our-program</t>
  </si>
  <si>
    <t/>
  </si>
  <si>
    <t>Excludes Covered Countries and CAHRA</t>
  </si>
  <si>
    <t>Includes Covered Countries and CAHRA</t>
  </si>
  <si>
    <t>Includes CAHRA</t>
  </si>
  <si>
    <t>Recycled/Scrap Only</t>
  </si>
  <si>
    <t>CV Ayi Jaya</t>
  </si>
  <si>
    <t>CID002570</t>
  </si>
  <si>
    <t>Includes Covered Countries</t>
  </si>
  <si>
    <t>This declaration covers Qorvo Mobile Products</t>
  </si>
  <si>
    <t>04-544-4635</t>
  </si>
  <si>
    <t>DUNS</t>
  </si>
  <si>
    <t>7628 Thorndike Road, Greensboro, North Carolina 27409</t>
  </si>
  <si>
    <t>(336) 678-7357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</si>
</sst>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12.5">
      <c r="A37" s="301"/>
      <c r="B37" s="141">
        <v>3.01</v>
      </c>
      <c r="C37" s="142" t="s">
        <v>70</v>
      </c>
      <c r="D37" s="28" t="s">
        <v>2268</v>
      </c>
      <c r="E37" s="167" t="s">
        <v>1328</v>
      </c>
      <c r="F37" s="168" t="s">
        <v>1434</v>
      </c>
      <c r="G37" s="25"/>
    </row>
    <row r="38" spans="1:7" ht="10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orientation="portrait" r:id="rId3"/>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FD3F4B3-DF35-4E01-8F59-1D495490C2CD}"/>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F9AF0FC-533A-408F-BE1A-9CB77227B113}"/>
    </customSheetView>
  </customSheetViews>
  <pageMargins left="0.7" right="0.7" top="0.75" bottom="0.75" header="0.3" footer="0.3"/>
  <pageSetup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&amp;R&amp;"Arial,Regular"&amp;09&amp;K000000Classification | &amp;K00A1E0PRIVATE</oddHeader>
    <oddFooter>&amp;C&amp;P / &amp;N ページ&amp;R&amp;"Arial,Regular"&amp;09&amp;K000000©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496</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 (*)</v>
      </c>
      <c r="C10" s="122"/>
      <c r="D10" s="360" t="s">
        <v>15673</v>
      </c>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15674</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15675</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15676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15656</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15657</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15677</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15658</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15659</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15660</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15661</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t="s">
        <v>15662</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8" t="s">
        <v>488</v>
      </c>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1"/>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1"/>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488</v>
      </c>
      <c r="E44" s="320"/>
      <c r="F44" s="47"/>
      <c r="G44" s="321"/>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488</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488</v>
      </c>
      <c r="E47" s="320"/>
      <c r="F47" s="47"/>
      <c r="G47" s="321"/>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0" t="s">
        <v>15663</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t="s">
        <v>15663</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t="s">
        <v>15663</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0" t="s">
        <v>15663</v>
      </c>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488</v>
      </c>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488</v>
      </c>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15664</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14064</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fitToHeight="0" orientation="portrait" r:id="rId3"/>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754</v>
      </c>
      <c r="B5" s="182" t="str">
        <f ca="1">IF(LEN(A5)=0,"",INDEX('Smelter Look-up'!$A:$A,MATCH($A5,'Smelter Look-up'!$E:$E,0)))</f>
        <v>Tantalum</v>
      </c>
      <c r="C5" s="186" t="str">
        <f ca="1">IF(LEN(A5)=0,"",INDEX('Smelter Look-up'!$C:$C,MATCH($A5,'Smelter Look-up'!$E:$E,0)))</f>
        <v>AMG Brasil</v>
      </c>
      <c r="D5" s="233"/>
      <c r="E5" s="182" t="str">
        <f ca="1">IF(ISERROR($V5),"",OFFSET('Smelter Look-up'!$D$4,$V5-4,0)&amp;"")</f>
        <v>BRAZIL</v>
      </c>
      <c r="F5" s="182" t="str">
        <f ca="1">IF(ISERROR($V5),"",OFFSET('Smelter Look-up'!$E$4,$V5-4,0))</f>
        <v>CID001076</v>
      </c>
      <c r="G5" s="182" t="str">
        <f ca="1">IF(C5=$X$4,IF(ISERROR($V5),"Enter smelter details","RMI"),IF(ISERROR($V5),"",OFFSET('Smelter Look-up'!$F$4,$V5-4,0)))</f>
        <v>RMI</v>
      </c>
      <c r="H5" s="183" t="s">
        <v>15665</v>
      </c>
      <c r="I5" s="184" t="str">
        <f ca="1">IF(ISERROR($V5),"",OFFSET('Smelter Look-up'!$H$4,$V5-4,0))</f>
        <v>São João del Rei</v>
      </c>
      <c r="J5" s="184" t="str">
        <f ca="1">IF(ISERROR($V5),"",OFFSET('Smelter Look-up'!$I$4,$V5-4,0))</f>
        <v>Minas Gerais</v>
      </c>
      <c r="K5" s="225" t="s">
        <v>15665</v>
      </c>
      <c r="L5" s="225" t="s">
        <v>15665</v>
      </c>
      <c r="M5" s="225" t="s">
        <v>15665</v>
      </c>
      <c r="N5" s="225" t="s">
        <v>15665</v>
      </c>
      <c r="O5" s="225" t="s">
        <v>15666</v>
      </c>
      <c r="P5" s="185" t="s">
        <v>489</v>
      </c>
      <c r="Q5" s="226" t="s">
        <v>15665</v>
      </c>
      <c r="R5" s="182" t="str">
        <f ca="1">IF(ISERROR($V5),"",OFFSET('Smelter Look-up'!$C$4,$V5-4,0)&amp;"")</f>
        <v>AMG Brasil</v>
      </c>
      <c r="S5" s="181" t="str">
        <f t="shared" ref="S5" ca="1" si="0">IF(B5="","",IF(ISERROR(MATCH($E5,CL,0)),"Unknown",INDIRECT("'C'!$A$"&amp;MATCH($E5,CL,0)+1)))</f>
        <v>BR</v>
      </c>
      <c r="T5" s="181" t="str">
        <f ca="1">IF(B5="","",IF(ISERROR(MATCH($J5,SorP!$B$1:$B$6230,0)),"",INDIRECT("'SorP'!$A$"&amp;MATCH($J5,SorP!$B$1:$B$6230,0))))</f>
        <v>BR-MG</v>
      </c>
      <c r="U5" s="201"/>
      <c r="V5" s="227">
        <f ca="1">IF(C5="",NA(),IF(OR(C5="Smelter not listed",C5="Smelter not yet identified"),MATCH($B5&amp;$D5,'Smelter Look-up'!$J:$J,0),MATCH($B5&amp;$C5,'Smelter Look-up'!$J:$J,0)))</f>
        <v>324</v>
      </c>
      <c r="X5" s="228">
        <f t="shared" ref="X5" ca="1" si="1">IF(AND(C5="Smelter not listed",OR(LEN(D5)=0,LEN(E5)=0)),1,0)</f>
        <v>0</v>
      </c>
      <c r="AB5" s="229" t="str">
        <f t="shared" ref="AB5" ca="1" si="2">B5&amp;C5</f>
        <v>TantalumAMG Brasil</v>
      </c>
    </row>
    <row r="6" spans="1:34" s="228" customFormat="1" ht="19.899999999999999" customHeight="1">
      <c r="A6" s="266" t="s">
        <v>747</v>
      </c>
      <c r="B6" s="182" t="str">
        <f ca="1">IF(LEN(A6)=0,"",INDEX('Smelter Look-up'!$A:$A,MATCH($A6,'Smelter Look-up'!$E:$E,0)))</f>
        <v>Tantalum</v>
      </c>
      <c r="C6" s="186" t="str">
        <f ca="1">IF(LEN(A6)=0,"",INDEX('Smelter Look-up'!$C:$C,MATCH($A6,'Smelter Look-up'!$E:$E,0)))</f>
        <v>Changsha South Tantalum Niobium Co., Ltd.</v>
      </c>
      <c r="D6" s="233"/>
      <c r="E6" s="182" t="str">
        <f ca="1">IF(ISERROR($V6),"",OFFSET('Smelter Look-up'!$D$4,$V6-4,0)&amp;"")</f>
        <v>CHINA</v>
      </c>
      <c r="F6" s="182" t="str">
        <f ca="1">IF(ISERROR($V6),"",OFFSET('Smelter Look-up'!$E$4,$V6-4,0))</f>
        <v>CID000211</v>
      </c>
      <c r="G6" s="182" t="str">
        <f ca="1">IF(C6=$X$4,IF(ISERROR($V6),"Enter smelter details","RMI"),IF(ISERROR($V6),"",OFFSET('Smelter Look-up'!$F$4,$V6-4,0)))</f>
        <v>RMI</v>
      </c>
      <c r="H6" s="183" t="s">
        <v>15665</v>
      </c>
      <c r="I6" s="184" t="str">
        <f ca="1">IF(ISERROR($V6),"",OFFSET('Smelter Look-up'!$H$4,$V6-4,0))</f>
        <v>Changsha</v>
      </c>
      <c r="J6" s="184" t="str">
        <f ca="1">IF(ISERROR($V6),"",OFFSET('Smelter Look-up'!$I$4,$V6-4,0))</f>
        <v>Hunan Sheng</v>
      </c>
      <c r="K6" s="225" t="s">
        <v>15665</v>
      </c>
      <c r="L6" s="225" t="s">
        <v>15665</v>
      </c>
      <c r="M6" s="225" t="s">
        <v>15665</v>
      </c>
      <c r="N6" s="225" t="s">
        <v>15665</v>
      </c>
      <c r="O6" s="225" t="s">
        <v>15667</v>
      </c>
      <c r="P6" s="185" t="s">
        <v>489</v>
      </c>
      <c r="Q6" s="226" t="s">
        <v>15665</v>
      </c>
      <c r="R6" s="182" t="str">
        <f ca="1">IF(ISERROR($V6),"",OFFSET('Smelter Look-up'!$C$4,$V6-4,0)&amp;"")</f>
        <v>Changsha South Tantalum Niobium Co., Ltd.</v>
      </c>
      <c r="S6" s="181" t="str">
        <f t="shared" ref="S6:S37" ca="1" si="3">IF(B6="","",IF(ISERROR(MATCH($E6,CL,0)),"Unknown",INDIRECT("'C'!$A$"&amp;MATCH($E6,CL,0)+1)))</f>
        <v>CN</v>
      </c>
      <c r="T6" s="181" t="str">
        <f ca="1">IF(B6="","",IF(ISERROR(MATCH($J6,SorP!$B$1:$B$6230,0)),"",INDIRECT("'SorP'!$A$"&amp;MATCH($J6,SorP!$B$1:$B$6230,0))))</f>
        <v>CN-HN</v>
      </c>
      <c r="U6" s="201"/>
      <c r="V6" s="227">
        <f ca="1">IF(C6="",NA(),IF(OR(C6="Smelter not listed",C6="Smelter not yet identified"),MATCH($B6&amp;$D6,'Smelter Look-up'!$J:$J,0),MATCH($B6&amp;$C6,'Smelter Look-up'!$J:$J,0)))</f>
        <v>325</v>
      </c>
      <c r="X6" s="228">
        <f t="shared" ref="X6:X37" ca="1" si="4">IF(AND(C6="Smelter not listed",OR(LEN(D6)=0,LEN(E6)=0)),1,0)</f>
        <v>0</v>
      </c>
      <c r="AB6" s="229" t="str">
        <f t="shared" ref="AB6:AB37" ca="1" si="5">B6&amp;C6</f>
        <v>TantalumChangsha South Tantalum Niobium Co., Ltd.</v>
      </c>
    </row>
    <row r="7" spans="1:34" s="228" customFormat="1" ht="19.899999999999999" customHeight="1">
      <c r="A7" s="266" t="s">
        <v>1396</v>
      </c>
      <c r="B7" s="182" t="str">
        <f ca="1">IF(LEN(A7)=0,"",INDEX('Smelter Look-up'!$A:$A,MATCH($A7,'Smelter Look-up'!$E:$E,0)))</f>
        <v>Tantalum</v>
      </c>
      <c r="C7" s="186" t="str">
        <f ca="1">IF(LEN(A7)=0,"",INDEX('Smelter Look-up'!$C:$C,MATCH($A7,'Smelter Look-up'!$E:$E,0)))</f>
        <v>D Block Metals, LLC</v>
      </c>
      <c r="D7" s="233"/>
      <c r="E7" s="182" t="str">
        <f ca="1">IF(ISERROR($V7),"",OFFSET('Smelter Look-up'!$D$4,$V7-4,0)&amp;"")</f>
        <v>UNITED STATES OF AMERICA</v>
      </c>
      <c r="F7" s="182" t="str">
        <f ca="1">IF(ISERROR($V7),"",OFFSET('Smelter Look-up'!$E$4,$V7-4,0))</f>
        <v>CID002504</v>
      </c>
      <c r="G7" s="182" t="str">
        <f ca="1">IF(C7=$X$4,IF(ISERROR($V7),"Enter smelter details","RMI"),IF(ISERROR($V7),"",OFFSET('Smelter Look-up'!$F$4,$V7-4,0)))</f>
        <v>RMI</v>
      </c>
      <c r="H7" s="183" t="s">
        <v>15665</v>
      </c>
      <c r="I7" s="184" t="str">
        <f ca="1">IF(ISERROR($V7),"",OFFSET('Smelter Look-up'!$H$4,$V7-4,0))</f>
        <v>Gastonia</v>
      </c>
      <c r="J7" s="184" t="str">
        <f ca="1">IF(ISERROR($V7),"",OFFSET('Smelter Look-up'!$I$4,$V7-4,0))</f>
        <v>North Carolina</v>
      </c>
      <c r="K7" s="225" t="s">
        <v>15665</v>
      </c>
      <c r="L7" s="225" t="s">
        <v>15665</v>
      </c>
      <c r="M7" s="225" t="s">
        <v>15665</v>
      </c>
      <c r="N7" s="225" t="s">
        <v>15665</v>
      </c>
      <c r="O7" s="225" t="s">
        <v>15667</v>
      </c>
      <c r="P7" s="185" t="s">
        <v>489</v>
      </c>
      <c r="Q7" s="226" t="s">
        <v>15665</v>
      </c>
      <c r="R7" s="182" t="str">
        <f ca="1">IF(ISERROR($V7),"",OFFSET('Smelter Look-up'!$C$4,$V7-4,0)&amp;"")</f>
        <v>D Block Metals, LLC</v>
      </c>
      <c r="S7" s="181" t="str">
        <f t="shared" ca="1" si="3"/>
        <v>US</v>
      </c>
      <c r="T7" s="181" t="str">
        <f ca="1">IF(B7="","",IF(ISERROR(MATCH($J7,SorP!$B$1:$B$6230,0)),"",INDIRECT("'SorP'!$A$"&amp;MATCH($J7,SorP!$B$1:$B$6230,0))))</f>
        <v>US-NC</v>
      </c>
      <c r="U7" s="201"/>
      <c r="V7" s="227">
        <f ca="1">IF(C7="",NA(),IF(OR(C7="Smelter not listed",C7="Smelter not yet identified"),MATCH($B7&amp;$D7,'Smelter Look-up'!$J:$J,0),MATCH($B7&amp;$C7,'Smelter Look-up'!$J:$J,0)))</f>
        <v>327</v>
      </c>
      <c r="X7" s="228">
        <f t="shared" ca="1" si="4"/>
        <v>0</v>
      </c>
      <c r="AB7" s="229" t="str">
        <f t="shared" ca="1" si="5"/>
        <v>TantalumD Block Metals, LLC</v>
      </c>
    </row>
    <row r="8" spans="1:34" s="228" customFormat="1" ht="19.899999999999999" customHeight="1">
      <c r="A8" s="266" t="s">
        <v>749</v>
      </c>
      <c r="B8" s="182" t="str">
        <f ca="1">IF(LEN(A8)=0,"",INDEX('Smelter Look-up'!$A:$A,MATCH($A8,'Smelter Look-up'!$E:$E,0)))</f>
        <v>Tantalum</v>
      </c>
      <c r="C8" s="186" t="str">
        <f ca="1">IF(LEN(A8)=0,"",INDEX('Smelter Look-up'!$C:$C,MATCH($A8,'Smelter Look-up'!$E:$E,0)))</f>
        <v>F&amp;X Electro-Materials Ltd.</v>
      </c>
      <c r="D8" s="233"/>
      <c r="E8" s="182" t="str">
        <f ca="1">IF(ISERROR($V8),"",OFFSET('Smelter Look-up'!$D$4,$V8-4,0)&amp;"")</f>
        <v>CHINA</v>
      </c>
      <c r="F8" s="182" t="str">
        <f ca="1">IF(ISERROR($V8),"",OFFSET('Smelter Look-up'!$E$4,$V8-4,0))</f>
        <v>CID000460</v>
      </c>
      <c r="G8" s="182" t="str">
        <f ca="1">IF(C8=$X$4,IF(ISERROR($V8),"Enter smelter details","RMI"),IF(ISERROR($V8),"",OFFSET('Smelter Look-up'!$F$4,$V8-4,0)))</f>
        <v>RMI</v>
      </c>
      <c r="H8" s="183" t="s">
        <v>15665</v>
      </c>
      <c r="I8" s="184" t="str">
        <f ca="1">IF(ISERROR($V8),"",OFFSET('Smelter Look-up'!$H$4,$V8-4,0))</f>
        <v>Jiangmen</v>
      </c>
      <c r="J8" s="184" t="str">
        <f ca="1">IF(ISERROR($V8),"",OFFSET('Smelter Look-up'!$I$4,$V8-4,0))</f>
        <v>Guangdong Sheng</v>
      </c>
      <c r="K8" s="225" t="s">
        <v>15665</v>
      </c>
      <c r="L8" s="225" t="s">
        <v>15665</v>
      </c>
      <c r="M8" s="225" t="s">
        <v>15665</v>
      </c>
      <c r="N8" s="225" t="s">
        <v>15665</v>
      </c>
      <c r="O8" s="225" t="s">
        <v>15667</v>
      </c>
      <c r="P8" s="185" t="s">
        <v>489</v>
      </c>
      <c r="Q8" s="226" t="s">
        <v>15665</v>
      </c>
      <c r="R8" s="182" t="str">
        <f ca="1">IF(ISERROR($V8),"",OFFSET('Smelter Look-up'!$C$4,$V8-4,0)&amp;"")</f>
        <v>F&amp;X Electro-Materials Ltd.</v>
      </c>
      <c r="S8" s="181" t="str">
        <f t="shared" ca="1" si="3"/>
        <v>CN</v>
      </c>
      <c r="T8" s="181" t="str">
        <f ca="1">IF(B8="","",IF(ISERROR(MATCH($J8,SorP!$B$1:$B$6230,0)),"",INDIRECT("'SorP'!$A$"&amp;MATCH($J8,SorP!$B$1:$B$6230,0))))</f>
        <v>CN-GD</v>
      </c>
      <c r="U8" s="201"/>
      <c r="V8" s="227">
        <f ca="1">IF(C8="",NA(),IF(OR(C8="Smelter not listed",C8="Smelter not yet identified"),MATCH($B8&amp;$D8,'Smelter Look-up'!$J:$J,0),MATCH($B8&amp;$C8,'Smelter Look-up'!$J:$J,0)))</f>
        <v>330</v>
      </c>
      <c r="X8" s="228">
        <f t="shared" ca="1" si="4"/>
        <v>0</v>
      </c>
      <c r="AB8" s="229" t="str">
        <f t="shared" ca="1" si="5"/>
        <v>TantalumF&amp;X Electro-Materials Ltd.</v>
      </c>
    </row>
    <row r="9" spans="1:34" s="228" customFormat="1" ht="19.899999999999999" customHeight="1">
      <c r="A9" s="266" t="s">
        <v>1397</v>
      </c>
      <c r="B9" s="182" t="str">
        <f ca="1">IF(LEN(A9)=0,"",INDEX('Smelter Look-up'!$A:$A,MATCH($A9,'Smelter Look-up'!$E:$E,0)))</f>
        <v>Tantalum</v>
      </c>
      <c r="C9" s="186" t="str">
        <f ca="1">IF(LEN(A9)=0,"",INDEX('Smelter Look-up'!$C:$C,MATCH($A9,'Smelter Look-up'!$E:$E,0)))</f>
        <v>FIR Metals &amp; Resource Ltd.</v>
      </c>
      <c r="D9" s="233"/>
      <c r="E9" s="182" t="str">
        <f ca="1">IF(ISERROR($V9),"",OFFSET('Smelter Look-up'!$D$4,$V9-4,0)&amp;"")</f>
        <v>CHINA</v>
      </c>
      <c r="F9" s="182" t="str">
        <f ca="1">IF(ISERROR($V9),"",OFFSET('Smelter Look-up'!$E$4,$V9-4,0))</f>
        <v>CID002505</v>
      </c>
      <c r="G9" s="182" t="str">
        <f ca="1">IF(C9=$X$4,IF(ISERROR($V9),"Enter smelter details","RMI"),IF(ISERROR($V9),"",OFFSET('Smelter Look-up'!$F$4,$V9-4,0)))</f>
        <v>RMI</v>
      </c>
      <c r="H9" s="183" t="s">
        <v>15665</v>
      </c>
      <c r="I9" s="184" t="str">
        <f ca="1">IF(ISERROR($V9),"",OFFSET('Smelter Look-up'!$H$4,$V9-4,0))</f>
        <v>Zhuzhou</v>
      </c>
      <c r="J9" s="184" t="str">
        <f ca="1">IF(ISERROR($V9),"",OFFSET('Smelter Look-up'!$I$4,$V9-4,0))</f>
        <v>Hunan Sheng</v>
      </c>
      <c r="K9" s="225" t="s">
        <v>15665</v>
      </c>
      <c r="L9" s="225" t="s">
        <v>15665</v>
      </c>
      <c r="M9" s="225" t="s">
        <v>15665</v>
      </c>
      <c r="N9" s="225" t="s">
        <v>15665</v>
      </c>
      <c r="O9" s="225" t="s">
        <v>15667</v>
      </c>
      <c r="P9" s="185" t="s">
        <v>489</v>
      </c>
      <c r="Q9" s="226" t="s">
        <v>15665</v>
      </c>
      <c r="R9" s="182" t="str">
        <f ca="1">IF(ISERROR($V9),"",OFFSET('Smelter Look-up'!$C$4,$V9-4,0)&amp;"")</f>
        <v>FIR Metals &amp; Resource Ltd.</v>
      </c>
      <c r="S9" s="181" t="str">
        <f t="shared" ca="1" si="3"/>
        <v>CN</v>
      </c>
      <c r="T9" s="181" t="str">
        <f ca="1">IF(B9="","",IF(ISERROR(MATCH($J9,SorP!$B$1:$B$6230,0)),"",INDIRECT("'SorP'!$A$"&amp;MATCH($J9,SorP!$B$1:$B$6230,0))))</f>
        <v>CN-HN</v>
      </c>
      <c r="U9" s="201"/>
      <c r="V9" s="227">
        <f ca="1">IF(C9="",NA(),IF(OR(C9="Smelter not listed",C9="Smelter not yet identified"),MATCH($B9&amp;$D9,'Smelter Look-up'!$J:$J,0),MATCH($B9&amp;$C9,'Smelter Look-up'!$J:$J,0)))</f>
        <v>331</v>
      </c>
      <c r="X9" s="228">
        <f t="shared" ca="1" si="4"/>
        <v>0</v>
      </c>
      <c r="AB9" s="229" t="str">
        <f t="shared" ca="1" si="5"/>
        <v>TantalumFIR Metals &amp; Resource Ltd.</v>
      </c>
    </row>
    <row r="10" spans="1:34" s="228" customFormat="1" ht="19.899999999999999" customHeight="1">
      <c r="A10" s="266" t="s">
        <v>1412</v>
      </c>
      <c r="B10" s="182" t="str">
        <f ca="1">IF(LEN(A10)=0,"",INDEX('Smelter Look-up'!$A:$A,MATCH($A10,'Smelter Look-up'!$E:$E,0)))</f>
        <v>Tantalum</v>
      </c>
      <c r="C10" s="186" t="str">
        <f ca="1">IF(LEN(A10)=0,"",INDEX('Smelter Look-up'!$C:$C,MATCH($A10,'Smelter Look-up'!$E:$E,0)))</f>
        <v>Global Advanced Metals Aizu</v>
      </c>
      <c r="D10" s="233"/>
      <c r="E10" s="182" t="str">
        <f ca="1">IF(ISERROR($V10),"",OFFSET('Smelter Look-up'!$D$4,$V10-4,0)&amp;"")</f>
        <v>JAPAN</v>
      </c>
      <c r="F10" s="182" t="str">
        <f ca="1">IF(ISERROR($V10),"",OFFSET('Smelter Look-up'!$E$4,$V10-4,0))</f>
        <v>CID002558</v>
      </c>
      <c r="G10" s="182" t="str">
        <f ca="1">IF(C10=$X$4,IF(ISERROR($V10),"Enter smelter details","RMI"),IF(ISERROR($V10),"",OFFSET('Smelter Look-up'!$F$4,$V10-4,0)))</f>
        <v>RMI</v>
      </c>
      <c r="H10" s="183" t="s">
        <v>15665</v>
      </c>
      <c r="I10" s="184" t="str">
        <f ca="1">IF(ISERROR($V10),"",OFFSET('Smelter Look-up'!$H$4,$V10-4,0))</f>
        <v>Aizuwakamatsu</v>
      </c>
      <c r="J10" s="184" t="str">
        <f ca="1">IF(ISERROR($V10),"",OFFSET('Smelter Look-up'!$I$4,$V10-4,0))</f>
        <v>Fukushima</v>
      </c>
      <c r="K10" s="225" t="s">
        <v>15665</v>
      </c>
      <c r="L10" s="225" t="s">
        <v>15665</v>
      </c>
      <c r="M10" s="225" t="s">
        <v>15665</v>
      </c>
      <c r="N10" s="225" t="s">
        <v>15665</v>
      </c>
      <c r="O10" s="225" t="s">
        <v>15667</v>
      </c>
      <c r="P10" s="185" t="s">
        <v>489</v>
      </c>
      <c r="Q10" s="226" t="s">
        <v>15665</v>
      </c>
      <c r="R10" s="182" t="str">
        <f ca="1">IF(ISERROR($V10),"",OFFSET('Smelter Look-up'!$C$4,$V10-4,0)&amp;"")</f>
        <v>Global Advanced Metals Aizu</v>
      </c>
      <c r="S10" s="181" t="str">
        <f t="shared" ca="1" si="3"/>
        <v>JP</v>
      </c>
      <c r="T10" s="181" t="str">
        <f ca="1">IF(B10="","",IF(ISERROR(MATCH($J10,SorP!$B$1:$B$6230,0)),"",INDIRECT("'SorP'!$A$"&amp;MATCH($J10,SorP!$B$1:$B$6230,0))))</f>
        <v>JP-07</v>
      </c>
      <c r="U10" s="201"/>
      <c r="V10" s="227">
        <f ca="1">IF(C10="",NA(),IF(OR(C10="Smelter not listed",C10="Smelter not yet identified"),MATCH($B10&amp;$D10,'Smelter Look-up'!$J:$J,0),MATCH($B10&amp;$C10,'Smelter Look-up'!$J:$J,0)))</f>
        <v>332</v>
      </c>
      <c r="X10" s="228">
        <f t="shared" ca="1" si="4"/>
        <v>0</v>
      </c>
      <c r="AB10" s="229" t="str">
        <f t="shared" ca="1" si="5"/>
        <v>TantalumGlobal Advanced Metals Aizu</v>
      </c>
    </row>
    <row r="11" spans="1:34" s="228" customFormat="1" ht="19.899999999999999" customHeight="1">
      <c r="A11" s="266" t="s">
        <v>1414</v>
      </c>
      <c r="B11" s="182" t="str">
        <f ca="1">IF(LEN(A11)=0,"",INDEX('Smelter Look-up'!$A:$A,MATCH($A11,'Smelter Look-up'!$E:$E,0)))</f>
        <v>Tantalum</v>
      </c>
      <c r="C11" s="186" t="str">
        <f ca="1">IF(LEN(A11)=0,"",INDEX('Smelter Look-up'!$C:$C,MATCH($A11,'Smelter Look-up'!$E:$E,0)))</f>
        <v>Global Advanced Metals Boyertown</v>
      </c>
      <c r="D11" s="233"/>
      <c r="E11" s="182" t="str">
        <f ca="1">IF(ISERROR($V11),"",OFFSET('Smelter Look-up'!$D$4,$V11-4,0)&amp;"")</f>
        <v>UNITED STATES OF AMERICA</v>
      </c>
      <c r="F11" s="182" t="str">
        <f ca="1">IF(ISERROR($V11),"",OFFSET('Smelter Look-up'!$E$4,$V11-4,0))</f>
        <v>CID002557</v>
      </c>
      <c r="G11" s="182" t="str">
        <f ca="1">IF(C11=$X$4,IF(ISERROR($V11),"Enter smelter details","RMI"),IF(ISERROR($V11),"",OFFSET('Smelter Look-up'!$F$4,$V11-4,0)))</f>
        <v>RMI</v>
      </c>
      <c r="H11" s="183" t="s">
        <v>15665</v>
      </c>
      <c r="I11" s="184" t="str">
        <f ca="1">IF(ISERROR($V11),"",OFFSET('Smelter Look-up'!$H$4,$V11-4,0))</f>
        <v>Boyertown</v>
      </c>
      <c r="J11" s="184" t="str">
        <f ca="1">IF(ISERROR($V11),"",OFFSET('Smelter Look-up'!$I$4,$V11-4,0))</f>
        <v>Pennsylvania</v>
      </c>
      <c r="K11" s="225" t="s">
        <v>15665</v>
      </c>
      <c r="L11" s="225" t="s">
        <v>15665</v>
      </c>
      <c r="M11" s="225" t="s">
        <v>15665</v>
      </c>
      <c r="N11" s="225" t="s">
        <v>15665</v>
      </c>
      <c r="O11" s="225" t="s">
        <v>15667</v>
      </c>
      <c r="P11" s="185" t="s">
        <v>489</v>
      </c>
      <c r="Q11" s="226" t="s">
        <v>15665</v>
      </c>
      <c r="R11" s="182" t="str">
        <f ca="1">IF(ISERROR($V11),"",OFFSET('Smelter Look-up'!$C$4,$V11-4,0)&amp;"")</f>
        <v>Global Advanced Metals Boyertown</v>
      </c>
      <c r="S11" s="181" t="str">
        <f t="shared" ca="1" si="3"/>
        <v>US</v>
      </c>
      <c r="T11" s="181" t="str">
        <f ca="1">IF(B11="","",IF(ISERROR(MATCH($J11,SorP!$B$1:$B$6230,0)),"",INDIRECT("'SorP'!$A$"&amp;MATCH($J11,SorP!$B$1:$B$6230,0))))</f>
        <v>US-PA</v>
      </c>
      <c r="U11" s="201"/>
      <c r="V11" s="227">
        <f ca="1">IF(C11="",NA(),IF(OR(C11="Smelter not listed",C11="Smelter not yet identified"),MATCH($B11&amp;$D11,'Smelter Look-up'!$J:$J,0),MATCH($B11&amp;$C11,'Smelter Look-up'!$J:$J,0)))</f>
        <v>333</v>
      </c>
      <c r="X11" s="228">
        <f t="shared" ca="1" si="4"/>
        <v>0</v>
      </c>
      <c r="AB11" s="229" t="str">
        <f t="shared" ca="1" si="5"/>
        <v>TantalumGlobal Advanced Metals Boyertown</v>
      </c>
    </row>
    <row r="12" spans="1:34" s="228" customFormat="1" ht="19.899999999999999" customHeight="1">
      <c r="A12" s="266" t="s">
        <v>396</v>
      </c>
      <c r="B12" s="182" t="str">
        <f ca="1">IF(LEN(A12)=0,"",INDEX('Smelter Look-up'!$A:$A,MATCH($A12,'Smelter Look-up'!$E:$E,0)))</f>
        <v>Tantalum</v>
      </c>
      <c r="C12" s="186" t="str">
        <f ca="1">IF(LEN(A12)=0,"",INDEX('Smelter Look-up'!$C:$C,MATCH($A12,'Smelter Look-up'!$E:$E,0)))</f>
        <v>Hengyang King Xing Lifeng New Materials Co., Ltd.</v>
      </c>
      <c r="D12" s="233"/>
      <c r="E12" s="182" t="str">
        <f ca="1">IF(ISERROR($V12),"",OFFSET('Smelter Look-up'!$D$4,$V12-4,0)&amp;"")</f>
        <v>CHINA</v>
      </c>
      <c r="F12" s="182" t="str">
        <f ca="1">IF(ISERROR($V12),"",OFFSET('Smelter Look-up'!$E$4,$V12-4,0))</f>
        <v>CID002492</v>
      </c>
      <c r="G12" s="182" t="str">
        <f ca="1">IF(C12=$X$4,IF(ISERROR($V12),"Enter smelter details","RMI"),IF(ISERROR($V12),"",OFFSET('Smelter Look-up'!$F$4,$V12-4,0)))</f>
        <v>RMI</v>
      </c>
      <c r="H12" s="183" t="s">
        <v>15665</v>
      </c>
      <c r="I12" s="184" t="str">
        <f ca="1">IF(ISERROR($V12),"",OFFSET('Smelter Look-up'!$H$4,$V12-4,0))</f>
        <v>Hengyang</v>
      </c>
      <c r="J12" s="184" t="str">
        <f ca="1">IF(ISERROR($V12),"",OFFSET('Smelter Look-up'!$I$4,$V12-4,0))</f>
        <v>Hunan Sheng</v>
      </c>
      <c r="K12" s="225" t="s">
        <v>15665</v>
      </c>
      <c r="L12" s="225" t="s">
        <v>15665</v>
      </c>
      <c r="M12" s="225" t="s">
        <v>15665</v>
      </c>
      <c r="N12" s="225" t="s">
        <v>15665</v>
      </c>
      <c r="O12" s="225" t="s">
        <v>15668</v>
      </c>
      <c r="P12" s="185" t="s">
        <v>489</v>
      </c>
      <c r="Q12" s="226" t="s">
        <v>15665</v>
      </c>
      <c r="R12" s="182" t="str">
        <f ca="1">IF(ISERROR($V12),"",OFFSET('Smelter Look-up'!$C$4,$V12-4,0)&amp;"")</f>
        <v>Hengyang King Xing Lifeng New Materials Co., Ltd.</v>
      </c>
      <c r="S12" s="181" t="str">
        <f t="shared" ca="1" si="3"/>
        <v>CN</v>
      </c>
      <c r="T12" s="181" t="str">
        <f ca="1">IF(B12="","",IF(ISERROR(MATCH($J12,SorP!$B$1:$B$6230,0)),"",INDIRECT("'SorP'!$A$"&amp;MATCH($J12,SorP!$B$1:$B$6230,0))))</f>
        <v>CN-HN</v>
      </c>
      <c r="U12" s="201"/>
      <c r="V12" s="227">
        <f ca="1">IF(C12="",NA(),IF(OR(C12="Smelter not listed",C12="Smelter not yet identified"),MATCH($B12&amp;$D12,'Smelter Look-up'!$J:$J,0),MATCH($B12&amp;$C12,'Smelter Look-up'!$J:$J,0)))</f>
        <v>341</v>
      </c>
      <c r="X12" s="228">
        <f t="shared" ca="1" si="4"/>
        <v>0</v>
      </c>
      <c r="AB12" s="229" t="str">
        <f t="shared" ca="1" si="5"/>
        <v>TantalumHengyang King Xing Lifeng New Materials Co., Ltd.</v>
      </c>
    </row>
    <row r="13" spans="1:34" s="228" customFormat="1" ht="19.899999999999999" customHeight="1">
      <c r="A13" s="266" t="s">
        <v>1398</v>
      </c>
      <c r="B13" s="182" t="str">
        <f ca="1">IF(LEN(A13)=0,"",INDEX('Smelter Look-up'!$A:$A,MATCH($A13,'Smelter Look-up'!$E:$E,0)))</f>
        <v>Tantalum</v>
      </c>
      <c r="C13" s="186" t="str">
        <f ca="1">IF(LEN(A13)=0,"",INDEX('Smelter Look-up'!$C:$C,MATCH($A13,'Smelter Look-up'!$E:$E,0)))</f>
        <v>Jiangxi Dinghai Tantalum &amp; Niobium Co., Ltd.</v>
      </c>
      <c r="D13" s="233"/>
      <c r="E13" s="182" t="str">
        <f ca="1">IF(ISERROR($V13),"",OFFSET('Smelter Look-up'!$D$4,$V13-4,0)&amp;"")</f>
        <v>CHINA</v>
      </c>
      <c r="F13" s="182" t="str">
        <f ca="1">IF(ISERROR($V13),"",OFFSET('Smelter Look-up'!$E$4,$V13-4,0))</f>
        <v>CID002512</v>
      </c>
      <c r="G13" s="182" t="str">
        <f ca="1">IF(C13=$X$4,IF(ISERROR($V13),"Enter smelter details","RMI"),IF(ISERROR($V13),"",OFFSET('Smelter Look-up'!$F$4,$V13-4,0)))</f>
        <v>RMI</v>
      </c>
      <c r="H13" s="183" t="s">
        <v>15665</v>
      </c>
      <c r="I13" s="184" t="str">
        <f ca="1">IF(ISERROR($V13),"",OFFSET('Smelter Look-up'!$H$4,$V13-4,0))</f>
        <v>Fengxin</v>
      </c>
      <c r="J13" s="184" t="str">
        <f ca="1">IF(ISERROR($V13),"",OFFSET('Smelter Look-up'!$I$4,$V13-4,0))</f>
        <v>Jiangxi Sheng</v>
      </c>
      <c r="K13" s="225" t="s">
        <v>15665</v>
      </c>
      <c r="L13" s="225" t="s">
        <v>15665</v>
      </c>
      <c r="M13" s="225" t="s">
        <v>15665</v>
      </c>
      <c r="N13" s="225" t="s">
        <v>15665</v>
      </c>
      <c r="O13" s="225" t="s">
        <v>15667</v>
      </c>
      <c r="P13" s="185" t="s">
        <v>489</v>
      </c>
      <c r="Q13" s="226" t="s">
        <v>15665</v>
      </c>
      <c r="R13" s="182" t="str">
        <f ca="1">IF(ISERROR($V13),"",OFFSET('Smelter Look-up'!$C$4,$V13-4,0)&amp;"")</f>
        <v>Jiangxi Dinghai Tantalum &amp; Niobium Co., Ltd.</v>
      </c>
      <c r="S13" s="181" t="str">
        <f t="shared" ca="1" si="3"/>
        <v>CN</v>
      </c>
      <c r="T13" s="181" t="str">
        <f ca="1">IF(B13="","",IF(ISERROR(MATCH($J13,SorP!$B$1:$B$6230,0)),"",INDIRECT("'SorP'!$A$"&amp;MATCH($J13,SorP!$B$1:$B$6230,0))))</f>
        <v>CN-JX</v>
      </c>
      <c r="U13" s="201"/>
      <c r="V13" s="227">
        <f ca="1">IF(C13="",NA(),IF(OR(C13="Smelter not listed",C13="Smelter not yet identified"),MATCH($B13&amp;$D13,'Smelter Look-up'!$J:$J,0),MATCH($B13&amp;$C13,'Smelter Look-up'!$J:$J,0)))</f>
        <v>342</v>
      </c>
      <c r="X13" s="228">
        <f t="shared" ca="1" si="4"/>
        <v>0</v>
      </c>
      <c r="AB13" s="229" t="str">
        <f t="shared" ca="1" si="5"/>
        <v>TantalumJiangxi Dinghai Tantalum &amp; Niobium Co., Ltd.</v>
      </c>
    </row>
    <row r="14" spans="1:34" s="228" customFormat="1" ht="19.899999999999999" customHeight="1">
      <c r="A14" s="266" t="s">
        <v>2287</v>
      </c>
      <c r="B14" s="182" t="str">
        <f ca="1">IF(LEN(A14)=0,"",INDEX('Smelter Look-up'!$A:$A,MATCH($A14,'Smelter Look-up'!$E:$E,0)))</f>
        <v>Tantalum</v>
      </c>
      <c r="C14" s="186" t="str">
        <f ca="1">IF(LEN(A14)=0,"",INDEX('Smelter Look-up'!$C:$C,MATCH($A14,'Smelter Look-up'!$E:$E,0)))</f>
        <v>Jiangxi Tuohong New Raw Material</v>
      </c>
      <c r="D14" s="233"/>
      <c r="E14" s="182" t="str">
        <f ca="1">IF(ISERROR($V14),"",OFFSET('Smelter Look-up'!$D$4,$V14-4,0)&amp;"")</f>
        <v>CHINA</v>
      </c>
      <c r="F14" s="182" t="str">
        <f ca="1">IF(ISERROR($V14),"",OFFSET('Smelter Look-up'!$E$4,$V14-4,0))</f>
        <v>CID002842</v>
      </c>
      <c r="G14" s="182" t="str">
        <f ca="1">IF(C14=$X$4,IF(ISERROR($V14),"Enter smelter details","RMI"),IF(ISERROR($V14),"",OFFSET('Smelter Look-up'!$F$4,$V14-4,0)))</f>
        <v>RMI</v>
      </c>
      <c r="H14" s="183" t="s">
        <v>15665</v>
      </c>
      <c r="I14" s="184" t="str">
        <f ca="1">IF(ISERROR($V14),"",OFFSET('Smelter Look-up'!$H$4,$V14-4,0))</f>
        <v>Yichun</v>
      </c>
      <c r="J14" s="184" t="str">
        <f ca="1">IF(ISERROR($V14),"",OFFSET('Smelter Look-up'!$I$4,$V14-4,0))</f>
        <v>Jiangxi Sheng</v>
      </c>
      <c r="K14" s="225" t="s">
        <v>15665</v>
      </c>
      <c r="L14" s="225" t="s">
        <v>15665</v>
      </c>
      <c r="M14" s="225" t="s">
        <v>15665</v>
      </c>
      <c r="N14" s="225" t="s">
        <v>15665</v>
      </c>
      <c r="O14" s="225" t="s">
        <v>15666</v>
      </c>
      <c r="P14" s="185" t="s">
        <v>489</v>
      </c>
      <c r="Q14" s="226" t="s">
        <v>15665</v>
      </c>
      <c r="R14" s="182" t="str">
        <f ca="1">IF(ISERROR($V14),"",OFFSET('Smelter Look-up'!$C$4,$V14-4,0)&amp;"")</f>
        <v>Jiangxi Tuohong New Raw Material</v>
      </c>
      <c r="S14" s="181" t="str">
        <f t="shared" ca="1" si="3"/>
        <v>CN</v>
      </c>
      <c r="T14" s="181" t="str">
        <f ca="1">IF(B14="","",IF(ISERROR(MATCH($J14,SorP!$B$1:$B$6230,0)),"",INDIRECT("'SorP'!$A$"&amp;MATCH($J14,SorP!$B$1:$B$6230,0))))</f>
        <v>CN-JX</v>
      </c>
      <c r="U14" s="201"/>
      <c r="V14" s="227">
        <f ca="1">IF(C14="",NA(),IF(OR(C14="Smelter not listed",C14="Smelter not yet identified"),MATCH($B14&amp;$D14,'Smelter Look-up'!$J:$J,0),MATCH($B14&amp;$C14,'Smelter Look-up'!$J:$J,0)))</f>
        <v>343</v>
      </c>
      <c r="X14" s="228">
        <f t="shared" ca="1" si="4"/>
        <v>0</v>
      </c>
      <c r="AB14" s="229" t="str">
        <f t="shared" ca="1" si="5"/>
        <v>TantalumJiangxi Tuohong New Raw Material</v>
      </c>
    </row>
    <row r="15" spans="1:34" s="228" customFormat="1" ht="19.899999999999999" customHeight="1">
      <c r="A15" s="266" t="s">
        <v>752</v>
      </c>
      <c r="B15" s="182" t="str">
        <f ca="1">IF(LEN(A15)=0,"",INDEX('Smelter Look-up'!$A:$A,MATCH($A15,'Smelter Look-up'!$E:$E,0)))</f>
        <v>Tantalum</v>
      </c>
      <c r="C15" s="186" t="str">
        <f ca="1">IF(LEN(A15)=0,"",INDEX('Smelter Look-up'!$C:$C,MATCH($A15,'Smelter Look-up'!$E:$E,0)))</f>
        <v>JiuJiang JinXin Nonferrous Metals Co., Ltd.</v>
      </c>
      <c r="D15" s="233"/>
      <c r="E15" s="182" t="str">
        <f ca="1">IF(ISERROR($V15),"",OFFSET('Smelter Look-up'!$D$4,$V15-4,0)&amp;"")</f>
        <v>CHINA</v>
      </c>
      <c r="F15" s="182" t="str">
        <f ca="1">IF(ISERROR($V15),"",OFFSET('Smelter Look-up'!$E$4,$V15-4,0))</f>
        <v>CID000914</v>
      </c>
      <c r="G15" s="182" t="str">
        <f ca="1">IF(C15=$X$4,IF(ISERROR($V15),"Enter smelter details","RMI"),IF(ISERROR($V15),"",OFFSET('Smelter Look-up'!$F$4,$V15-4,0)))</f>
        <v>RMI</v>
      </c>
      <c r="H15" s="183" t="s">
        <v>15665</v>
      </c>
      <c r="I15" s="184" t="str">
        <f ca="1">IF(ISERROR($V15),"",OFFSET('Smelter Look-up'!$H$4,$V15-4,0))</f>
        <v>Jiujiang</v>
      </c>
      <c r="J15" s="184" t="str">
        <f ca="1">IF(ISERROR($V15),"",OFFSET('Smelter Look-up'!$I$4,$V15-4,0))</f>
        <v>Jiangxi Sheng</v>
      </c>
      <c r="K15" s="225" t="s">
        <v>15665</v>
      </c>
      <c r="L15" s="225" t="s">
        <v>15665</v>
      </c>
      <c r="M15" s="225" t="s">
        <v>15665</v>
      </c>
      <c r="N15" s="225" t="s">
        <v>15665</v>
      </c>
      <c r="O15" s="225" t="s">
        <v>15667</v>
      </c>
      <c r="P15" s="185" t="s">
        <v>489</v>
      </c>
      <c r="Q15" s="226" t="s">
        <v>15665</v>
      </c>
      <c r="R15" s="182" t="str">
        <f ca="1">IF(ISERROR($V15),"",OFFSET('Smelter Look-up'!$C$4,$V15-4,0)&amp;"")</f>
        <v>JiuJiang JinXin Nonferrous Metals Co., Ltd.</v>
      </c>
      <c r="S15" s="181" t="str">
        <f t="shared" ca="1" si="3"/>
        <v>CN</v>
      </c>
      <c r="T15" s="181" t="str">
        <f ca="1">IF(B15="","",IF(ISERROR(MATCH($J15,SorP!$B$1:$B$6230,0)),"",INDIRECT("'SorP'!$A$"&amp;MATCH($J15,SorP!$B$1:$B$6230,0))))</f>
        <v>CN-JX</v>
      </c>
      <c r="U15" s="201"/>
      <c r="V15" s="227">
        <f ca="1">IF(C15="",NA(),IF(OR(C15="Smelter not listed",C15="Smelter not yet identified"),MATCH($B15&amp;$D15,'Smelter Look-up'!$J:$J,0),MATCH($B15&amp;$C15,'Smelter Look-up'!$J:$J,0)))</f>
        <v>344</v>
      </c>
      <c r="X15" s="228">
        <f t="shared" ca="1" si="4"/>
        <v>0</v>
      </c>
      <c r="AB15" s="229" t="str">
        <f t="shared" ca="1" si="5"/>
        <v>TantalumJiuJiang JinXin Nonferrous Metals Co., Ltd.</v>
      </c>
    </row>
    <row r="16" spans="1:34" s="228" customFormat="1" ht="19.899999999999999" customHeight="1">
      <c r="A16" s="266" t="s">
        <v>753</v>
      </c>
      <c r="B16" s="182" t="str">
        <f ca="1">IF(LEN(A16)=0,"",INDEX('Smelter Look-up'!$A:$A,MATCH($A16,'Smelter Look-up'!$E:$E,0)))</f>
        <v>Tantalum</v>
      </c>
      <c r="C16" s="186" t="str">
        <f ca="1">IF(LEN(A16)=0,"",INDEX('Smelter Look-up'!$C:$C,MATCH($A16,'Smelter Look-up'!$E:$E,0)))</f>
        <v>Jiujiang Tanbre Co., Ltd.</v>
      </c>
      <c r="D16" s="233"/>
      <c r="E16" s="182" t="str">
        <f ca="1">IF(ISERROR($V16),"",OFFSET('Smelter Look-up'!$D$4,$V16-4,0)&amp;"")</f>
        <v>CHINA</v>
      </c>
      <c r="F16" s="182" t="str">
        <f ca="1">IF(ISERROR($V16),"",OFFSET('Smelter Look-up'!$E$4,$V16-4,0))</f>
        <v>CID000917</v>
      </c>
      <c r="G16" s="182" t="str">
        <f ca="1">IF(C16=$X$4,IF(ISERROR($V16),"Enter smelter details","RMI"),IF(ISERROR($V16),"",OFFSET('Smelter Look-up'!$F$4,$V16-4,0)))</f>
        <v>RMI</v>
      </c>
      <c r="H16" s="183" t="s">
        <v>15665</v>
      </c>
      <c r="I16" s="184" t="str">
        <f ca="1">IF(ISERROR($V16),"",OFFSET('Smelter Look-up'!$H$4,$V16-4,0))</f>
        <v>Jiujiang</v>
      </c>
      <c r="J16" s="184" t="str">
        <f ca="1">IF(ISERROR($V16),"",OFFSET('Smelter Look-up'!$I$4,$V16-4,0))</f>
        <v>Jiangxi Sheng</v>
      </c>
      <c r="K16" s="225" t="s">
        <v>15665</v>
      </c>
      <c r="L16" s="225" t="s">
        <v>15665</v>
      </c>
      <c r="M16" s="225" t="s">
        <v>15665</v>
      </c>
      <c r="N16" s="225" t="s">
        <v>15665</v>
      </c>
      <c r="O16" s="225" t="s">
        <v>15667</v>
      </c>
      <c r="P16" s="185" t="s">
        <v>489</v>
      </c>
      <c r="Q16" s="226" t="s">
        <v>15665</v>
      </c>
      <c r="R16" s="182" t="str">
        <f ca="1">IF(ISERROR($V16),"",OFFSET('Smelter Look-up'!$C$4,$V16-4,0)&amp;"")</f>
        <v>Jiujiang Tanbre Co., Ltd.</v>
      </c>
      <c r="S16" s="181" t="str">
        <f t="shared" ca="1" si="3"/>
        <v>CN</v>
      </c>
      <c r="T16" s="181" t="str">
        <f ca="1">IF(B16="","",IF(ISERROR(MATCH($J16,SorP!$B$1:$B$6230,0)),"",INDIRECT("'SorP'!$A$"&amp;MATCH($J16,SorP!$B$1:$B$6230,0))))</f>
        <v>CN-JX</v>
      </c>
      <c r="U16" s="201"/>
      <c r="V16" s="227">
        <f ca="1">IF(C16="",NA(),IF(OR(C16="Smelter not listed",C16="Smelter not yet identified"),MATCH($B16&amp;$D16,'Smelter Look-up'!$J:$J,0),MATCH($B16&amp;$C16,'Smelter Look-up'!$J:$J,0)))</f>
        <v>346</v>
      </c>
      <c r="X16" s="228">
        <f t="shared" ca="1" si="4"/>
        <v>0</v>
      </c>
      <c r="AB16" s="229" t="str">
        <f t="shared" ca="1" si="5"/>
        <v>TantalumJiujiang Tanbre Co., Ltd.</v>
      </c>
    </row>
    <row r="17" spans="1:28" s="228" customFormat="1" ht="19.899999999999999" customHeight="1">
      <c r="A17" s="266" t="s">
        <v>1399</v>
      </c>
      <c r="B17" s="182" t="str">
        <f ca="1">IF(LEN(A17)=0,"",INDEX('Smelter Look-up'!$A:$A,MATCH($A17,'Smelter Look-up'!$E:$E,0)))</f>
        <v>Tantalum</v>
      </c>
      <c r="C17" s="186" t="str">
        <f ca="1">IF(LEN(A17)=0,"",INDEX('Smelter Look-up'!$C:$C,MATCH($A17,'Smelter Look-up'!$E:$E,0)))</f>
        <v>Jiujiang Zhongao Tantalum &amp; Niobium Co., Ltd.</v>
      </c>
      <c r="D17" s="233"/>
      <c r="E17" s="182" t="str">
        <f ca="1">IF(ISERROR($V17),"",OFFSET('Smelter Look-up'!$D$4,$V17-4,0)&amp;"")</f>
        <v>CHINA</v>
      </c>
      <c r="F17" s="182" t="str">
        <f ca="1">IF(ISERROR($V17),"",OFFSET('Smelter Look-up'!$E$4,$V17-4,0))</f>
        <v>CID002506</v>
      </c>
      <c r="G17" s="182" t="str">
        <f ca="1">IF(C17=$X$4,IF(ISERROR($V17),"Enter smelter details","RMI"),IF(ISERROR($V17),"",OFFSET('Smelter Look-up'!$F$4,$V17-4,0)))</f>
        <v>RMI</v>
      </c>
      <c r="H17" s="183" t="s">
        <v>15665</v>
      </c>
      <c r="I17" s="184" t="str">
        <f ca="1">IF(ISERROR($V17),"",OFFSET('Smelter Look-up'!$H$4,$V17-4,0))</f>
        <v>Jiujiang</v>
      </c>
      <c r="J17" s="184" t="str">
        <f ca="1">IF(ISERROR($V17),"",OFFSET('Smelter Look-up'!$I$4,$V17-4,0))</f>
        <v>Jiangxi Sheng</v>
      </c>
      <c r="K17" s="225" t="s">
        <v>15665</v>
      </c>
      <c r="L17" s="225" t="s">
        <v>15665</v>
      </c>
      <c r="M17" s="225" t="s">
        <v>15665</v>
      </c>
      <c r="N17" s="225" t="s">
        <v>15665</v>
      </c>
      <c r="O17" s="225" t="s">
        <v>15666</v>
      </c>
      <c r="P17" s="185" t="s">
        <v>489</v>
      </c>
      <c r="Q17" s="226" t="s">
        <v>15665</v>
      </c>
      <c r="R17" s="182" t="str">
        <f ca="1">IF(ISERROR($V17),"",OFFSET('Smelter Look-up'!$C$4,$V17-4,0)&amp;"")</f>
        <v>Jiujiang Zhongao Tantalum &amp; Niobium Co., Ltd.</v>
      </c>
      <c r="S17" s="181" t="str">
        <f t="shared" ca="1" si="3"/>
        <v>CN</v>
      </c>
      <c r="T17" s="181" t="str">
        <f ca="1">IF(B17="","",IF(ISERROR(MATCH($J17,SorP!$B$1:$B$6230,0)),"",INDIRECT("'SorP'!$A$"&amp;MATCH($J17,SorP!$B$1:$B$6230,0))))</f>
        <v>CN-JX</v>
      </c>
      <c r="U17" s="201"/>
      <c r="V17" s="227">
        <f ca="1">IF(C17="",NA(),IF(OR(C17="Smelter not listed",C17="Smelter not yet identified"),MATCH($B17&amp;$D17,'Smelter Look-up'!$J:$J,0),MATCH($B17&amp;$C17,'Smelter Look-up'!$J:$J,0)))</f>
        <v>347</v>
      </c>
      <c r="X17" s="228">
        <f t="shared" ca="1" si="4"/>
        <v>0</v>
      </c>
      <c r="AB17" s="229" t="str">
        <f t="shared" ca="1" si="5"/>
        <v>TantalumJiujiang Zhongao Tantalum &amp; Niobium Co., Ltd.</v>
      </c>
    </row>
    <row r="18" spans="1:28" s="228" customFormat="1" ht="19.899999999999999" customHeight="1">
      <c r="A18" s="181" t="s">
        <v>1426</v>
      </c>
      <c r="B18" s="182" t="str">
        <f ca="1">IF(LEN(A18)=0,"",INDEX('Smelter Look-up'!$A:$A,MATCH($A18,'Smelter Look-up'!$E:$E,0)))</f>
        <v>Tantalum</v>
      </c>
      <c r="C18" s="186" t="str">
        <f ca="1">IF(LEN(A18)=0,"",INDEX('Smelter Look-up'!$C:$C,MATCH($A18,'Smelter Look-up'!$E:$E,0)))</f>
        <v>KEMET de Mexico</v>
      </c>
      <c r="D18" s="233"/>
      <c r="E18" s="182" t="str">
        <f ca="1">IF(ISERROR($V18),"",OFFSET('Smelter Look-up'!$D$4,$V18-4,0)&amp;"")</f>
        <v>MEXICO</v>
      </c>
      <c r="F18" s="182" t="str">
        <f ca="1">IF(ISERROR($V18),"",OFFSET('Smelter Look-up'!$E$4,$V18-4,0))</f>
        <v>CID002539</v>
      </c>
      <c r="G18" s="182" t="str">
        <f ca="1">IF(C18=$X$4,IF(ISERROR($V18),"Enter smelter details","RMI"),IF(ISERROR($V18),"",OFFSET('Smelter Look-up'!$F$4,$V18-4,0)))</f>
        <v>RMI</v>
      </c>
      <c r="H18" s="183" t="s">
        <v>15665</v>
      </c>
      <c r="I18" s="184" t="str">
        <f ca="1">IF(ISERROR($V18),"",OFFSET('Smelter Look-up'!$H$4,$V18-4,0))</f>
        <v>Matamoros</v>
      </c>
      <c r="J18" s="184" t="str">
        <f ca="1">IF(ISERROR($V18),"",OFFSET('Smelter Look-up'!$I$4,$V18-4,0))</f>
        <v>Tamaulipas</v>
      </c>
      <c r="K18" s="225" t="s">
        <v>15665</v>
      </c>
      <c r="L18" s="225" t="s">
        <v>15665</v>
      </c>
      <c r="M18" s="225" t="s">
        <v>15665</v>
      </c>
      <c r="N18" s="225" t="s">
        <v>15665</v>
      </c>
      <c r="O18" s="225" t="s">
        <v>15667</v>
      </c>
      <c r="P18" s="185" t="s">
        <v>489</v>
      </c>
      <c r="Q18" s="226" t="s">
        <v>15665</v>
      </c>
      <c r="R18" s="182" t="str">
        <f ca="1">IF(ISERROR($V18),"",OFFSET('Smelter Look-up'!$C$4,$V18-4,0)&amp;"")</f>
        <v>KEMET de Mexico</v>
      </c>
      <c r="S18" s="181" t="str">
        <f t="shared" ca="1" si="3"/>
        <v>MX</v>
      </c>
      <c r="T18" s="181" t="str">
        <f ca="1">IF(B18="","",IF(ISERROR(MATCH($J18,SorP!$B$1:$B$6230,0)),"",INDIRECT("'SorP'!$A$"&amp;MATCH($J18,SorP!$B$1:$B$6230,0))))</f>
        <v>MX-TAM</v>
      </c>
      <c r="U18" s="201"/>
      <c r="V18" s="227">
        <f ca="1">IF(C18="",NA(),IF(OR(C18="Smelter not listed",C18="Smelter not yet identified"),MATCH($B18&amp;$D18,'Smelter Look-up'!$J:$J,0),MATCH($B18&amp;$C18,'Smelter Look-up'!$J:$J,0)))</f>
        <v>349</v>
      </c>
      <c r="X18" s="228">
        <f t="shared" ca="1" si="4"/>
        <v>0</v>
      </c>
      <c r="AB18" s="229" t="str">
        <f t="shared" ca="1" si="5"/>
        <v>TantalumKEMET de Mexico</v>
      </c>
    </row>
    <row r="19" spans="1:28" s="228" customFormat="1" ht="25.5">
      <c r="A19" s="181" t="s">
        <v>1421</v>
      </c>
      <c r="B19" s="182" t="str">
        <f ca="1">IF(LEN(A19)=0,"",INDEX('Smelter Look-up'!$A:$A,MATCH($A19,'Smelter Look-up'!$E:$E,0)))</f>
        <v>Tantalum</v>
      </c>
      <c r="C19" s="186" t="str">
        <f ca="1">IF(LEN(A19)=0,"",INDEX('Smelter Look-up'!$C:$C,MATCH($A19,'Smelter Look-up'!$E:$E,0)))</f>
        <v>H.C. Starck Inc.</v>
      </c>
      <c r="D19" s="233"/>
      <c r="E19" s="182" t="str">
        <f ca="1">IF(ISERROR($V19),"",OFFSET('Smelter Look-up'!$D$4,$V19-4,0)&amp;"")</f>
        <v>UNITED STATES OF AMERICA</v>
      </c>
      <c r="F19" s="182" t="str">
        <f ca="1">IF(ISERROR($V19),"",OFFSET('Smelter Look-up'!$E$4,$V19-4,0))</f>
        <v>CID002548</v>
      </c>
      <c r="G19" s="182" t="str">
        <f ca="1">IF(C19=$X$4,IF(ISERROR($V19),"Enter smelter details","RMI"),IF(ISERROR($V19),"",OFFSET('Smelter Look-up'!$F$4,$V19-4,0)))</f>
        <v>RMI</v>
      </c>
      <c r="H19" s="183" t="s">
        <v>15665</v>
      </c>
      <c r="I19" s="184" t="str">
        <f ca="1">IF(ISERROR($V19),"",OFFSET('Smelter Look-up'!$H$4,$V19-4,0))</f>
        <v>Newton</v>
      </c>
      <c r="J19" s="184" t="str">
        <f ca="1">IF(ISERROR($V19),"",OFFSET('Smelter Look-up'!$I$4,$V19-4,0))</f>
        <v>Massachusetts</v>
      </c>
      <c r="K19" s="225" t="s">
        <v>15665</v>
      </c>
      <c r="L19" s="225" t="s">
        <v>15665</v>
      </c>
      <c r="M19" s="225" t="s">
        <v>15665</v>
      </c>
      <c r="N19" s="225" t="s">
        <v>15665</v>
      </c>
      <c r="O19" s="225" t="s">
        <v>15667</v>
      </c>
      <c r="P19" s="185" t="s">
        <v>489</v>
      </c>
      <c r="Q19" s="226" t="s">
        <v>15665</v>
      </c>
      <c r="R19" s="182" t="str">
        <f ca="1">IF(ISERROR($V19),"",OFFSET('Smelter Look-up'!$C$4,$V19-4,0)&amp;"")</f>
        <v>H.C. Starck Inc.</v>
      </c>
      <c r="S19" s="181" t="str">
        <f t="shared" ca="1" si="3"/>
        <v>US</v>
      </c>
      <c r="T19" s="181" t="str">
        <f ca="1">IF(B19="","",IF(ISERROR(MATCH($J19,SorP!$B$1:$B$6230,0)),"",INDIRECT("'SorP'!$A$"&amp;MATCH($J19,SorP!$B$1:$B$6230,0))))</f>
        <v>US-MA</v>
      </c>
      <c r="U19" s="201"/>
      <c r="V19" s="227">
        <f ca="1">IF(C19="",NA(),IF(OR(C19="Smelter not listed",C19="Smelter not yet identified"),MATCH($B19&amp;$D19,'Smelter Look-up'!$J:$J,0),MATCH($B19&amp;$C19,'Smelter Look-up'!$J:$J,0)))</f>
        <v>337</v>
      </c>
      <c r="X19" s="228">
        <f t="shared" ca="1" si="4"/>
        <v>0</v>
      </c>
      <c r="AB19" s="229" t="str">
        <f t="shared" ca="1" si="5"/>
        <v>TantalumH.C. Starck Inc.</v>
      </c>
    </row>
    <row r="20" spans="1:28" s="228" customFormat="1" ht="25.5">
      <c r="A20" s="181" t="s">
        <v>755</v>
      </c>
      <c r="B20" s="182" t="str">
        <f ca="1">IF(LEN(A20)=0,"",INDEX('Smelter Look-up'!$A:$A,MATCH($A20,'Smelter Look-up'!$E:$E,0)))</f>
        <v>Tantalum</v>
      </c>
      <c r="C20" s="186" t="str">
        <f ca="1">IF(LEN(A20)=0,"",INDEX('Smelter Look-up'!$C:$C,MATCH($A20,'Smelter Look-up'!$E:$E,0)))</f>
        <v>Metallurgical Products India Pvt., Ltd.</v>
      </c>
      <c r="D20" s="233"/>
      <c r="E20" s="182" t="str">
        <f ca="1">IF(ISERROR($V20),"",OFFSET('Smelter Look-up'!$D$4,$V20-4,0)&amp;"")</f>
        <v>INDIA</v>
      </c>
      <c r="F20" s="182" t="str">
        <f ca="1">IF(ISERROR($V20),"",OFFSET('Smelter Look-up'!$E$4,$V20-4,0))</f>
        <v>CID001163</v>
      </c>
      <c r="G20" s="182" t="str">
        <f ca="1">IF(C20=$X$4,IF(ISERROR($V20),"Enter smelter details","RMI"),IF(ISERROR($V20),"",OFFSET('Smelter Look-up'!$F$4,$V20-4,0)))</f>
        <v>RMI</v>
      </c>
      <c r="H20" s="183" t="s">
        <v>15665</v>
      </c>
      <c r="I20" s="184" t="str">
        <f ca="1">IF(ISERROR($V20),"",OFFSET('Smelter Look-up'!$H$4,$V20-4,0))</f>
        <v>District Raigad</v>
      </c>
      <c r="J20" s="184" t="str">
        <f ca="1">IF(ISERROR($V20),"",OFFSET('Smelter Look-up'!$I$4,$V20-4,0))</f>
        <v>Maharashtra</v>
      </c>
      <c r="K20" s="225" t="s">
        <v>15665</v>
      </c>
      <c r="L20" s="225" t="s">
        <v>15665</v>
      </c>
      <c r="M20" s="225" t="s">
        <v>15665</v>
      </c>
      <c r="N20" s="225" t="s">
        <v>15665</v>
      </c>
      <c r="O20" s="225" t="s">
        <v>15666</v>
      </c>
      <c r="P20" s="185" t="s">
        <v>489</v>
      </c>
      <c r="Q20" s="226" t="s">
        <v>15665</v>
      </c>
      <c r="R20" s="182" t="str">
        <f ca="1">IF(ISERROR($V20),"",OFFSET('Smelter Look-up'!$C$4,$V20-4,0)&amp;"")</f>
        <v>Metallurgical Products India Pvt., Ltd.</v>
      </c>
      <c r="S20" s="181" t="str">
        <f t="shared" ca="1" si="3"/>
        <v>IN</v>
      </c>
      <c r="T20" s="181" t="str">
        <f ca="1">IF(B20="","",IF(ISERROR(MATCH($J20,SorP!$B$1:$B$6230,0)),"",INDIRECT("'SorP'!$A$"&amp;MATCH($J20,SorP!$B$1:$B$6230,0))))</f>
        <v>IN-MH</v>
      </c>
      <c r="U20" s="201"/>
      <c r="V20" s="227">
        <f ca="1">IF(C20="",NA(),IF(OR(C20="Smelter not listed",C20="Smelter not yet identified"),MATCH($B20&amp;$D20,'Smelter Look-up'!$J:$J,0),MATCH($B20&amp;$C20,'Smelter Look-up'!$J:$J,0)))</f>
        <v>352</v>
      </c>
      <c r="X20" s="228">
        <f t="shared" ca="1" si="4"/>
        <v>0</v>
      </c>
      <c r="AB20" s="229" t="str">
        <f t="shared" ca="1" si="5"/>
        <v>TantalumMetallurgical Products India Pvt., Ltd.</v>
      </c>
    </row>
    <row r="21" spans="1:28" s="228" customFormat="1" ht="25.5">
      <c r="A21" s="181" t="s">
        <v>756</v>
      </c>
      <c r="B21" s="182" t="str">
        <f ca="1">IF(LEN(A21)=0,"",INDEX('Smelter Look-up'!$A:$A,MATCH($A21,'Smelter Look-up'!$E:$E,0)))</f>
        <v>Tantalum</v>
      </c>
      <c r="C21" s="186" t="str">
        <f ca="1">IF(LEN(A21)=0,"",INDEX('Smelter Look-up'!$C:$C,MATCH($A21,'Smelter Look-up'!$E:$E,0)))</f>
        <v>Mineracao Taboca S.A.</v>
      </c>
      <c r="D21" s="233"/>
      <c r="E21" s="182" t="str">
        <f ca="1">IF(ISERROR($V21),"",OFFSET('Smelter Look-up'!$D$4,$V21-4,0)&amp;"")</f>
        <v>BRAZIL</v>
      </c>
      <c r="F21" s="182" t="str">
        <f ca="1">IF(ISERROR($V21),"",OFFSET('Smelter Look-up'!$E$4,$V21-4,0))</f>
        <v>CID001175</v>
      </c>
      <c r="G21" s="182" t="str">
        <f ca="1">IF(C21=$X$4,IF(ISERROR($V21),"Enter smelter details","RMI"),IF(ISERROR($V21),"",OFFSET('Smelter Look-up'!$F$4,$V21-4,0)))</f>
        <v>RMI</v>
      </c>
      <c r="H21" s="183" t="s">
        <v>15665</v>
      </c>
      <c r="I21" s="184" t="str">
        <f ca="1">IF(ISERROR($V21),"",OFFSET('Smelter Look-up'!$H$4,$V21-4,0))</f>
        <v>Presidente Figueiredo</v>
      </c>
      <c r="J21" s="184" t="str">
        <f ca="1">IF(ISERROR($V21),"",OFFSET('Smelter Look-up'!$I$4,$V21-4,0))</f>
        <v>Amazonas</v>
      </c>
      <c r="K21" s="225" t="s">
        <v>15665</v>
      </c>
      <c r="L21" s="225" t="s">
        <v>15665</v>
      </c>
      <c r="M21" s="225" t="s">
        <v>15665</v>
      </c>
      <c r="N21" s="225" t="s">
        <v>15665</v>
      </c>
      <c r="O21" s="225" t="s">
        <v>15666</v>
      </c>
      <c r="P21" s="185" t="s">
        <v>489</v>
      </c>
      <c r="Q21" s="226" t="s">
        <v>15665</v>
      </c>
      <c r="R21" s="182" t="str">
        <f ca="1">IF(ISERROR($V21),"",OFFSET('Smelter Look-up'!$C$4,$V21-4,0)&amp;"")</f>
        <v>Mineracao Taboca S.A.</v>
      </c>
      <c r="S21" s="181" t="str">
        <f t="shared" ca="1" si="3"/>
        <v>BR</v>
      </c>
      <c r="T21" s="181" t="str">
        <f ca="1">IF(B21="","",IF(ISERROR(MATCH($J21,SorP!$B$1:$B$6230,0)),"",INDIRECT("'SorP'!$A$"&amp;MATCH($J21,SorP!$B$1:$B$6230,0))))</f>
        <v>BR-AM</v>
      </c>
      <c r="U21" s="201"/>
      <c r="V21" s="227">
        <f ca="1">IF(C21="",NA(),IF(OR(C21="Smelter not listed",C21="Smelter not yet identified"),MATCH($B21&amp;$D21,'Smelter Look-up'!$J:$J,0),MATCH($B21&amp;$C21,'Smelter Look-up'!$J:$J,0)))</f>
        <v>353</v>
      </c>
      <c r="X21" s="228">
        <f t="shared" ca="1" si="4"/>
        <v>0</v>
      </c>
      <c r="AB21" s="229" t="str">
        <f t="shared" ca="1" si="5"/>
        <v>TantalumMineracao Taboca S.A.</v>
      </c>
    </row>
    <row r="22" spans="1:28" s="228" customFormat="1" ht="25.5">
      <c r="A22" s="181" t="s">
        <v>757</v>
      </c>
      <c r="B22" s="182" t="str">
        <f ca="1">IF(LEN(A22)=0,"",INDEX('Smelter Look-up'!$A:$A,MATCH($A22,'Smelter Look-up'!$E:$E,0)))</f>
        <v>Tantalum</v>
      </c>
      <c r="C22" s="186" t="str">
        <f ca="1">IF(LEN(A22)=0,"",INDEX('Smelter Look-up'!$C:$C,MATCH($A22,'Smelter Look-up'!$E:$E,0)))</f>
        <v>Mitsui Mining and Smelting Co., Ltd.</v>
      </c>
      <c r="D22" s="233"/>
      <c r="E22" s="182" t="str">
        <f ca="1">IF(ISERROR($V22),"",OFFSET('Smelter Look-up'!$D$4,$V22-4,0)&amp;"")</f>
        <v>JAPAN</v>
      </c>
      <c r="F22" s="182" t="str">
        <f ca="1">IF(ISERROR($V22),"",OFFSET('Smelter Look-up'!$E$4,$V22-4,0))</f>
        <v>CID001192</v>
      </c>
      <c r="G22" s="182" t="str">
        <f ca="1">IF(C22=$X$4,IF(ISERROR($V22),"Enter smelter details","RMI"),IF(ISERROR($V22),"",OFFSET('Smelter Look-up'!$F$4,$V22-4,0)))</f>
        <v>RMI</v>
      </c>
      <c r="H22" s="183" t="s">
        <v>15665</v>
      </c>
      <c r="I22" s="184" t="str">
        <f ca="1">IF(ISERROR($V22),"",OFFSET('Smelter Look-up'!$H$4,$V22-4,0))</f>
        <v>Omuta</v>
      </c>
      <c r="J22" s="184" t="str">
        <f ca="1">IF(ISERROR($V22),"",OFFSET('Smelter Look-up'!$I$4,$V22-4,0))</f>
        <v>Fukuoka</v>
      </c>
      <c r="K22" s="225" t="s">
        <v>15665</v>
      </c>
      <c r="L22" s="225" t="s">
        <v>15665</v>
      </c>
      <c r="M22" s="225" t="s">
        <v>15665</v>
      </c>
      <c r="N22" s="225" t="s">
        <v>15665</v>
      </c>
      <c r="O22" s="225" t="s">
        <v>15667</v>
      </c>
      <c r="P22" s="185" t="s">
        <v>489</v>
      </c>
      <c r="Q22" s="226" t="s">
        <v>15665</v>
      </c>
      <c r="R22" s="182" t="str">
        <f ca="1">IF(ISERROR($V22),"",OFFSET('Smelter Look-up'!$C$4,$V22-4,0)&amp;"")</f>
        <v>Mitsui Mining and Smelting Co., Ltd.</v>
      </c>
      <c r="S22" s="181" t="str">
        <f t="shared" ca="1" si="3"/>
        <v>JP</v>
      </c>
      <c r="T22" s="181" t="str">
        <f ca="1">IF(B22="","",IF(ISERROR(MATCH($J22,SorP!$B$1:$B$6230,0)),"",INDIRECT("'SorP'!$A$"&amp;MATCH($J22,SorP!$B$1:$B$6230,0))))</f>
        <v>JP-40</v>
      </c>
      <c r="U22" s="201"/>
      <c r="V22" s="227">
        <f ca="1">IF(C22="",NA(),IF(OR(C22="Smelter not listed",C22="Smelter not yet identified"),MATCH($B22&amp;$D22,'Smelter Look-up'!$J:$J,0),MATCH($B22&amp;$C22,'Smelter Look-up'!$J:$J,0)))</f>
        <v>357</v>
      </c>
      <c r="X22" s="228">
        <f t="shared" ca="1" si="4"/>
        <v>0</v>
      </c>
      <c r="AB22" s="229" t="str">
        <f t="shared" ca="1" si="5"/>
        <v>TantalumMitsui Mining and Smelting Co., Ltd.</v>
      </c>
    </row>
    <row r="23" spans="1:28" s="228" customFormat="1" ht="25.5">
      <c r="A23" s="181" t="s">
        <v>759</v>
      </c>
      <c r="B23" s="182" t="str">
        <f ca="1">IF(LEN(A23)=0,"",INDEX('Smelter Look-up'!$A:$A,MATCH($A23,'Smelter Look-up'!$E:$E,0)))</f>
        <v>Tantalum</v>
      </c>
      <c r="C23" s="186" t="str">
        <f ca="1">IF(LEN(A23)=0,"",INDEX('Smelter Look-up'!$C:$C,MATCH($A23,'Smelter Look-up'!$E:$E,0)))</f>
        <v>Ningxia Orient Tantalum Industry Co., Ltd.</v>
      </c>
      <c r="D23" s="233"/>
      <c r="E23" s="182" t="str">
        <f ca="1">IF(ISERROR($V23),"",OFFSET('Smelter Look-up'!$D$4,$V23-4,0)&amp;"")</f>
        <v>CHINA</v>
      </c>
      <c r="F23" s="182" t="str">
        <f ca="1">IF(ISERROR($V23),"",OFFSET('Smelter Look-up'!$E$4,$V23-4,0))</f>
        <v>CID001277</v>
      </c>
      <c r="G23" s="182" t="str">
        <f ca="1">IF(C23=$X$4,IF(ISERROR($V23),"Enter smelter details","RMI"),IF(ISERROR($V23),"",OFFSET('Smelter Look-up'!$F$4,$V23-4,0)))</f>
        <v>RMI</v>
      </c>
      <c r="H23" s="183" t="s">
        <v>15665</v>
      </c>
      <c r="I23" s="184" t="str">
        <f ca="1">IF(ISERROR($V23),"",OFFSET('Smelter Look-up'!$H$4,$V23-4,0))</f>
        <v>Shizuishan City</v>
      </c>
      <c r="J23" s="184" t="str">
        <f ca="1">IF(ISERROR($V23),"",OFFSET('Smelter Look-up'!$I$4,$V23-4,0))</f>
        <v>Ningxia Huizi Zizhiqu</v>
      </c>
      <c r="K23" s="225" t="s">
        <v>15665</v>
      </c>
      <c r="L23" s="225" t="s">
        <v>15665</v>
      </c>
      <c r="M23" s="225" t="s">
        <v>15665</v>
      </c>
      <c r="N23" s="225" t="s">
        <v>15665</v>
      </c>
      <c r="O23" s="225" t="s">
        <v>15667</v>
      </c>
      <c r="P23" s="185" t="s">
        <v>489</v>
      </c>
      <c r="Q23" s="226" t="s">
        <v>15665</v>
      </c>
      <c r="R23" s="182" t="str">
        <f ca="1">IF(ISERROR($V23),"",OFFSET('Smelter Look-up'!$C$4,$V23-4,0)&amp;"")</f>
        <v>Ningxia Orient Tantalum Industry Co., Ltd.</v>
      </c>
      <c r="S23" s="181" t="str">
        <f t="shared" ca="1" si="3"/>
        <v>CN</v>
      </c>
      <c r="T23" s="181" t="str">
        <f ca="1">IF(B23="","",IF(ISERROR(MATCH($J23,SorP!$B$1:$B$6230,0)),"",INDIRECT("'SorP'!$A$"&amp;MATCH($J23,SorP!$B$1:$B$6230,0))))</f>
        <v>CN-NX</v>
      </c>
      <c r="U23" s="201"/>
      <c r="V23" s="227">
        <f ca="1">IF(C23="",NA(),IF(OR(C23="Smelter not listed",C23="Smelter not yet identified"),MATCH($B23&amp;$D23,'Smelter Look-up'!$J:$J,0),MATCH($B23&amp;$C23,'Smelter Look-up'!$J:$J,0)))</f>
        <v>360</v>
      </c>
      <c r="X23" s="228">
        <f t="shared" ca="1" si="4"/>
        <v>0</v>
      </c>
      <c r="AB23" s="229" t="str">
        <f t="shared" ca="1" si="5"/>
        <v>TantalumNingxia Orient Tantalum Industry Co., Ltd.</v>
      </c>
    </row>
    <row r="24" spans="1:28" s="228" customFormat="1" ht="25.5">
      <c r="A24" s="181" t="s">
        <v>758</v>
      </c>
      <c r="B24" s="182" t="str">
        <f ca="1">IF(LEN(A24)=0,"",INDEX('Smelter Look-up'!$A:$A,MATCH($A24,'Smelter Look-up'!$E:$E,0)))</f>
        <v>Tantalum</v>
      </c>
      <c r="C24" s="186" t="str">
        <f ca="1">IF(LEN(A24)=0,"",INDEX('Smelter Look-up'!$C:$C,MATCH($A24,'Smelter Look-up'!$E:$E,0)))</f>
        <v>NPM Silmet AS</v>
      </c>
      <c r="D24" s="233"/>
      <c r="E24" s="182" t="str">
        <f ca="1">IF(ISERROR($V24),"",OFFSET('Smelter Look-up'!$D$4,$V24-4,0)&amp;"")</f>
        <v>ESTONIA</v>
      </c>
      <c r="F24" s="182" t="str">
        <f ca="1">IF(ISERROR($V24),"",OFFSET('Smelter Look-up'!$E$4,$V24-4,0))</f>
        <v>CID001200</v>
      </c>
      <c r="G24" s="182" t="str">
        <f ca="1">IF(C24=$X$4,IF(ISERROR($V24),"Enter smelter details","RMI"),IF(ISERROR($V24),"",OFFSET('Smelter Look-up'!$F$4,$V24-4,0)))</f>
        <v>RMI</v>
      </c>
      <c r="H24" s="183" t="s">
        <v>15665</v>
      </c>
      <c r="I24" s="184" t="str">
        <f ca="1">IF(ISERROR($V24),"",OFFSET('Smelter Look-up'!$H$4,$V24-4,0))</f>
        <v>Sillamäe</v>
      </c>
      <c r="J24" s="184" t="str">
        <f ca="1">IF(ISERROR($V24),"",OFFSET('Smelter Look-up'!$I$4,$V24-4,0))</f>
        <v>Ida-Virumaa</v>
      </c>
      <c r="K24" s="225" t="s">
        <v>15665</v>
      </c>
      <c r="L24" s="225" t="s">
        <v>15665</v>
      </c>
      <c r="M24" s="225" t="s">
        <v>15665</v>
      </c>
      <c r="N24" s="225" t="s">
        <v>15665</v>
      </c>
      <c r="O24" s="225" t="s">
        <v>15666</v>
      </c>
      <c r="P24" s="185" t="s">
        <v>489</v>
      </c>
      <c r="Q24" s="226" t="s">
        <v>15665</v>
      </c>
      <c r="R24" s="182" t="str">
        <f ca="1">IF(ISERROR($V24),"",OFFSET('Smelter Look-up'!$C$4,$V24-4,0)&amp;"")</f>
        <v>NPM Silmet AS</v>
      </c>
      <c r="S24" s="181" t="str">
        <f t="shared" ca="1" si="3"/>
        <v>EE</v>
      </c>
      <c r="T24" s="181" t="str">
        <f ca="1">IF(B24="","",IF(ISERROR(MATCH($J24,SorP!$B$1:$B$6230,0)),"",INDIRECT("'SorP'!$A$"&amp;MATCH($J24,SorP!$B$1:$B$6230,0))))</f>
        <v>EE-44</v>
      </c>
      <c r="U24" s="201"/>
      <c r="V24" s="227">
        <f ca="1">IF(C24="",NA(),IF(OR(C24="Smelter not listed",C24="Smelter not yet identified"),MATCH($B24&amp;$D24,'Smelter Look-up'!$J:$J,0),MATCH($B24&amp;$C24,'Smelter Look-up'!$J:$J,0)))</f>
        <v>361</v>
      </c>
      <c r="X24" s="228">
        <f t="shared" ca="1" si="4"/>
        <v>0</v>
      </c>
      <c r="AB24" s="229" t="str">
        <f t="shared" ca="1" si="5"/>
        <v>TantalumNPM Silmet AS</v>
      </c>
    </row>
    <row r="25" spans="1:28" s="228" customFormat="1" ht="25.5">
      <c r="A25" s="181" t="s">
        <v>760</v>
      </c>
      <c r="B25" s="182" t="str">
        <f ca="1">IF(LEN(A25)=0,"",INDEX('Smelter Look-up'!$A:$A,MATCH($A25,'Smelter Look-up'!$E:$E,0)))</f>
        <v>Tantalum</v>
      </c>
      <c r="C25" s="186" t="str">
        <f ca="1">IF(LEN(A25)=0,"",INDEX('Smelter Look-up'!$C:$C,MATCH($A25,'Smelter Look-up'!$E:$E,0)))</f>
        <v>QuantumClean</v>
      </c>
      <c r="D25" s="233"/>
      <c r="E25" s="182" t="str">
        <f ca="1">IF(ISERROR($V25),"",OFFSET('Smelter Look-up'!$D$4,$V25-4,0)&amp;"")</f>
        <v>UNITED STATES OF AMERICA</v>
      </c>
      <c r="F25" s="182" t="str">
        <f ca="1">IF(ISERROR($V25),"",OFFSET('Smelter Look-up'!$E$4,$V25-4,0))</f>
        <v>CID001508</v>
      </c>
      <c r="G25" s="182" t="str">
        <f ca="1">IF(C25=$X$4,IF(ISERROR($V25),"Enter smelter details","RMI"),IF(ISERROR($V25),"",OFFSET('Smelter Look-up'!$F$4,$V25-4,0)))</f>
        <v>RMI</v>
      </c>
      <c r="H25" s="183" t="s">
        <v>15665</v>
      </c>
      <c r="I25" s="184" t="str">
        <f ca="1">IF(ISERROR($V25),"",OFFSET('Smelter Look-up'!$H$4,$V25-4,0))</f>
        <v>Carrollton</v>
      </c>
      <c r="J25" s="184" t="str">
        <f ca="1">IF(ISERROR($V25),"",OFFSET('Smelter Look-up'!$I$4,$V25-4,0))</f>
        <v>Texas</v>
      </c>
      <c r="K25" s="225" t="s">
        <v>15665</v>
      </c>
      <c r="L25" s="225" t="s">
        <v>15665</v>
      </c>
      <c r="M25" s="225" t="s">
        <v>15665</v>
      </c>
      <c r="N25" s="225" t="s">
        <v>15665</v>
      </c>
      <c r="O25" s="225" t="s">
        <v>15669</v>
      </c>
      <c r="P25" s="185" t="s">
        <v>488</v>
      </c>
      <c r="Q25" s="226" t="s">
        <v>15665</v>
      </c>
      <c r="R25" s="182" t="str">
        <f ca="1">IF(ISERROR($V25),"",OFFSET('Smelter Look-up'!$C$4,$V25-4,0)&amp;"")</f>
        <v>QuantumClean</v>
      </c>
      <c r="S25" s="181" t="str">
        <f t="shared" ca="1" si="3"/>
        <v>US</v>
      </c>
      <c r="T25" s="181" t="str">
        <f ca="1">IF(B25="","",IF(ISERROR(MATCH($J25,SorP!$B$1:$B$6230,0)),"",INDIRECT("'SorP'!$A$"&amp;MATCH($J25,SorP!$B$1:$B$6230,0))))</f>
        <v>US-TX</v>
      </c>
      <c r="U25" s="201"/>
      <c r="V25" s="227">
        <f ca="1">IF(C25="",NA(),IF(OR(C25="Smelter not listed",C25="Smelter not yet identified"),MATCH($B25&amp;$D25,'Smelter Look-up'!$J:$J,0),MATCH($B25&amp;$C25,'Smelter Look-up'!$J:$J,0)))</f>
        <v>362</v>
      </c>
      <c r="X25" s="228">
        <f t="shared" ca="1" si="4"/>
        <v>0</v>
      </c>
      <c r="AB25" s="229" t="str">
        <f t="shared" ca="1" si="5"/>
        <v>TantalumQuantumClean</v>
      </c>
    </row>
    <row r="26" spans="1:28" s="228" customFormat="1" ht="25.5">
      <c r="A26" s="181" t="s">
        <v>1769</v>
      </c>
      <c r="B26" s="182" t="str">
        <f ca="1">IF(LEN(A26)=0,"",INDEX('Smelter Look-up'!$A:$A,MATCH($A26,'Smelter Look-up'!$E:$E,0)))</f>
        <v>Tantalum</v>
      </c>
      <c r="C26" s="186" t="str">
        <f ca="1">IF(LEN(A26)=0,"",INDEX('Smelter Look-up'!$C:$C,MATCH($A26,'Smelter Look-up'!$E:$E,0)))</f>
        <v>Resind Industria e Comercio Ltda.</v>
      </c>
      <c r="D26" s="233"/>
      <c r="E26" s="182" t="str">
        <f ca="1">IF(ISERROR($V26),"",OFFSET('Smelter Look-up'!$D$4,$V26-4,0)&amp;"")</f>
        <v>BRAZIL</v>
      </c>
      <c r="F26" s="182" t="str">
        <f ca="1">IF(ISERROR($V26),"",OFFSET('Smelter Look-up'!$E$4,$V26-4,0))</f>
        <v>CID002707</v>
      </c>
      <c r="G26" s="182" t="str">
        <f ca="1">IF(C26=$X$4,IF(ISERROR($V26),"Enter smelter details","RMI"),IF(ISERROR($V26),"",OFFSET('Smelter Look-up'!$F$4,$V26-4,0)))</f>
        <v>RMI</v>
      </c>
      <c r="H26" s="183" t="s">
        <v>15665</v>
      </c>
      <c r="I26" s="184" t="str">
        <f ca="1">IF(ISERROR($V26),"",OFFSET('Smelter Look-up'!$H$4,$V26-4,0))</f>
        <v>São João del Rei</v>
      </c>
      <c r="J26" s="184" t="str">
        <f ca="1">IF(ISERROR($V26),"",OFFSET('Smelter Look-up'!$I$4,$V26-4,0))</f>
        <v>Minas gerais</v>
      </c>
      <c r="K26" s="225" t="s">
        <v>15665</v>
      </c>
      <c r="L26" s="225" t="s">
        <v>15665</v>
      </c>
      <c r="M26" s="225" t="s">
        <v>15665</v>
      </c>
      <c r="N26" s="225" t="s">
        <v>15665</v>
      </c>
      <c r="O26" s="225" t="s">
        <v>15666</v>
      </c>
      <c r="P26" s="185" t="s">
        <v>489</v>
      </c>
      <c r="Q26" s="226" t="s">
        <v>15665</v>
      </c>
      <c r="R26" s="182" t="str">
        <f ca="1">IF(ISERROR($V26),"",OFFSET('Smelter Look-up'!$C$4,$V26-4,0)&amp;"")</f>
        <v>Resind Industria e Comercio Ltda.</v>
      </c>
      <c r="S26" s="181" t="str">
        <f t="shared" ca="1" si="3"/>
        <v>BR</v>
      </c>
      <c r="T26" s="181" t="str">
        <f ca="1">IF(B26="","",IF(ISERROR(MATCH($J26,SorP!$B$1:$B$6230,0)),"",INDIRECT("'SorP'!$A$"&amp;MATCH($J26,SorP!$B$1:$B$6230,0))))</f>
        <v>BR-MG</v>
      </c>
      <c r="U26" s="201"/>
      <c r="V26" s="227">
        <f ca="1">IF(C26="",NA(),IF(OR(C26="Smelter not listed",C26="Smelter not yet identified"),MATCH($B26&amp;$D26,'Smelter Look-up'!$J:$J,0),MATCH($B26&amp;$C26,'Smelter Look-up'!$J:$J,0)))</f>
        <v>364</v>
      </c>
      <c r="X26" s="228">
        <f t="shared" ca="1" si="4"/>
        <v>0</v>
      </c>
      <c r="AB26" s="229" t="str">
        <f t="shared" ca="1" si="5"/>
        <v>TantalumResind Industria e Comercio Ltda.</v>
      </c>
    </row>
    <row r="27" spans="1:28" s="228" customFormat="1" ht="25.5">
      <c r="A27" s="181" t="s">
        <v>15189</v>
      </c>
      <c r="B27" s="182" t="str">
        <f ca="1">IF(LEN(A27)=0,"",INDEX('Smelter Look-up'!$A:$A,MATCH($A27,'Smelter Look-up'!$E:$E,0)))</f>
        <v>Tantalum</v>
      </c>
      <c r="C27" s="186" t="str">
        <f ca="1">IF(LEN(A27)=0,"",INDEX('Smelter Look-up'!$C:$C,MATCH($A27,'Smelter Look-up'!$E:$E,0)))</f>
        <v>RFH Yancheng Jinye New Material Technology Co., Ltd.</v>
      </c>
      <c r="D27" s="233"/>
      <c r="E27" s="182" t="str">
        <f ca="1">IF(ISERROR($V27),"",OFFSET('Smelter Look-up'!$D$4,$V27-4,0)&amp;"")</f>
        <v>CHINA</v>
      </c>
      <c r="F27" s="182" t="str">
        <f ca="1">IF(ISERROR($V27),"",OFFSET('Smelter Look-up'!$E$4,$V27-4,0))</f>
        <v>CID003583</v>
      </c>
      <c r="G27" s="182" t="str">
        <f ca="1">IF(C27=$X$4,IF(ISERROR($V27),"Enter smelter details","RMI"),IF(ISERROR($V27),"",OFFSET('Smelter Look-up'!$F$4,$V27-4,0)))</f>
        <v>RMI</v>
      </c>
      <c r="H27" s="183" t="s">
        <v>15665</v>
      </c>
      <c r="I27" s="184" t="str">
        <f ca="1">IF(ISERROR($V27),"",OFFSET('Smelter Look-up'!$H$4,$V27-4,0))</f>
        <v>Yecheng City</v>
      </c>
      <c r="J27" s="184" t="str">
        <f ca="1">IF(ISERROR($V27),"",OFFSET('Smelter Look-up'!$I$4,$V27-4,0))</f>
        <v>Jiangsu Sheng</v>
      </c>
      <c r="K27" s="225" t="s">
        <v>15665</v>
      </c>
      <c r="L27" s="225" t="s">
        <v>15665</v>
      </c>
      <c r="M27" s="225" t="s">
        <v>15665</v>
      </c>
      <c r="N27" s="225" t="s">
        <v>15665</v>
      </c>
      <c r="O27" s="225" t="s">
        <v>15666</v>
      </c>
      <c r="P27" s="185" t="s">
        <v>489</v>
      </c>
      <c r="Q27" s="226" t="s">
        <v>15665</v>
      </c>
      <c r="R27" s="182" t="str">
        <f ca="1">IF(ISERROR($V27),"",OFFSET('Smelter Look-up'!$C$4,$V27-4,0)&amp;"")</f>
        <v>RFH Yancheng Jinye New Material Technology Co., Ltd.</v>
      </c>
      <c r="S27" s="181" t="str">
        <f t="shared" ca="1" si="3"/>
        <v>CN</v>
      </c>
      <c r="T27" s="181" t="str">
        <f ca="1">IF(B27="","",IF(ISERROR(MATCH($J27,SorP!$B$1:$B$6230,0)),"",INDIRECT("'SorP'!$A$"&amp;MATCH($J27,SorP!$B$1:$B$6230,0))))</f>
        <v>CN-JS</v>
      </c>
      <c r="U27" s="201"/>
      <c r="V27" s="227">
        <f ca="1">IF(C27="",NA(),IF(OR(C27="Smelter not listed",C27="Smelter not yet identified"),MATCH($B27&amp;$D27,'Smelter Look-up'!$J:$J,0),MATCH($B27&amp;$C27,'Smelter Look-up'!$J:$J,0)))</f>
        <v>368</v>
      </c>
      <c r="X27" s="228">
        <f t="shared" ca="1" si="4"/>
        <v>0</v>
      </c>
      <c r="AB27" s="229" t="str">
        <f t="shared" ca="1" si="5"/>
        <v>TantalumRFH Yancheng Jinye New Material Technology Co., Ltd.</v>
      </c>
    </row>
    <row r="28" spans="1:28" s="228" customFormat="1" ht="20.25">
      <c r="A28" s="181" t="s">
        <v>763</v>
      </c>
      <c r="B28" s="182" t="str">
        <f ca="1">IF(LEN(A28)=0,"",INDEX('Smelter Look-up'!$A:$A,MATCH($A28,'Smelter Look-up'!$E:$E,0)))</f>
        <v>Tantalum</v>
      </c>
      <c r="C28" s="186" t="str">
        <f ca="1">IF(LEN(A28)=0,"",INDEX('Smelter Look-up'!$C:$C,MATCH($A28,'Smelter Look-up'!$E:$E,0)))</f>
        <v>Taki Chemical Co., Ltd.</v>
      </c>
      <c r="D28" s="233"/>
      <c r="E28" s="182" t="str">
        <f ca="1">IF(ISERROR($V28),"",OFFSET('Smelter Look-up'!$D$4,$V28-4,0)&amp;"")</f>
        <v>JAPAN</v>
      </c>
      <c r="F28" s="182" t="str">
        <f ca="1">IF(ISERROR($V28),"",OFFSET('Smelter Look-up'!$E$4,$V28-4,0))</f>
        <v>CID001869</v>
      </c>
      <c r="G28" s="182" t="str">
        <f ca="1">IF(C28=$X$4,IF(ISERROR($V28),"Enter smelter details","RMI"),IF(ISERROR($V28),"",OFFSET('Smelter Look-up'!$F$4,$V28-4,0)))</f>
        <v>RMI</v>
      </c>
      <c r="H28" s="183" t="s">
        <v>15665</v>
      </c>
      <c r="I28" s="184" t="str">
        <f ca="1">IF(ISERROR($V28),"",OFFSET('Smelter Look-up'!$H$4,$V28-4,0))</f>
        <v>Harima</v>
      </c>
      <c r="J28" s="184" t="str">
        <f ca="1">IF(ISERROR($V28),"",OFFSET('Smelter Look-up'!$I$4,$V28-4,0))</f>
        <v>Hyogo</v>
      </c>
      <c r="K28" s="225" t="s">
        <v>15665</v>
      </c>
      <c r="L28" s="225" t="s">
        <v>15665</v>
      </c>
      <c r="M28" s="225" t="s">
        <v>15665</v>
      </c>
      <c r="N28" s="225" t="s">
        <v>15665</v>
      </c>
      <c r="O28" s="225" t="s">
        <v>15669</v>
      </c>
      <c r="P28" s="185" t="s">
        <v>488</v>
      </c>
      <c r="Q28" s="226" t="s">
        <v>15665</v>
      </c>
      <c r="R28" s="182" t="str">
        <f ca="1">IF(ISERROR($V28),"",OFFSET('Smelter Look-up'!$C$4,$V28-4,0)&amp;"")</f>
        <v>Taki Chemical Co., Ltd.</v>
      </c>
      <c r="S28" s="181" t="str">
        <f t="shared" ca="1" si="3"/>
        <v>JP</v>
      </c>
      <c r="T28" s="181" t="str">
        <f ca="1">IF(B28="","",IF(ISERROR(MATCH($J28,SorP!$B$1:$B$6230,0)),"",INDIRECT("'SorP'!$A$"&amp;MATCH($J28,SorP!$B$1:$B$6230,0))))</f>
        <v>JP-28</v>
      </c>
      <c r="U28" s="201"/>
      <c r="V28" s="227">
        <f ca="1">IF(C28="",NA(),IF(OR(C28="Smelter not listed",C28="Smelter not yet identified"),MATCH($B28&amp;$D28,'Smelter Look-up'!$J:$J,0),MATCH($B28&amp;$C28,'Smelter Look-up'!$J:$J,0)))</f>
        <v>372</v>
      </c>
      <c r="X28" s="228">
        <f t="shared" ca="1" si="4"/>
        <v>0</v>
      </c>
      <c r="AB28" s="229" t="str">
        <f t="shared" ca="1" si="5"/>
        <v>TantalumTaki Chemical Co., Ltd.</v>
      </c>
    </row>
    <row r="29" spans="1:28" s="228" customFormat="1" ht="25.5">
      <c r="A29" s="181" t="s">
        <v>1416</v>
      </c>
      <c r="B29" s="182" t="str">
        <f ca="1">IF(LEN(A29)=0,"",INDEX('Smelter Look-up'!$A:$A,MATCH($A29,'Smelter Look-up'!$E:$E,0)))</f>
        <v>Tantalum</v>
      </c>
      <c r="C29" s="186" t="str">
        <f ca="1">IF(LEN(A29)=0,"",INDEX('Smelter Look-up'!$C:$C,MATCH($A29,'Smelter Look-up'!$E:$E,0)))</f>
        <v>TANIOBIS Co., Ltd.</v>
      </c>
      <c r="D29" s="233"/>
      <c r="E29" s="182" t="str">
        <f ca="1">IF(ISERROR($V29),"",OFFSET('Smelter Look-up'!$D$4,$V29-4,0)&amp;"")</f>
        <v>THAILAND</v>
      </c>
      <c r="F29" s="182" t="str">
        <f ca="1">IF(ISERROR($V29),"",OFFSET('Smelter Look-up'!$E$4,$V29-4,0))</f>
        <v>CID002544</v>
      </c>
      <c r="G29" s="182" t="str">
        <f ca="1">IF(C29=$X$4,IF(ISERROR($V29),"Enter smelter details","RMI"),IF(ISERROR($V29),"",OFFSET('Smelter Look-up'!$F$4,$V29-4,0)))</f>
        <v>RMI</v>
      </c>
      <c r="H29" s="183" t="s">
        <v>15665</v>
      </c>
      <c r="I29" s="184" t="str">
        <f ca="1">IF(ISERROR($V29),"",OFFSET('Smelter Look-up'!$H$4,$V29-4,0))</f>
        <v>Map Ta Phut</v>
      </c>
      <c r="J29" s="184" t="str">
        <f ca="1">IF(ISERROR($V29),"",OFFSET('Smelter Look-up'!$I$4,$V29-4,0))</f>
        <v>Rayong</v>
      </c>
      <c r="K29" s="225" t="s">
        <v>15665</v>
      </c>
      <c r="L29" s="225" t="s">
        <v>15665</v>
      </c>
      <c r="M29" s="225" t="s">
        <v>15665</v>
      </c>
      <c r="N29" s="225" t="s">
        <v>15665</v>
      </c>
      <c r="O29" s="225" t="s">
        <v>15667</v>
      </c>
      <c r="P29" s="185" t="s">
        <v>489</v>
      </c>
      <c r="Q29" s="226" t="s">
        <v>15665</v>
      </c>
      <c r="R29" s="182" t="str">
        <f ca="1">IF(ISERROR($V29),"",OFFSET('Smelter Look-up'!$C$4,$V29-4,0)&amp;"")</f>
        <v>TANIOBIS Co., Ltd.</v>
      </c>
      <c r="S29" s="181" t="str">
        <f t="shared" ca="1" si="3"/>
        <v>TH</v>
      </c>
      <c r="T29" s="181" t="str">
        <f ca="1">IF(B29="","",IF(ISERROR(MATCH($J29,SorP!$B$1:$B$6230,0)),"",INDIRECT("'SorP'!$A$"&amp;MATCH($J29,SorP!$B$1:$B$6230,0))))</f>
        <v>TH-21</v>
      </c>
      <c r="U29" s="201"/>
      <c r="V29" s="227">
        <f ca="1">IF(C29="",NA(),IF(OR(C29="Smelter not listed",C29="Smelter not yet identified"),MATCH($B29&amp;$D29,'Smelter Look-up'!$J:$J,0),MATCH($B29&amp;$C29,'Smelter Look-up'!$J:$J,0)))</f>
        <v>374</v>
      </c>
      <c r="X29" s="228">
        <f t="shared" ca="1" si="4"/>
        <v>0</v>
      </c>
      <c r="AB29" s="229" t="str">
        <f t="shared" ca="1" si="5"/>
        <v>TantalumTANIOBIS Co., Ltd.</v>
      </c>
    </row>
    <row r="30" spans="1:28" s="228" customFormat="1" ht="25.5">
      <c r="A30" s="181" t="s">
        <v>1417</v>
      </c>
      <c r="B30" s="182" t="str">
        <f ca="1">IF(LEN(A30)=0,"",INDEX('Smelter Look-up'!$A:$A,MATCH($A30,'Smelter Look-up'!$E:$E,0)))</f>
        <v>Tantalum</v>
      </c>
      <c r="C30" s="186" t="str">
        <f ca="1">IF(LEN(A30)=0,"",INDEX('Smelter Look-up'!$C:$C,MATCH($A30,'Smelter Look-up'!$E:$E,0)))</f>
        <v>TANIOBIS GmbH</v>
      </c>
      <c r="D30" s="233"/>
      <c r="E30" s="182" t="str">
        <f ca="1">IF(ISERROR($V30),"",OFFSET('Smelter Look-up'!$D$4,$V30-4,0)&amp;"")</f>
        <v>GERMANY</v>
      </c>
      <c r="F30" s="182" t="str">
        <f ca="1">IF(ISERROR($V30),"",OFFSET('Smelter Look-up'!$E$4,$V30-4,0))</f>
        <v>CID002545</v>
      </c>
      <c r="G30" s="182" t="str">
        <f ca="1">IF(C30=$X$4,IF(ISERROR($V30),"Enter smelter details","RMI"),IF(ISERROR($V30),"",OFFSET('Smelter Look-up'!$F$4,$V30-4,0)))</f>
        <v>RMI</v>
      </c>
      <c r="H30" s="183" t="s">
        <v>15665</v>
      </c>
      <c r="I30" s="184" t="str">
        <f ca="1">IF(ISERROR($V30),"",OFFSET('Smelter Look-up'!$H$4,$V30-4,0))</f>
        <v>Goslar</v>
      </c>
      <c r="J30" s="184" t="str">
        <f ca="1">IF(ISERROR($V30),"",OFFSET('Smelter Look-up'!$I$4,$V30-4,0))</f>
        <v>Niedersachsen</v>
      </c>
      <c r="K30" s="225" t="s">
        <v>15665</v>
      </c>
      <c r="L30" s="225" t="s">
        <v>15665</v>
      </c>
      <c r="M30" s="225" t="s">
        <v>15665</v>
      </c>
      <c r="N30" s="225" t="s">
        <v>15665</v>
      </c>
      <c r="O30" s="225" t="s">
        <v>15667</v>
      </c>
      <c r="P30" s="185" t="s">
        <v>489</v>
      </c>
      <c r="Q30" s="226" t="s">
        <v>15665</v>
      </c>
      <c r="R30" s="182" t="str">
        <f ca="1">IF(ISERROR($V30),"",OFFSET('Smelter Look-up'!$C$4,$V30-4,0)&amp;"")</f>
        <v>TANIOBIS GmbH</v>
      </c>
      <c r="S30" s="181" t="str">
        <f t="shared" ca="1" si="3"/>
        <v>DE</v>
      </c>
      <c r="T30" s="181" t="str">
        <f ca="1">IF(B30="","",IF(ISERROR(MATCH($J30,SorP!$B$1:$B$6230,0)),"",INDIRECT("'SorP'!$A$"&amp;MATCH($J30,SorP!$B$1:$B$6230,0))))</f>
        <v>DE-NI</v>
      </c>
      <c r="U30" s="201"/>
      <c r="V30" s="227">
        <f ca="1">IF(C30="",NA(),IF(OR(C30="Smelter not listed",C30="Smelter not yet identified"),MATCH($B30&amp;$D30,'Smelter Look-up'!$J:$J,0),MATCH($B30&amp;$C30,'Smelter Look-up'!$J:$J,0)))</f>
        <v>375</v>
      </c>
      <c r="X30" s="228">
        <f t="shared" ca="1" si="4"/>
        <v>0</v>
      </c>
      <c r="AB30" s="229" t="str">
        <f t="shared" ca="1" si="5"/>
        <v>TantalumTANIOBIS GmbH</v>
      </c>
    </row>
    <row r="31" spans="1:28" s="228" customFormat="1" ht="25.5">
      <c r="A31" s="181" t="s">
        <v>1423</v>
      </c>
      <c r="B31" s="182" t="str">
        <f ca="1">IF(LEN(A31)=0,"",INDEX('Smelter Look-up'!$A:$A,MATCH($A31,'Smelter Look-up'!$E:$E,0)))</f>
        <v>Tantalum</v>
      </c>
      <c r="C31" s="186" t="str">
        <f ca="1">IF(LEN(A31)=0,"",INDEX('Smelter Look-up'!$C:$C,MATCH($A31,'Smelter Look-up'!$E:$E,0)))</f>
        <v>TANIOBIS Japan Co., Ltd.</v>
      </c>
      <c r="D31" s="233"/>
      <c r="E31" s="182" t="str">
        <f ca="1">IF(ISERROR($V31),"",OFFSET('Smelter Look-up'!$D$4,$V31-4,0)&amp;"")</f>
        <v>JAPAN</v>
      </c>
      <c r="F31" s="182" t="str">
        <f ca="1">IF(ISERROR($V31),"",OFFSET('Smelter Look-up'!$E$4,$V31-4,0))</f>
        <v>CID002549</v>
      </c>
      <c r="G31" s="182" t="str">
        <f ca="1">IF(C31=$X$4,IF(ISERROR($V31),"Enter smelter details","RMI"),IF(ISERROR($V31),"",OFFSET('Smelter Look-up'!$F$4,$V31-4,0)))</f>
        <v>RMI</v>
      </c>
      <c r="H31" s="183" t="s">
        <v>15665</v>
      </c>
      <c r="I31" s="184" t="str">
        <f ca="1">IF(ISERROR($V31),"",OFFSET('Smelter Look-up'!$H$4,$V31-4,0))</f>
        <v>Mito</v>
      </c>
      <c r="J31" s="184" t="str">
        <f ca="1">IF(ISERROR($V31),"",OFFSET('Smelter Look-up'!$I$4,$V31-4,0))</f>
        <v>Ibaraki</v>
      </c>
      <c r="K31" s="225" t="s">
        <v>15665</v>
      </c>
      <c r="L31" s="225" t="s">
        <v>15665</v>
      </c>
      <c r="M31" s="225" t="s">
        <v>15665</v>
      </c>
      <c r="N31" s="225" t="s">
        <v>15665</v>
      </c>
      <c r="O31" s="225" t="s">
        <v>15667</v>
      </c>
      <c r="P31" s="185" t="s">
        <v>489</v>
      </c>
      <c r="Q31" s="226" t="s">
        <v>15665</v>
      </c>
      <c r="R31" s="182" t="str">
        <f ca="1">IF(ISERROR($V31),"",OFFSET('Smelter Look-up'!$C$4,$V31-4,0)&amp;"")</f>
        <v>TANIOBIS Japan Co., Ltd.</v>
      </c>
      <c r="S31" s="181" t="str">
        <f t="shared" ca="1" si="3"/>
        <v>JP</v>
      </c>
      <c r="T31" s="181" t="str">
        <f ca="1">IF(B31="","",IF(ISERROR(MATCH($J31,SorP!$B$1:$B$6230,0)),"",INDIRECT("'SorP'!$A$"&amp;MATCH($J31,SorP!$B$1:$B$6230,0))))</f>
        <v>JP-08</v>
      </c>
      <c r="U31" s="201"/>
      <c r="V31" s="227">
        <f ca="1">IF(C31="",NA(),IF(OR(C31="Smelter not listed",C31="Smelter not yet identified"),MATCH($B31&amp;$D31,'Smelter Look-up'!$J:$J,0),MATCH($B31&amp;$C31,'Smelter Look-up'!$J:$J,0)))</f>
        <v>376</v>
      </c>
      <c r="X31" s="228">
        <f t="shared" ca="1" si="4"/>
        <v>0</v>
      </c>
      <c r="AB31" s="229" t="str">
        <f t="shared" ca="1" si="5"/>
        <v>TantalumTANIOBIS Japan Co., Ltd.</v>
      </c>
    </row>
    <row r="32" spans="1:28" s="228" customFormat="1" ht="25.5">
      <c r="A32" s="181" t="s">
        <v>1424</v>
      </c>
      <c r="B32" s="182" t="str">
        <f ca="1">IF(LEN(A32)=0,"",INDEX('Smelter Look-up'!$A:$A,MATCH($A32,'Smelter Look-up'!$E:$E,0)))</f>
        <v>Tantalum</v>
      </c>
      <c r="C32" s="186" t="str">
        <f ca="1">IF(LEN(A32)=0,"",INDEX('Smelter Look-up'!$C:$C,MATCH($A32,'Smelter Look-up'!$E:$E,0)))</f>
        <v>TANIOBIS Smelting GmbH &amp; Co. KG</v>
      </c>
      <c r="D32" s="233"/>
      <c r="E32" s="182" t="str">
        <f ca="1">IF(ISERROR($V32),"",OFFSET('Smelter Look-up'!$D$4,$V32-4,0)&amp;"")</f>
        <v>GERMANY</v>
      </c>
      <c r="F32" s="182" t="str">
        <f ca="1">IF(ISERROR($V32),"",OFFSET('Smelter Look-up'!$E$4,$V32-4,0))</f>
        <v>CID002550</v>
      </c>
      <c r="G32" s="182" t="str">
        <f ca="1">IF(C32=$X$4,IF(ISERROR($V32),"Enter smelter details","RMI"),IF(ISERROR($V32),"",OFFSET('Smelter Look-up'!$F$4,$V32-4,0)))</f>
        <v>RMI</v>
      </c>
      <c r="H32" s="183" t="s">
        <v>15665</v>
      </c>
      <c r="I32" s="184" t="str">
        <f ca="1">IF(ISERROR($V32),"",OFFSET('Smelter Look-up'!$H$4,$V32-4,0))</f>
        <v>Laufenburg</v>
      </c>
      <c r="J32" s="184" t="str">
        <f ca="1">IF(ISERROR($V32),"",OFFSET('Smelter Look-up'!$I$4,$V32-4,0))</f>
        <v>Baden-Württemberg</v>
      </c>
      <c r="K32" s="225" t="s">
        <v>15665</v>
      </c>
      <c r="L32" s="225" t="s">
        <v>15665</v>
      </c>
      <c r="M32" s="225" t="s">
        <v>15665</v>
      </c>
      <c r="N32" s="225" t="s">
        <v>15665</v>
      </c>
      <c r="O32" s="225" t="s">
        <v>15667</v>
      </c>
      <c r="P32" s="185" t="s">
        <v>489</v>
      </c>
      <c r="Q32" s="226" t="s">
        <v>15665</v>
      </c>
      <c r="R32" s="182" t="str">
        <f ca="1">IF(ISERROR($V32),"",OFFSET('Smelter Look-up'!$C$4,$V32-4,0)&amp;"")</f>
        <v>TANIOBIS Smelting GmbH &amp; Co. KG</v>
      </c>
      <c r="S32" s="181" t="str">
        <f t="shared" ca="1" si="3"/>
        <v>DE</v>
      </c>
      <c r="T32" s="181" t="str">
        <f ca="1">IF(B32="","",IF(ISERROR(MATCH($J32,SorP!$B$1:$B$6230,0)),"",INDIRECT("'SorP'!$A$"&amp;MATCH($J32,SorP!$B$1:$B$6230,0))))</f>
        <v>DE-BW</v>
      </c>
      <c r="U32" s="201"/>
      <c r="V32" s="227">
        <f ca="1">IF(C32="",NA(),IF(OR(C32="Smelter not listed",C32="Smelter not yet identified"),MATCH($B32&amp;$D32,'Smelter Look-up'!$J:$J,0),MATCH($B32&amp;$C32,'Smelter Look-up'!$J:$J,0)))</f>
        <v>377</v>
      </c>
      <c r="X32" s="228">
        <f t="shared" ca="1" si="4"/>
        <v>0</v>
      </c>
      <c r="AB32" s="229" t="str">
        <f t="shared" ca="1" si="5"/>
        <v>TantalumTANIOBIS Smelting GmbH &amp; Co. KG</v>
      </c>
    </row>
    <row r="33" spans="1:28" s="228" customFormat="1" ht="25.5">
      <c r="A33" s="181" t="s">
        <v>764</v>
      </c>
      <c r="B33" s="182" t="str">
        <f ca="1">IF(LEN(A33)=0,"",INDEX('Smelter Look-up'!$A:$A,MATCH($A33,'Smelter Look-up'!$E:$E,0)))</f>
        <v>Tantalum</v>
      </c>
      <c r="C33" s="186" t="str">
        <f ca="1">IF(LEN(A33)=0,"",INDEX('Smelter Look-up'!$C:$C,MATCH($A33,'Smelter Look-up'!$E:$E,0)))</f>
        <v>Telex Metals</v>
      </c>
      <c r="D33" s="233"/>
      <c r="E33" s="182" t="str">
        <f ca="1">IF(ISERROR($V33),"",OFFSET('Smelter Look-up'!$D$4,$V33-4,0)&amp;"")</f>
        <v>UNITED STATES OF AMERICA</v>
      </c>
      <c r="F33" s="182" t="str">
        <f ca="1">IF(ISERROR($V33),"",OFFSET('Smelter Look-up'!$E$4,$V33-4,0))</f>
        <v>CID001891</v>
      </c>
      <c r="G33" s="182" t="str">
        <f ca="1">IF(C33=$X$4,IF(ISERROR($V33),"Enter smelter details","RMI"),IF(ISERROR($V33),"",OFFSET('Smelter Look-up'!$F$4,$V33-4,0)))</f>
        <v>RMI</v>
      </c>
      <c r="H33" s="183" t="s">
        <v>15665</v>
      </c>
      <c r="I33" s="184" t="str">
        <f ca="1">IF(ISERROR($V33),"",OFFSET('Smelter Look-up'!$H$4,$V33-4,0))</f>
        <v>Croydon</v>
      </c>
      <c r="J33" s="184" t="str">
        <f ca="1">IF(ISERROR($V33),"",OFFSET('Smelter Look-up'!$I$4,$V33-4,0))</f>
        <v>Pennsylvania</v>
      </c>
      <c r="K33" s="225" t="s">
        <v>15665</v>
      </c>
      <c r="L33" s="225" t="s">
        <v>15665</v>
      </c>
      <c r="M33" s="225" t="s">
        <v>15665</v>
      </c>
      <c r="N33" s="225" t="s">
        <v>15665</v>
      </c>
      <c r="O33" s="225" t="s">
        <v>15667</v>
      </c>
      <c r="P33" s="185" t="s">
        <v>489</v>
      </c>
      <c r="Q33" s="226" t="s">
        <v>15665</v>
      </c>
      <c r="R33" s="182" t="str">
        <f ca="1">IF(ISERROR($V33),"",OFFSET('Smelter Look-up'!$C$4,$V33-4,0)&amp;"")</f>
        <v>Telex Metals</v>
      </c>
      <c r="S33" s="181" t="str">
        <f t="shared" ca="1" si="3"/>
        <v>US</v>
      </c>
      <c r="T33" s="181" t="str">
        <f ca="1">IF(B33="","",IF(ISERROR(MATCH($J33,SorP!$B$1:$B$6230,0)),"",INDIRECT("'SorP'!$A$"&amp;MATCH($J33,SorP!$B$1:$B$6230,0))))</f>
        <v>US-PA</v>
      </c>
      <c r="U33" s="201"/>
      <c r="V33" s="227">
        <f ca="1">IF(C33="",NA(),IF(OR(C33="Smelter not listed",C33="Smelter not yet identified"),MATCH($B33&amp;$D33,'Smelter Look-up'!$J:$J,0),MATCH($B33&amp;$C33,'Smelter Look-up'!$J:$J,0)))</f>
        <v>378</v>
      </c>
      <c r="X33" s="228">
        <f t="shared" ca="1" si="4"/>
        <v>0</v>
      </c>
      <c r="AB33" s="229" t="str">
        <f t="shared" ca="1" si="5"/>
        <v>TantalumTelex Metals</v>
      </c>
    </row>
    <row r="34" spans="1:28" s="228" customFormat="1" ht="25.5">
      <c r="A34" s="181" t="s">
        <v>765</v>
      </c>
      <c r="B34" s="182" t="str">
        <f ca="1">IF(LEN(A34)=0,"",INDEX('Smelter Look-up'!$A:$A,MATCH($A34,'Smelter Look-up'!$E:$E,0)))</f>
        <v>Tantalum</v>
      </c>
      <c r="C34" s="186" t="str">
        <f ca="1">IF(LEN(A34)=0,"",INDEX('Smelter Look-up'!$C:$C,MATCH($A34,'Smelter Look-up'!$E:$E,0)))</f>
        <v>Ulba Metallurgical Plant JSC</v>
      </c>
      <c r="D34" s="233"/>
      <c r="E34" s="182" t="str">
        <f ca="1">IF(ISERROR($V34),"",OFFSET('Smelter Look-up'!$D$4,$V34-4,0)&amp;"")</f>
        <v>KAZAKHSTAN</v>
      </c>
      <c r="F34" s="182" t="str">
        <f ca="1">IF(ISERROR($V34),"",OFFSET('Smelter Look-up'!$E$4,$V34-4,0))</f>
        <v>CID001969</v>
      </c>
      <c r="G34" s="182" t="str">
        <f ca="1">IF(C34=$X$4,IF(ISERROR($V34),"Enter smelter details","RMI"),IF(ISERROR($V34),"",OFFSET('Smelter Look-up'!$F$4,$V34-4,0)))</f>
        <v>RMI</v>
      </c>
      <c r="H34" s="183" t="s">
        <v>15665</v>
      </c>
      <c r="I34" s="184" t="str">
        <f ca="1">IF(ISERROR($V34),"",OFFSET('Smelter Look-up'!$H$4,$V34-4,0))</f>
        <v>Ust-Kamenogorsk</v>
      </c>
      <c r="J34" s="184" t="str">
        <f ca="1">IF(ISERROR($V34),"",OFFSET('Smelter Look-up'!$I$4,$V34-4,0))</f>
        <v>Qaraghandy oblysy</v>
      </c>
      <c r="K34" s="225" t="s">
        <v>15665</v>
      </c>
      <c r="L34" s="225" t="s">
        <v>15665</v>
      </c>
      <c r="M34" s="225" t="s">
        <v>15665</v>
      </c>
      <c r="N34" s="225" t="s">
        <v>15665</v>
      </c>
      <c r="O34" s="225" t="s">
        <v>15667</v>
      </c>
      <c r="P34" s="185" t="s">
        <v>489</v>
      </c>
      <c r="Q34" s="226" t="s">
        <v>15665</v>
      </c>
      <c r="R34" s="182" t="str">
        <f ca="1">IF(ISERROR($V34),"",OFFSET('Smelter Look-up'!$C$4,$V34-4,0)&amp;"")</f>
        <v>Ulba Metallurgical Plant JSC</v>
      </c>
      <c r="S34" s="181" t="str">
        <f t="shared" ca="1" si="3"/>
        <v>KZ</v>
      </c>
      <c r="T34" s="181" t="str">
        <f ca="1">IF(B34="","",IF(ISERROR(MATCH($J34,SorP!$B$1:$B$6230,0)),"",INDIRECT("'SorP'!$A$"&amp;MATCH($J34,SorP!$B$1:$B$6230,0))))</f>
        <v>KZ-KAR</v>
      </c>
      <c r="U34" s="201"/>
      <c r="V34" s="227">
        <f ca="1">IF(C34="",NA(),IF(OR(C34="Smelter not listed",C34="Smelter not yet identified"),MATCH($B34&amp;$D34,'Smelter Look-up'!$J:$J,0),MATCH($B34&amp;$C34,'Smelter Look-up'!$J:$J,0)))</f>
        <v>380</v>
      </c>
      <c r="X34" s="228">
        <f t="shared" ca="1" si="4"/>
        <v>0</v>
      </c>
      <c r="AB34" s="229" t="str">
        <f t="shared" ca="1" si="5"/>
        <v>TantalumUlba Metallurgical Plant JSC</v>
      </c>
    </row>
    <row r="35" spans="1:28" s="228" customFormat="1" ht="25.5">
      <c r="A35" s="181" t="s">
        <v>751</v>
      </c>
      <c r="B35" s="182" t="str">
        <f ca="1">IF(LEN(A35)=0,"",INDEX('Smelter Look-up'!$A:$A,MATCH($A35,'Smelter Look-up'!$E:$E,0)))</f>
        <v>Tantalum</v>
      </c>
      <c r="C35" s="186" t="str">
        <f ca="1">IF(LEN(A35)=0,"",INDEX('Smelter Look-up'!$C:$C,MATCH($A35,'Smelter Look-up'!$E:$E,0)))</f>
        <v>XIMEI RESOURCES (GUANGDONG) LIMITED</v>
      </c>
      <c r="D35" s="233"/>
      <c r="E35" s="182" t="str">
        <f ca="1">IF(ISERROR($V35),"",OFFSET('Smelter Look-up'!$D$4,$V35-4,0)&amp;"")</f>
        <v>CHINA</v>
      </c>
      <c r="F35" s="182" t="str">
        <f ca="1">IF(ISERROR($V35),"",OFFSET('Smelter Look-up'!$E$4,$V35-4,0))</f>
        <v>CID000616</v>
      </c>
      <c r="G35" s="182" t="str">
        <f ca="1">IF(C35=$X$4,IF(ISERROR($V35),"Enter smelter details","RMI"),IF(ISERROR($V35),"",OFFSET('Smelter Look-up'!$F$4,$V35-4,0)))</f>
        <v>RMI</v>
      </c>
      <c r="H35" s="183" t="s">
        <v>15665</v>
      </c>
      <c r="I35" s="184" t="str">
        <f ca="1">IF(ISERROR($V35),"",OFFSET('Smelter Look-up'!$H$4,$V35-4,0))</f>
        <v>Yingde</v>
      </c>
      <c r="J35" s="184" t="str">
        <f ca="1">IF(ISERROR($V35),"",OFFSET('Smelter Look-up'!$I$4,$V35-4,0))</f>
        <v>Guangdong Sheng</v>
      </c>
      <c r="K35" s="225" t="s">
        <v>15665</v>
      </c>
      <c r="L35" s="225" t="s">
        <v>15665</v>
      </c>
      <c r="M35" s="225" t="s">
        <v>15665</v>
      </c>
      <c r="N35" s="225" t="s">
        <v>15665</v>
      </c>
      <c r="O35" s="225" t="s">
        <v>15667</v>
      </c>
      <c r="P35" s="185" t="s">
        <v>489</v>
      </c>
      <c r="Q35" s="226" t="s">
        <v>15665</v>
      </c>
      <c r="R35" s="182" t="str">
        <f ca="1">IF(ISERROR($V35),"",OFFSET('Smelter Look-up'!$C$4,$V35-4,0)&amp;"")</f>
        <v>XIMEI RESOURCES (GUANGDONG) LIMITED</v>
      </c>
      <c r="S35" s="181" t="str">
        <f t="shared" ca="1" si="3"/>
        <v>CN</v>
      </c>
      <c r="T35" s="181" t="str">
        <f ca="1">IF(B35="","",IF(ISERROR(MATCH($J35,SorP!$B$1:$B$6230,0)),"",INDIRECT("'SorP'!$A$"&amp;MATCH($J35,SorP!$B$1:$B$6230,0))))</f>
        <v>CN-GD</v>
      </c>
      <c r="U35" s="201"/>
      <c r="V35" s="227">
        <f ca="1">IF(C35="",NA(),IF(OR(C35="Smelter not listed",C35="Smelter not yet identified"),MATCH($B35&amp;$D35,'Smelter Look-up'!$J:$J,0),MATCH($B35&amp;$C35,'Smelter Look-up'!$J:$J,0)))</f>
        <v>381</v>
      </c>
      <c r="X35" s="228">
        <f t="shared" ca="1" si="4"/>
        <v>0</v>
      </c>
      <c r="AB35" s="229" t="str">
        <f t="shared" ca="1" si="5"/>
        <v>TantalumXIMEI RESOURCES (GUANGDONG) LIMITED</v>
      </c>
    </row>
    <row r="36" spans="1:28" s="228" customFormat="1" ht="20.25">
      <c r="A36" s="181" t="s">
        <v>1400</v>
      </c>
      <c r="B36" s="182" t="str">
        <f ca="1">IF(LEN(A36)=0,"",INDEX('Smelter Look-up'!$A:$A,MATCH($A36,'Smelter Look-up'!$E:$E,0)))</f>
        <v>Tantalum</v>
      </c>
      <c r="C36" s="186" t="str">
        <f ca="1">IF(LEN(A36)=0,"",INDEX('Smelter Look-up'!$C:$C,MATCH($A36,'Smelter Look-up'!$E:$E,0)))</f>
        <v>XinXing HaoRong Electronic Material Co., Ltd.</v>
      </c>
      <c r="D36" s="233"/>
      <c r="E36" s="182" t="str">
        <f ca="1">IF(ISERROR($V36),"",OFFSET('Smelter Look-up'!$D$4,$V36-4,0)&amp;"")</f>
        <v>CHINA</v>
      </c>
      <c r="F36" s="182" t="str">
        <f ca="1">IF(ISERROR($V36),"",OFFSET('Smelter Look-up'!$E$4,$V36-4,0))</f>
        <v>CID002508</v>
      </c>
      <c r="G36" s="182" t="str">
        <f ca="1">IF(C36=$X$4,IF(ISERROR($V36),"Enter smelter details","RMI"),IF(ISERROR($V36),"",OFFSET('Smelter Look-up'!$F$4,$V36-4,0)))</f>
        <v>RMI</v>
      </c>
      <c r="H36" s="183" t="s">
        <v>15665</v>
      </c>
      <c r="I36" s="184" t="str">
        <f ca="1">IF(ISERROR($V36),"",OFFSET('Smelter Look-up'!$H$4,$V36-4,0))</f>
        <v>YunFu City</v>
      </c>
      <c r="J36" s="184" t="str">
        <f ca="1">IF(ISERROR($V36),"",OFFSET('Smelter Look-up'!$I$4,$V36-4,0))</f>
        <v>Guangdong Sheng</v>
      </c>
      <c r="K36" s="225" t="s">
        <v>15665</v>
      </c>
      <c r="L36" s="225" t="s">
        <v>15665</v>
      </c>
      <c r="M36" s="225" t="s">
        <v>15665</v>
      </c>
      <c r="N36" s="225" t="s">
        <v>15665</v>
      </c>
      <c r="O36" s="225" t="s">
        <v>15668</v>
      </c>
      <c r="P36" s="185" t="s">
        <v>489</v>
      </c>
      <c r="Q36" s="226" t="s">
        <v>15665</v>
      </c>
      <c r="R36" s="182" t="str">
        <f ca="1">IF(ISERROR($V36),"",OFFSET('Smelter Look-up'!$C$4,$V36-4,0)&amp;"")</f>
        <v>XinXing HaoRong Electronic Material Co., Ltd.</v>
      </c>
      <c r="S36" s="181" t="str">
        <f t="shared" ca="1" si="3"/>
        <v>CN</v>
      </c>
      <c r="T36" s="181" t="str">
        <f ca="1">IF(B36="","",IF(ISERROR(MATCH($J36,SorP!$B$1:$B$6230,0)),"",INDIRECT("'SorP'!$A$"&amp;MATCH($J36,SorP!$B$1:$B$6230,0))))</f>
        <v>CN-GD</v>
      </c>
      <c r="U36" s="201"/>
      <c r="V36" s="227">
        <f ca="1">IF(C36="",NA(),IF(OR(C36="Smelter not listed",C36="Smelter not yet identified"),MATCH($B36&amp;$D36,'Smelter Look-up'!$J:$J,0),MATCH($B36&amp;$C36,'Smelter Look-up'!$J:$J,0)))</f>
        <v>382</v>
      </c>
      <c r="X36" s="228">
        <f t="shared" ca="1" si="4"/>
        <v>0</v>
      </c>
      <c r="AB36" s="229" t="str">
        <f t="shared" ca="1" si="5"/>
        <v>TantalumXinXing HaoRong Electronic Material Co., Ltd.</v>
      </c>
    </row>
    <row r="37" spans="1:28" s="228" customFormat="1" ht="25.5">
      <c r="A37" s="181" t="s">
        <v>761</v>
      </c>
      <c r="B37" s="182" t="str">
        <f ca="1">IF(LEN(A37)=0,"",INDEX('Smelter Look-up'!$A:$A,MATCH($A37,'Smelter Look-up'!$E:$E,0)))</f>
        <v>Tantalum</v>
      </c>
      <c r="C37" s="186" t="str">
        <f ca="1">IF(LEN(A37)=0,"",INDEX('Smelter Look-up'!$C:$C,MATCH($A37,'Smelter Look-up'!$E:$E,0)))</f>
        <v>Yanling Jincheng Tantalum &amp; Niobium Co., Ltd.</v>
      </c>
      <c r="D37" s="233"/>
      <c r="E37" s="182" t="str">
        <f ca="1">IF(ISERROR($V37),"",OFFSET('Smelter Look-up'!$D$4,$V37-4,0)&amp;"")</f>
        <v>CHINA</v>
      </c>
      <c r="F37" s="182" t="str">
        <f ca="1">IF(ISERROR($V37),"",OFFSET('Smelter Look-up'!$E$4,$V37-4,0))</f>
        <v>CID001522</v>
      </c>
      <c r="G37" s="182" t="str">
        <f ca="1">IF(C37=$X$4,IF(ISERROR($V37),"Enter smelter details","RMI"),IF(ISERROR($V37),"",OFFSET('Smelter Look-up'!$F$4,$V37-4,0)))</f>
        <v>RMI</v>
      </c>
      <c r="H37" s="183" t="s">
        <v>15665</v>
      </c>
      <c r="I37" s="184" t="str">
        <f ca="1">IF(ISERROR($V37),"",OFFSET('Smelter Look-up'!$H$4,$V37-4,0))</f>
        <v>Zhuzhou</v>
      </c>
      <c r="J37" s="184" t="str">
        <f ca="1">IF(ISERROR($V37),"",OFFSET('Smelter Look-up'!$I$4,$V37-4,0))</f>
        <v>Hunan Sheng</v>
      </c>
      <c r="K37" s="225" t="s">
        <v>15665</v>
      </c>
      <c r="L37" s="225" t="s">
        <v>15665</v>
      </c>
      <c r="M37" s="225" t="s">
        <v>15665</v>
      </c>
      <c r="N37" s="225" t="s">
        <v>15665</v>
      </c>
      <c r="O37" s="225" t="s">
        <v>15667</v>
      </c>
      <c r="P37" s="185" t="s">
        <v>489</v>
      </c>
      <c r="Q37" s="226" t="s">
        <v>15665</v>
      </c>
      <c r="R37" s="182" t="str">
        <f ca="1">IF(ISERROR($V37),"",OFFSET('Smelter Look-up'!$C$4,$V37-4,0)&amp;"")</f>
        <v>Yanling Jincheng Tantalum &amp; Niobium Co., Ltd.</v>
      </c>
      <c r="S37" s="181" t="str">
        <f t="shared" ca="1" si="3"/>
        <v>CN</v>
      </c>
      <c r="T37" s="181" t="str">
        <f ca="1">IF(B37="","",IF(ISERROR(MATCH($J37,SorP!$B$1:$B$6230,0)),"",INDIRECT("'SorP'!$A$"&amp;MATCH($J37,SorP!$B$1:$B$6230,0))))</f>
        <v>CN-HN</v>
      </c>
      <c r="U37" s="201"/>
      <c r="V37" s="227">
        <f ca="1">IF(C37="",NA(),IF(OR(C37="Smelter not listed",C37="Smelter not yet identified"),MATCH($B37&amp;$D37,'Smelter Look-up'!$J:$J,0),MATCH($B37&amp;$C37,'Smelter Look-up'!$J:$J,0)))</f>
        <v>384</v>
      </c>
      <c r="X37" s="228">
        <f t="shared" ca="1" si="4"/>
        <v>0</v>
      </c>
      <c r="AB37" s="229" t="str">
        <f t="shared" ca="1" si="5"/>
        <v>TantalumYanling Jincheng Tantalum &amp; Niobium Co., Ltd.</v>
      </c>
    </row>
    <row r="38" spans="1:28" s="228" customFormat="1" ht="25.5">
      <c r="A38" s="181" t="s">
        <v>766</v>
      </c>
      <c r="B38" s="182" t="str">
        <f ca="1">IF(LEN(A38)=0,"",INDEX('Smelter Look-up'!$A:$A,MATCH($A38,'Smelter Look-up'!$E:$E,0)))</f>
        <v>Tin</v>
      </c>
      <c r="C38" s="186" t="str">
        <f ca="1">IF(LEN(A38)=0,"",INDEX('Smelter Look-up'!$C:$C,MATCH($A38,'Smelter Look-up'!$E:$E,0)))</f>
        <v>Alpha</v>
      </c>
      <c r="D38" s="233"/>
      <c r="E38" s="182" t="str">
        <f ca="1">IF(ISERROR($V38),"",OFFSET('Smelter Look-up'!$D$4,$V38-4,0)&amp;"")</f>
        <v>UNITED STATES OF AMERICA</v>
      </c>
      <c r="F38" s="182" t="str">
        <f ca="1">IF(ISERROR($V38),"",OFFSET('Smelter Look-up'!$E$4,$V38-4,0))</f>
        <v>CID000292</v>
      </c>
      <c r="G38" s="182" t="str">
        <f ca="1">IF(C38=$X$4,IF(ISERROR($V38),"Enter smelter details","RMI"),IF(ISERROR($V38),"",OFFSET('Smelter Look-up'!$F$4,$V38-4,0)))</f>
        <v>RMI</v>
      </c>
      <c r="H38" s="183" t="s">
        <v>15665</v>
      </c>
      <c r="I38" s="184" t="str">
        <f ca="1">IF(ISERROR($V38),"",OFFSET('Smelter Look-up'!$H$4,$V38-4,0))</f>
        <v>Altoona</v>
      </c>
      <c r="J38" s="184" t="str">
        <f ca="1">IF(ISERROR($V38),"",OFFSET('Smelter Look-up'!$I$4,$V38-4,0))</f>
        <v>Pennsylvania</v>
      </c>
      <c r="K38" s="225" t="s">
        <v>15665</v>
      </c>
      <c r="L38" s="225" t="s">
        <v>15665</v>
      </c>
      <c r="M38" s="225" t="s">
        <v>15665</v>
      </c>
      <c r="N38" s="225" t="s">
        <v>15665</v>
      </c>
      <c r="O38" s="225" t="s">
        <v>15667</v>
      </c>
      <c r="P38" s="185" t="s">
        <v>489</v>
      </c>
      <c r="Q38" s="226" t="s">
        <v>15665</v>
      </c>
      <c r="R38" s="182" t="str">
        <f ca="1">IF(ISERROR($V38),"",OFFSET('Smelter Look-up'!$C$4,$V38-4,0)&amp;"")</f>
        <v>Alpha</v>
      </c>
      <c r="S38" s="181" t="str">
        <f t="shared" ref="S38:S68" ca="1" si="6">IF(B38="","",IF(ISERROR(MATCH($E38,CL,0)),"Unknown",INDIRECT("'C'!$A$"&amp;MATCH($E38,CL,0)+1)))</f>
        <v>US</v>
      </c>
      <c r="T38" s="181" t="str">
        <f ca="1">IF(B38="","",IF(ISERROR(MATCH($J38,SorP!$B$1:$B$6230,0)),"",INDIRECT("'SorP'!$A$"&amp;MATCH($J38,SorP!$B$1:$B$6230,0))))</f>
        <v>US-PA</v>
      </c>
      <c r="U38" s="201"/>
      <c r="V38" s="227">
        <f ca="1">IF(C38="",NA(),IF(OR(C38="Smelter not listed",C38="Smelter not yet identified"),MATCH($B38&amp;$D38,'Smelter Look-up'!$J:$J,0),MATCH($B38&amp;$C38,'Smelter Look-up'!$J:$J,0)))</f>
        <v>390</v>
      </c>
      <c r="X38" s="228">
        <f t="shared" ref="X38:X68" ca="1" si="7">IF(AND(C38="Smelter not listed",OR(LEN(D38)=0,LEN(E38)=0)),1,0)</f>
        <v>0</v>
      </c>
      <c r="AB38" s="229" t="str">
        <f t="shared" ref="AB38:AB68" ca="1" si="8">B38&amp;C38</f>
        <v>TinAlpha</v>
      </c>
    </row>
    <row r="39" spans="1:28" s="228" customFormat="1" ht="25.5">
      <c r="A39" s="181" t="s">
        <v>1829</v>
      </c>
      <c r="B39" s="182" t="str">
        <f ca="1">IF(LEN(A39)=0,"",INDEX('Smelter Look-up'!$A:$A,MATCH($A39,'Smelter Look-up'!$E:$E,0)))</f>
        <v>Tin</v>
      </c>
      <c r="C39" s="186" t="str">
        <f ca="1">IF(LEN(A39)=0,"",INDEX('Smelter Look-up'!$C:$C,MATCH($A39,'Smelter Look-up'!$E:$E,0)))</f>
        <v>Metallo Belgium N.V.</v>
      </c>
      <c r="D39" s="233"/>
      <c r="E39" s="182" t="str">
        <f ca="1">IF(ISERROR($V39),"",OFFSET('Smelter Look-up'!$D$4,$V39-4,0)&amp;"")</f>
        <v>BELGIUM</v>
      </c>
      <c r="F39" s="182" t="str">
        <f ca="1">IF(ISERROR($V39),"",OFFSET('Smelter Look-up'!$E$4,$V39-4,0))</f>
        <v>CID002773</v>
      </c>
      <c r="G39" s="182" t="str">
        <f ca="1">IF(C39=$X$4,IF(ISERROR($V39),"Enter smelter details","RMI"),IF(ISERROR($V39),"",OFFSET('Smelter Look-up'!$F$4,$V39-4,0)))</f>
        <v>RMI</v>
      </c>
      <c r="H39" s="183" t="s">
        <v>15665</v>
      </c>
      <c r="I39" s="184" t="str">
        <f ca="1">IF(ISERROR($V39),"",OFFSET('Smelter Look-up'!$H$4,$V39-4,0))</f>
        <v>Beerse</v>
      </c>
      <c r="J39" s="184" t="str">
        <f ca="1">IF(ISERROR($V39),"",OFFSET('Smelter Look-up'!$I$4,$V39-4,0))</f>
        <v>Antwerpen</v>
      </c>
      <c r="K39" s="225" t="s">
        <v>15665</v>
      </c>
      <c r="L39" s="225" t="s">
        <v>15665</v>
      </c>
      <c r="M39" s="225" t="s">
        <v>15665</v>
      </c>
      <c r="N39" s="225" t="s">
        <v>15665</v>
      </c>
      <c r="O39" s="225" t="s">
        <v>15667</v>
      </c>
      <c r="P39" s="185" t="s">
        <v>489</v>
      </c>
      <c r="Q39" s="226" t="s">
        <v>15665</v>
      </c>
      <c r="R39" s="182" t="str">
        <f ca="1">IF(ISERROR($V39),"",OFFSET('Smelter Look-up'!$C$4,$V39-4,0)&amp;"")</f>
        <v>Metallo Belgium N.V.</v>
      </c>
      <c r="S39" s="181" t="str">
        <f t="shared" ca="1" si="6"/>
        <v>BE</v>
      </c>
      <c r="T39" s="181" t="str">
        <f ca="1">IF(B39="","",IF(ISERROR(MATCH($J39,SorP!$B$1:$B$6230,0)),"",INDIRECT("'SorP'!$A$"&amp;MATCH($J39,SorP!$B$1:$B$6230,0))))</f>
        <v>BE-VAN</v>
      </c>
      <c r="U39" s="201"/>
      <c r="V39" s="227">
        <f ca="1">IF(C39="",NA(),IF(OR(C39="Smelter not listed",C39="Smelter not yet identified"),MATCH($B39&amp;$D39,'Smelter Look-up'!$J:$J,0),MATCH($B39&amp;$C39,'Smelter Look-up'!$J:$J,0)))</f>
        <v>462</v>
      </c>
      <c r="X39" s="228">
        <f t="shared" ca="1" si="7"/>
        <v>0</v>
      </c>
      <c r="AB39" s="229" t="str">
        <f t="shared" ca="1" si="8"/>
        <v>TinMetallo Belgium N.V.</v>
      </c>
    </row>
    <row r="40" spans="1:28" s="228" customFormat="1" ht="25.5">
      <c r="A40" s="181" t="s">
        <v>1831</v>
      </c>
      <c r="B40" s="182" t="str">
        <f ca="1">IF(LEN(A40)=0,"",INDEX('Smelter Look-up'!$A:$A,MATCH($A40,'Smelter Look-up'!$E:$E,0)))</f>
        <v>Tin</v>
      </c>
      <c r="C40" s="186" t="str">
        <f ca="1">IF(LEN(A40)=0,"",INDEX('Smelter Look-up'!$C:$C,MATCH($A40,'Smelter Look-up'!$E:$E,0)))</f>
        <v>Metallo Spain S.L.U.</v>
      </c>
      <c r="D40" s="233"/>
      <c r="E40" s="182" t="str">
        <f ca="1">IF(ISERROR($V40),"",OFFSET('Smelter Look-up'!$D$4,$V40-4,0)&amp;"")</f>
        <v>SPAIN</v>
      </c>
      <c r="F40" s="182" t="str">
        <f ca="1">IF(ISERROR($V40),"",OFFSET('Smelter Look-up'!$E$4,$V40-4,0))</f>
        <v>CID002774</v>
      </c>
      <c r="G40" s="182" t="str">
        <f ca="1">IF(C40=$X$4,IF(ISERROR($V40),"Enter smelter details","RMI"),IF(ISERROR($V40),"",OFFSET('Smelter Look-up'!$F$4,$V40-4,0)))</f>
        <v>RMI</v>
      </c>
      <c r="H40" s="183" t="s">
        <v>15665</v>
      </c>
      <c r="I40" s="184" t="str">
        <f ca="1">IF(ISERROR($V40),"",OFFSET('Smelter Look-up'!$H$4,$V40-4,0))</f>
        <v>Berango</v>
      </c>
      <c r="J40" s="184" t="str">
        <f ca="1">IF(ISERROR($V40),"",OFFSET('Smelter Look-up'!$I$4,$V40-4,0))</f>
        <v>Bizkaia</v>
      </c>
      <c r="K40" s="225" t="s">
        <v>15665</v>
      </c>
      <c r="L40" s="225" t="s">
        <v>15665</v>
      </c>
      <c r="M40" s="225" t="s">
        <v>15665</v>
      </c>
      <c r="N40" s="225" t="s">
        <v>15665</v>
      </c>
      <c r="O40" s="225" t="s">
        <v>15666</v>
      </c>
      <c r="P40" s="185" t="s">
        <v>489</v>
      </c>
      <c r="Q40" s="226" t="s">
        <v>15665</v>
      </c>
      <c r="R40" s="182" t="str">
        <f ca="1">IF(ISERROR($V40),"",OFFSET('Smelter Look-up'!$C$4,$V40-4,0)&amp;"")</f>
        <v>Metallo Spain S.L.U.</v>
      </c>
      <c r="S40" s="181" t="str">
        <f t="shared" ca="1" si="6"/>
        <v>ES</v>
      </c>
      <c r="T40" s="181" t="str">
        <f ca="1">IF(B40="","",IF(ISERROR(MATCH($J40,SorP!$B$1:$B$6230,0)),"",INDIRECT("'SorP'!$A$"&amp;MATCH($J40,SorP!$B$1:$B$6230,0))))</f>
        <v>ES-BI</v>
      </c>
      <c r="U40" s="201"/>
      <c r="V40" s="227">
        <f ca="1">IF(C40="",NA(),IF(OR(C40="Smelter not listed",C40="Smelter not yet identified"),MATCH($B40&amp;$D40,'Smelter Look-up'!$J:$J,0),MATCH($B40&amp;$C40,'Smelter Look-up'!$J:$J,0)))</f>
        <v>463</v>
      </c>
      <c r="X40" s="228">
        <f t="shared" ca="1" si="7"/>
        <v>0</v>
      </c>
      <c r="AB40" s="229" t="str">
        <f t="shared" ca="1" si="8"/>
        <v>TinMetallo Spain S.L.U.</v>
      </c>
    </row>
    <row r="41" spans="1:28" s="228" customFormat="1" ht="25.5">
      <c r="A41" s="181" t="s">
        <v>2299</v>
      </c>
      <c r="B41" s="182" t="str">
        <f ca="1">IF(LEN(A41)=0,"",INDEX('Smelter Look-up'!$A:$A,MATCH($A41,'Smelter Look-up'!$E:$E,0)))</f>
        <v>Tin</v>
      </c>
      <c r="C41" s="186" t="str">
        <f ca="1">IF(LEN(A41)=0,"",INDEX('Smelter Look-up'!$C:$C,MATCH($A41,'Smelter Look-up'!$E:$E,0)))</f>
        <v>Chenzhou Yunxiang Mining and Metallurgy Co., Ltd.</v>
      </c>
      <c r="D41" s="233"/>
      <c r="E41" s="182" t="str">
        <f ca="1">IF(ISERROR($V41),"",OFFSET('Smelter Look-up'!$D$4,$V41-4,0)&amp;"")</f>
        <v>CHINA</v>
      </c>
      <c r="F41" s="182" t="str">
        <f ca="1">IF(ISERROR($V41),"",OFFSET('Smelter Look-up'!$E$4,$V41-4,0))</f>
        <v>CID000228</v>
      </c>
      <c r="G41" s="182" t="str">
        <f ca="1">IF(C41=$X$4,IF(ISERROR($V41),"Enter smelter details","RMI"),IF(ISERROR($V41),"",OFFSET('Smelter Look-up'!$F$4,$V41-4,0)))</f>
        <v>RMI</v>
      </c>
      <c r="H41" s="183" t="s">
        <v>15665</v>
      </c>
      <c r="I41" s="184" t="str">
        <f ca="1">IF(ISERROR($V41),"",OFFSET('Smelter Look-up'!$H$4,$V41-4,0))</f>
        <v>Chenzhou</v>
      </c>
      <c r="J41" s="184" t="str">
        <f ca="1">IF(ISERROR($V41),"",OFFSET('Smelter Look-up'!$I$4,$V41-4,0))</f>
        <v>Hunan Sheng</v>
      </c>
      <c r="K41" s="225" t="s">
        <v>15665</v>
      </c>
      <c r="L41" s="225" t="s">
        <v>15665</v>
      </c>
      <c r="M41" s="225" t="s">
        <v>15665</v>
      </c>
      <c r="N41" s="225" t="s">
        <v>15665</v>
      </c>
      <c r="O41" s="225" t="s">
        <v>15666</v>
      </c>
      <c r="P41" s="185" t="s">
        <v>489</v>
      </c>
      <c r="Q41" s="226" t="s">
        <v>15665</v>
      </c>
      <c r="R41" s="182" t="str">
        <f ca="1">IF(ISERROR($V41),"",OFFSET('Smelter Look-up'!$C$4,$V41-4,0)&amp;"")</f>
        <v>Chenzhou Yunxiang Mining and Metallurgy Co., Ltd.</v>
      </c>
      <c r="S41" s="181" t="str">
        <f t="shared" ca="1" si="6"/>
        <v>CN</v>
      </c>
      <c r="T41" s="181" t="str">
        <f ca="1">IF(B41="","",IF(ISERROR(MATCH($J41,SorP!$B$1:$B$6230,0)),"",INDIRECT("'SorP'!$A$"&amp;MATCH($J41,SorP!$B$1:$B$6230,0))))</f>
        <v>CN-HN</v>
      </c>
      <c r="U41" s="201"/>
      <c r="V41" s="227">
        <f ca="1">IF(C41="",NA(),IF(OR(C41="Smelter not listed",C41="Smelter not yet identified"),MATCH($B41&amp;$D41,'Smelter Look-up'!$J:$J,0),MATCH($B41&amp;$C41,'Smelter Look-up'!$J:$J,0)))</f>
        <v>399</v>
      </c>
      <c r="X41" s="228">
        <f t="shared" ca="1" si="7"/>
        <v>0</v>
      </c>
      <c r="AB41" s="229" t="str">
        <f t="shared" ca="1" si="8"/>
        <v>TinChenzhou Yunxiang Mining and Metallurgy Co., Ltd.</v>
      </c>
    </row>
    <row r="42" spans="1:28" s="228" customFormat="1" ht="25.5">
      <c r="A42" s="181" t="s">
        <v>13010</v>
      </c>
      <c r="B42" s="182" t="str">
        <f ca="1">IF(LEN(A42)=0,"",INDEX('Smelter Look-up'!$A:$A,MATCH($A42,'Smelter Look-up'!$E:$E,0)))</f>
        <v>Tin</v>
      </c>
      <c r="C42" s="186" t="str">
        <f ca="1">IF(LEN(A42)=0,"",INDEX('Smelter Look-up'!$C:$C,MATCH($A42,'Smelter Look-up'!$E:$E,0)))</f>
        <v>Chifeng Dajingzi Tin Industry Co., Ltd.</v>
      </c>
      <c r="D42" s="233"/>
      <c r="E42" s="182" t="str">
        <f ca="1">IF(ISERROR($V42),"",OFFSET('Smelter Look-up'!$D$4,$V42-4,0)&amp;"")</f>
        <v>CHINA</v>
      </c>
      <c r="F42" s="182" t="str">
        <f ca="1">IF(ISERROR($V42),"",OFFSET('Smelter Look-up'!$E$4,$V42-4,0))</f>
        <v>CID003190</v>
      </c>
      <c r="G42" s="182" t="str">
        <f ca="1">IF(C42=$X$4,IF(ISERROR($V42),"Enter smelter details","RMI"),IF(ISERROR($V42),"",OFFSET('Smelter Look-up'!$F$4,$V42-4,0)))</f>
        <v>RMI</v>
      </c>
      <c r="H42" s="183" t="s">
        <v>15665</v>
      </c>
      <c r="I42" s="184" t="str">
        <f ca="1">IF(ISERROR($V42),"",OFFSET('Smelter Look-up'!$H$4,$V42-4,0))</f>
        <v>Chifeng</v>
      </c>
      <c r="J42" s="184" t="str">
        <f ca="1">IF(ISERROR($V42),"",OFFSET('Smelter Look-up'!$I$4,$V42-4,0))</f>
        <v>Nei Mongol Zizhiqu</v>
      </c>
      <c r="K42" s="225" t="s">
        <v>15665</v>
      </c>
      <c r="L42" s="225" t="s">
        <v>15665</v>
      </c>
      <c r="M42" s="225" t="s">
        <v>15665</v>
      </c>
      <c r="N42" s="225" t="s">
        <v>15665</v>
      </c>
      <c r="O42" s="225" t="s">
        <v>15666</v>
      </c>
      <c r="P42" s="185" t="s">
        <v>489</v>
      </c>
      <c r="Q42" s="226" t="s">
        <v>15665</v>
      </c>
      <c r="R42" s="182" t="str">
        <f ca="1">IF(ISERROR($V42),"",OFFSET('Smelter Look-up'!$C$4,$V42-4,0)&amp;"")</f>
        <v>Chifeng Dajingzi Tin Industry Co., Ltd.</v>
      </c>
      <c r="S42" s="181" t="str">
        <f t="shared" ca="1" si="6"/>
        <v>CN</v>
      </c>
      <c r="T42" s="181" t="str">
        <f ca="1">IF(B42="","",IF(ISERROR(MATCH($J42,SorP!$B$1:$B$6230,0)),"",INDIRECT("'SorP'!$A$"&amp;MATCH($J42,SorP!$B$1:$B$6230,0))))</f>
        <v>CN-NM</v>
      </c>
      <c r="U42" s="201"/>
      <c r="V42" s="227">
        <f ca="1">IF(C42="",NA(),IF(OR(C42="Smelter not listed",C42="Smelter not yet identified"),MATCH($B42&amp;$D42,'Smelter Look-up'!$J:$J,0),MATCH($B42&amp;$C42,'Smelter Look-up'!$J:$J,0)))</f>
        <v>400</v>
      </c>
      <c r="X42" s="228">
        <f t="shared" ca="1" si="7"/>
        <v>0</v>
      </c>
      <c r="AB42" s="229" t="str">
        <f t="shared" ca="1" si="8"/>
        <v>TinChifeng Dajingzi Tin Industry Co., Ltd.</v>
      </c>
    </row>
    <row r="43" spans="1:28" s="228" customFormat="1" ht="25.5">
      <c r="A43" s="181" t="s">
        <v>773</v>
      </c>
      <c r="B43" s="182" t="str">
        <f ca="1">IF(LEN(A43)=0,"",INDEX('Smelter Look-up'!$A:$A,MATCH($A43,'Smelter Look-up'!$E:$E,0)))</f>
        <v>Tin</v>
      </c>
      <c r="C43" s="186" t="str">
        <f ca="1">IF(LEN(A43)=0,"",INDEX('Smelter Look-up'!$C:$C,MATCH($A43,'Smelter Look-up'!$E:$E,0)))</f>
        <v>China Tin Group Co., Ltd.</v>
      </c>
      <c r="D43" s="233"/>
      <c r="E43" s="182" t="str">
        <f ca="1">IF(ISERROR($V43),"",OFFSET('Smelter Look-up'!$D$4,$V43-4,0)&amp;"")</f>
        <v>CHINA</v>
      </c>
      <c r="F43" s="182" t="str">
        <f ca="1">IF(ISERROR($V43),"",OFFSET('Smelter Look-up'!$E$4,$V43-4,0))</f>
        <v>CID001070</v>
      </c>
      <c r="G43" s="182" t="str">
        <f ca="1">IF(C43=$X$4,IF(ISERROR($V43),"Enter smelter details","RMI"),IF(ISERROR($V43),"",OFFSET('Smelter Look-up'!$F$4,$V43-4,0)))</f>
        <v>RMI</v>
      </c>
      <c r="H43" s="183" t="s">
        <v>15665</v>
      </c>
      <c r="I43" s="184" t="str">
        <f ca="1">IF(ISERROR($V43),"",OFFSET('Smelter Look-up'!$H$4,$V43-4,0))</f>
        <v>Laibin</v>
      </c>
      <c r="J43" s="184" t="str">
        <f ca="1">IF(ISERROR($V43),"",OFFSET('Smelter Look-up'!$I$4,$V43-4,0))</f>
        <v>Guangxi Zhuangzu Zizhiqu</v>
      </c>
      <c r="K43" s="225" t="s">
        <v>15665</v>
      </c>
      <c r="L43" s="225" t="s">
        <v>15665</v>
      </c>
      <c r="M43" s="225" t="s">
        <v>15665</v>
      </c>
      <c r="N43" s="225" t="s">
        <v>15665</v>
      </c>
      <c r="O43" s="225" t="s">
        <v>15666</v>
      </c>
      <c r="P43" s="185" t="s">
        <v>489</v>
      </c>
      <c r="Q43" s="226" t="s">
        <v>15665</v>
      </c>
      <c r="R43" s="182" t="str">
        <f ca="1">IF(ISERROR($V43),"",OFFSET('Smelter Look-up'!$C$4,$V43-4,0)&amp;"")</f>
        <v>China Tin Group Co., Ltd.</v>
      </c>
      <c r="S43" s="181" t="str">
        <f t="shared" ca="1" si="6"/>
        <v>CN</v>
      </c>
      <c r="T43" s="181" t="str">
        <f ca="1">IF(B43="","",IF(ISERROR(MATCH($J43,SorP!$B$1:$B$6230,0)),"",INDIRECT("'SorP'!$A$"&amp;MATCH($J43,SorP!$B$1:$B$6230,0))))</f>
        <v>CN-GX</v>
      </c>
      <c r="U43" s="201"/>
      <c r="V43" s="227">
        <f ca="1">IF(C43="",NA(),IF(OR(C43="Smelter not listed",C43="Smelter not yet identified"),MATCH($B43&amp;$D43,'Smelter Look-up'!$J:$J,0),MATCH($B43&amp;$C43,'Smelter Look-up'!$J:$J,0)))</f>
        <v>402</v>
      </c>
      <c r="X43" s="228">
        <f t="shared" ca="1" si="7"/>
        <v>0</v>
      </c>
      <c r="AB43" s="229" t="str">
        <f t="shared" ca="1" si="8"/>
        <v>TinChina Tin Group Co., Ltd.</v>
      </c>
    </row>
    <row r="44" spans="1:28" s="228" customFormat="1" ht="20.25">
      <c r="A44" s="181" t="s">
        <v>15195</v>
      </c>
      <c r="B44" s="182" t="str">
        <f ca="1">IF(LEN(A44)=0,"",INDEX('Smelter Look-up'!$A:$A,MATCH($A44,'Smelter Look-up'!$E:$E,0)))</f>
        <v>Tin</v>
      </c>
      <c r="C44" s="186" t="str">
        <f ca="1">IF(LEN(A44)=0,"",INDEX('Smelter Look-up'!$C:$C,MATCH($A44,'Smelter Look-up'!$E:$E,0)))</f>
        <v>CRM Synergies</v>
      </c>
      <c r="D44" s="233"/>
      <c r="E44" s="182" t="str">
        <f ca="1">IF(ISERROR($V44),"",OFFSET('Smelter Look-up'!$D$4,$V44-4,0)&amp;"")</f>
        <v>SPAIN</v>
      </c>
      <c r="F44" s="182" t="str">
        <f ca="1">IF(ISERROR($V44),"",OFFSET('Smelter Look-up'!$E$4,$V44-4,0))</f>
        <v>CID003524</v>
      </c>
      <c r="G44" s="182" t="str">
        <f ca="1">IF(C44=$X$4,IF(ISERROR($V44),"Enter smelter details","RMI"),IF(ISERROR($V44),"",OFFSET('Smelter Look-up'!$F$4,$V44-4,0)))</f>
        <v>RMI</v>
      </c>
      <c r="H44" s="183" t="s">
        <v>15665</v>
      </c>
      <c r="I44" s="184" t="str">
        <f ca="1">IF(ISERROR($V44),"",OFFSET('Smelter Look-up'!$H$4,$V44-4,0))</f>
        <v>Toledo</v>
      </c>
      <c r="J44" s="184" t="str">
        <f ca="1">IF(ISERROR($V44),"",OFFSET('Smelter Look-up'!$I$4,$V44-4,0))</f>
        <v>Toledo</v>
      </c>
      <c r="K44" s="225" t="s">
        <v>15665</v>
      </c>
      <c r="L44" s="225" t="s">
        <v>15665</v>
      </c>
      <c r="M44" s="225" t="s">
        <v>15665</v>
      </c>
      <c r="N44" s="225" t="s">
        <v>15665</v>
      </c>
      <c r="O44" s="225" t="s">
        <v>15669</v>
      </c>
      <c r="P44" s="185" t="s">
        <v>488</v>
      </c>
      <c r="Q44" s="226" t="s">
        <v>15665</v>
      </c>
      <c r="R44" s="182" t="str">
        <f ca="1">IF(ISERROR($V44),"",OFFSET('Smelter Look-up'!$C$4,$V44-4,0)&amp;"")</f>
        <v>CRM Synergies</v>
      </c>
      <c r="S44" s="181" t="str">
        <f t="shared" ca="1" si="6"/>
        <v>ES</v>
      </c>
      <c r="T44" s="181" t="str">
        <f ca="1">IF(B44="","",IF(ISERROR(MATCH($J44,SorP!$B$1:$B$6230,0)),"",INDIRECT("'SorP'!$A$"&amp;MATCH($J44,SorP!$B$1:$B$6230,0))))</f>
        <v>BZ-TOL</v>
      </c>
      <c r="U44" s="201"/>
      <c r="V44" s="227">
        <f ca="1">IF(C44="",NA(),IF(OR(C44="Smelter not listed",C44="Smelter not yet identified"),MATCH($B44&amp;$D44,'Smelter Look-up'!$J:$J,0),MATCH($B44&amp;$C44,'Smelter Look-up'!$J:$J,0)))</f>
        <v>410</v>
      </c>
      <c r="X44" s="228">
        <f t="shared" ca="1" si="7"/>
        <v>0</v>
      </c>
      <c r="AB44" s="229" t="str">
        <f t="shared" ca="1" si="8"/>
        <v>TinCRM Synergies</v>
      </c>
    </row>
    <row r="45" spans="1:28" s="228" customFormat="1" ht="25.5">
      <c r="A45" s="181"/>
      <c r="B45" s="182" t="s">
        <v>1131</v>
      </c>
      <c r="C45" s="186" t="s">
        <v>1864</v>
      </c>
      <c r="D45" s="233" t="s">
        <v>15670</v>
      </c>
      <c r="E45" s="182" t="s">
        <v>1105</v>
      </c>
      <c r="F45" s="182" t="s">
        <v>15671</v>
      </c>
      <c r="G45" s="182" t="s">
        <v>13320</v>
      </c>
      <c r="H45" s="183" t="s">
        <v>15665</v>
      </c>
      <c r="I45" s="184" t="s">
        <v>15665</v>
      </c>
      <c r="J45" s="184" t="s">
        <v>15665</v>
      </c>
      <c r="K45" s="225" t="s">
        <v>15665</v>
      </c>
      <c r="L45" s="225" t="s">
        <v>15665</v>
      </c>
      <c r="M45" s="225" t="s">
        <v>15665</v>
      </c>
      <c r="N45" s="225" t="s">
        <v>15665</v>
      </c>
      <c r="O45" s="225" t="s">
        <v>15666</v>
      </c>
      <c r="P45" s="185" t="s">
        <v>489</v>
      </c>
      <c r="Q45" s="226" t="s">
        <v>15665</v>
      </c>
      <c r="R45" s="182" t="str">
        <f ca="1">IF(ISERROR($V45),"",OFFSET('Smelter Look-up'!$C$4,$V45-4,0)&amp;"")</f>
        <v/>
      </c>
      <c r="S45" s="181" t="str">
        <f t="shared" ca="1" si="6"/>
        <v>ID</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si="7"/>
        <v>0</v>
      </c>
      <c r="AB45" s="229" t="str">
        <f t="shared" si="8"/>
        <v>TinSmelter not listed</v>
      </c>
    </row>
    <row r="46" spans="1:28" s="228" customFormat="1" ht="25.5">
      <c r="A46" s="181" t="s">
        <v>15200</v>
      </c>
      <c r="B46" s="182" t="str">
        <f ca="1">IF(LEN(A46)=0,"",INDEX('Smelter Look-up'!$A:$A,MATCH($A46,'Smelter Look-up'!$E:$E,0)))</f>
        <v>Tin</v>
      </c>
      <c r="C46" s="186" t="str">
        <f ca="1">IF(LEN(A46)=0,"",INDEX('Smelter Look-up'!$C:$C,MATCH($A46,'Smelter Look-up'!$E:$E,0)))</f>
        <v>CV Venus Inti Perkasa</v>
      </c>
      <c r="D46" s="233"/>
      <c r="E46" s="182" t="str">
        <f ca="1">IF(ISERROR($V46),"",OFFSET('Smelter Look-up'!$D$4,$V46-4,0)&amp;"")</f>
        <v>INDONESIA</v>
      </c>
      <c r="F46" s="182" t="str">
        <f ca="1">IF(ISERROR($V46),"",OFFSET('Smelter Look-up'!$E$4,$V46-4,0))</f>
        <v>CID002455</v>
      </c>
      <c r="G46" s="182" t="str">
        <f ca="1">IF(C46=$X$4,IF(ISERROR($V46),"Enter smelter details","RMI"),IF(ISERROR($V46),"",OFFSET('Smelter Look-up'!$F$4,$V46-4,0)))</f>
        <v>RMI</v>
      </c>
      <c r="H46" s="183" t="s">
        <v>15665</v>
      </c>
      <c r="I46" s="184" t="str">
        <f ca="1">IF(ISERROR($V46),"",OFFSET('Smelter Look-up'!$H$4,$V46-4,0))</f>
        <v>Pangkal Pinang</v>
      </c>
      <c r="J46" s="184" t="str">
        <f ca="1">IF(ISERROR($V46),"",OFFSET('Smelter Look-up'!$I$4,$V46-4,0))</f>
        <v>Kepulauan Bangka Belitung</v>
      </c>
      <c r="K46" s="225" t="s">
        <v>15665</v>
      </c>
      <c r="L46" s="225" t="s">
        <v>15665</v>
      </c>
      <c r="M46" s="225" t="s">
        <v>15665</v>
      </c>
      <c r="N46" s="225" t="s">
        <v>15665</v>
      </c>
      <c r="O46" s="225" t="s">
        <v>15666</v>
      </c>
      <c r="P46" s="185" t="s">
        <v>489</v>
      </c>
      <c r="Q46" s="226" t="s">
        <v>15665</v>
      </c>
      <c r="R46" s="182" t="str">
        <f ca="1">IF(ISERROR($V46),"",OFFSET('Smelter Look-up'!$C$4,$V46-4,0)&amp;"")</f>
        <v>CV Venus Inti Perkasa</v>
      </c>
      <c r="S46" s="181" t="str">
        <f t="shared" ca="1" si="6"/>
        <v>ID</v>
      </c>
      <c r="T46" s="181" t="str">
        <f ca="1">IF(B46="","",IF(ISERROR(MATCH($J46,SorP!$B$1:$B$6230,0)),"",INDIRECT("'SorP'!$A$"&amp;MATCH($J46,SorP!$B$1:$B$6230,0))))</f>
        <v>ID-BB</v>
      </c>
      <c r="U46" s="201"/>
      <c r="V46" s="227">
        <f ca="1">IF(C46="",NA(),IF(OR(C46="Smelter not listed",C46="Smelter not yet identified"),MATCH($B46&amp;$D46,'Smelter Look-up'!$J:$J,0),MATCH($B46&amp;$C46,'Smelter Look-up'!$J:$J,0)))</f>
        <v>412</v>
      </c>
      <c r="X46" s="228">
        <f t="shared" ca="1" si="7"/>
        <v>0</v>
      </c>
      <c r="AB46" s="229" t="str">
        <f t="shared" ca="1" si="8"/>
        <v>TinCV Venus Inti Perkasa</v>
      </c>
    </row>
    <row r="47" spans="1:28" s="228" customFormat="1" ht="20.25">
      <c r="A47" s="181" t="s">
        <v>1410</v>
      </c>
      <c r="B47" s="182" t="str">
        <f ca="1">IF(LEN(A47)=0,"",INDEX('Smelter Look-up'!$A:$A,MATCH($A47,'Smelter Look-up'!$E:$E,0)))</f>
        <v>Tin</v>
      </c>
      <c r="C47" s="186" t="str">
        <f ca="1">IF(LEN(A47)=0,"",INDEX('Smelter Look-up'!$C:$C,MATCH($A47,'Smelter Look-up'!$E:$E,0)))</f>
        <v>Dowa</v>
      </c>
      <c r="D47" s="233"/>
      <c r="E47" s="182" t="str">
        <f ca="1">IF(ISERROR($V47),"",OFFSET('Smelter Look-up'!$D$4,$V47-4,0)&amp;"")</f>
        <v>JAPAN</v>
      </c>
      <c r="F47" s="182" t="str">
        <f ca="1">IF(ISERROR($V47),"",OFFSET('Smelter Look-up'!$E$4,$V47-4,0))</f>
        <v>CID000402</v>
      </c>
      <c r="G47" s="182" t="str">
        <f ca="1">IF(C47=$X$4,IF(ISERROR($V47),"Enter smelter details","RMI"),IF(ISERROR($V47),"",OFFSET('Smelter Look-up'!$F$4,$V47-4,0)))</f>
        <v>RMI</v>
      </c>
      <c r="H47" s="183" t="s">
        <v>15665</v>
      </c>
      <c r="I47" s="184" t="str">
        <f ca="1">IF(ISERROR($V47),"",OFFSET('Smelter Look-up'!$H$4,$V47-4,0))</f>
        <v>Kosaka</v>
      </c>
      <c r="J47" s="184" t="str">
        <f ca="1">IF(ISERROR($V47),"",OFFSET('Smelter Look-up'!$I$4,$V47-4,0))</f>
        <v>Akita</v>
      </c>
      <c r="K47" s="225" t="s">
        <v>15665</v>
      </c>
      <c r="L47" s="225" t="s">
        <v>15665</v>
      </c>
      <c r="M47" s="225" t="s">
        <v>15665</v>
      </c>
      <c r="N47" s="225" t="s">
        <v>15665</v>
      </c>
      <c r="O47" s="225" t="s">
        <v>15669</v>
      </c>
      <c r="P47" s="185" t="s">
        <v>488</v>
      </c>
      <c r="Q47" s="226" t="s">
        <v>15665</v>
      </c>
      <c r="R47" s="182" t="str">
        <f ca="1">IF(ISERROR($V47),"",OFFSET('Smelter Look-up'!$C$4,$V47-4,0)&amp;"")</f>
        <v>Dowa</v>
      </c>
      <c r="S47" s="181" t="str">
        <f t="shared" ca="1" si="6"/>
        <v>JP</v>
      </c>
      <c r="T47" s="181" t="str">
        <f ca="1">IF(B47="","",IF(ISERROR(MATCH($J47,SorP!$B$1:$B$6230,0)),"",INDIRECT("'SorP'!$A$"&amp;MATCH($J47,SorP!$B$1:$B$6230,0))))</f>
        <v>JP-05</v>
      </c>
      <c r="U47" s="201"/>
      <c r="V47" s="227">
        <f ca="1">IF(C47="",NA(),IF(OR(C47="Smelter not listed",C47="Smelter not yet identified"),MATCH($B47&amp;$D47,'Smelter Look-up'!$J:$J,0),MATCH($B47&amp;$C47,'Smelter Look-up'!$J:$J,0)))</f>
        <v>414</v>
      </c>
      <c r="X47" s="228">
        <f t="shared" ca="1" si="7"/>
        <v>0</v>
      </c>
      <c r="AB47" s="229" t="str">
        <f t="shared" ca="1" si="8"/>
        <v>TinDowa</v>
      </c>
    </row>
    <row r="48" spans="1:28" s="228" customFormat="1" ht="38.25">
      <c r="A48" s="181" t="s">
        <v>767</v>
      </c>
      <c r="B48" s="182" t="str">
        <f ca="1">IF(LEN(A48)=0,"",INDEX('Smelter Look-up'!$A:$A,MATCH($A48,'Smelter Look-up'!$E:$E,0)))</f>
        <v>Tin</v>
      </c>
      <c r="C48" s="186" t="str">
        <f ca="1">IF(LEN(A48)=0,"",INDEX('Smelter Look-up'!$C:$C,MATCH($A48,'Smelter Look-up'!$E:$E,0)))</f>
        <v>EM Vinto</v>
      </c>
      <c r="D48" s="233"/>
      <c r="E48" s="182" t="str">
        <f ca="1">IF(ISERROR($V48),"",OFFSET('Smelter Look-up'!$D$4,$V48-4,0)&amp;"")</f>
        <v>BOLIVIA (PLURINATIONAL STATE OF)</v>
      </c>
      <c r="F48" s="182" t="str">
        <f ca="1">IF(ISERROR($V48),"",OFFSET('Smelter Look-up'!$E$4,$V48-4,0))</f>
        <v>CID000438</v>
      </c>
      <c r="G48" s="182" t="str">
        <f ca="1">IF(C48=$X$4,IF(ISERROR($V48),"Enter smelter details","RMI"),IF(ISERROR($V48),"",OFFSET('Smelter Look-up'!$F$4,$V48-4,0)))</f>
        <v>RMI</v>
      </c>
      <c r="H48" s="183" t="s">
        <v>15665</v>
      </c>
      <c r="I48" s="184" t="str">
        <f ca="1">IF(ISERROR($V48),"",OFFSET('Smelter Look-up'!$H$4,$V48-4,0))</f>
        <v>Oruro</v>
      </c>
      <c r="J48" s="184" t="str">
        <f ca="1">IF(ISERROR($V48),"",OFFSET('Smelter Look-up'!$I$4,$V48-4,0))</f>
        <v>Oruro</v>
      </c>
      <c r="K48" s="225" t="s">
        <v>15665</v>
      </c>
      <c r="L48" s="225" t="s">
        <v>15665</v>
      </c>
      <c r="M48" s="225" t="s">
        <v>15665</v>
      </c>
      <c r="N48" s="225" t="s">
        <v>15665</v>
      </c>
      <c r="O48" s="225" t="s">
        <v>15666</v>
      </c>
      <c r="P48" s="185" t="s">
        <v>489</v>
      </c>
      <c r="Q48" s="226" t="s">
        <v>15665</v>
      </c>
      <c r="R48" s="182" t="str">
        <f ca="1">IF(ISERROR($V48),"",OFFSET('Smelter Look-up'!$C$4,$V48-4,0)&amp;"")</f>
        <v>EM Vinto</v>
      </c>
      <c r="S48" s="181" t="str">
        <f t="shared" ca="1" si="6"/>
        <v>BO</v>
      </c>
      <c r="T48" s="181" t="str">
        <f ca="1">IF(B48="","",IF(ISERROR(MATCH($J48,SorP!$B$1:$B$6230,0)),"",INDIRECT("'SorP'!$A$"&amp;MATCH($J48,SorP!$B$1:$B$6230,0))))</f>
        <v>BO-O</v>
      </c>
      <c r="U48" s="201"/>
      <c r="V48" s="227">
        <f ca="1">IF(C48="",NA(),IF(OR(C48="Smelter not listed",C48="Smelter not yet identified"),MATCH($B48&amp;$D48,'Smelter Look-up'!$J:$J,0),MATCH($B48&amp;$C48,'Smelter Look-up'!$J:$J,0)))</f>
        <v>418</v>
      </c>
      <c r="X48" s="228">
        <f t="shared" ca="1" si="7"/>
        <v>0</v>
      </c>
      <c r="AB48" s="229" t="str">
        <f t="shared" ca="1" si="8"/>
        <v>TinEM Vinto</v>
      </c>
    </row>
    <row r="49" spans="1:28" s="228" customFormat="1" ht="25.5">
      <c r="A49" s="181" t="s">
        <v>768</v>
      </c>
      <c r="B49" s="182" t="str">
        <f ca="1">IF(LEN(A49)=0,"",INDEX('Smelter Look-up'!$A:$A,MATCH($A49,'Smelter Look-up'!$E:$E,0)))</f>
        <v>Tin</v>
      </c>
      <c r="C49" s="186" t="str">
        <f ca="1">IF(LEN(A49)=0,"",INDEX('Smelter Look-up'!$C:$C,MATCH($A49,'Smelter Look-up'!$E:$E,0)))</f>
        <v>Estanho de Rondonia S.A.</v>
      </c>
      <c r="D49" s="233"/>
      <c r="E49" s="182" t="str">
        <f ca="1">IF(ISERROR($V49),"",OFFSET('Smelter Look-up'!$D$4,$V49-4,0)&amp;"")</f>
        <v>BRAZIL</v>
      </c>
      <c r="F49" s="182" t="str">
        <f ca="1">IF(ISERROR($V49),"",OFFSET('Smelter Look-up'!$E$4,$V49-4,0))</f>
        <v>CID000448</v>
      </c>
      <c r="G49" s="182" t="str">
        <f ca="1">IF(C49=$X$4,IF(ISERROR($V49),"Enter smelter details","RMI"),IF(ISERROR($V49),"",OFFSET('Smelter Look-up'!$F$4,$V49-4,0)))</f>
        <v>RMI</v>
      </c>
      <c r="H49" s="183" t="s">
        <v>15665</v>
      </c>
      <c r="I49" s="184" t="str">
        <f ca="1">IF(ISERROR($V49),"",OFFSET('Smelter Look-up'!$H$4,$V49-4,0))</f>
        <v>Ariquemes</v>
      </c>
      <c r="J49" s="184" t="str">
        <f ca="1">IF(ISERROR($V49),"",OFFSET('Smelter Look-up'!$I$4,$V49-4,0))</f>
        <v>Rondônia</v>
      </c>
      <c r="K49" s="225" t="s">
        <v>15665</v>
      </c>
      <c r="L49" s="225" t="s">
        <v>15665</v>
      </c>
      <c r="M49" s="225" t="s">
        <v>15665</v>
      </c>
      <c r="N49" s="225" t="s">
        <v>15665</v>
      </c>
      <c r="O49" s="225" t="s">
        <v>15666</v>
      </c>
      <c r="P49" s="185" t="s">
        <v>489</v>
      </c>
      <c r="Q49" s="226" t="s">
        <v>15665</v>
      </c>
      <c r="R49" s="182" t="str">
        <f ca="1">IF(ISERROR($V49),"",OFFSET('Smelter Look-up'!$C$4,$V49-4,0)&amp;"")</f>
        <v>Estanho de Rondonia S.A.</v>
      </c>
      <c r="S49" s="181" t="str">
        <f t="shared" ca="1" si="6"/>
        <v>BR</v>
      </c>
      <c r="T49" s="181" t="str">
        <f ca="1">IF(B49="","",IF(ISERROR(MATCH($J49,SorP!$B$1:$B$6230,0)),"",INDIRECT("'SorP'!$A$"&amp;MATCH($J49,SorP!$B$1:$B$6230,0))))</f>
        <v>BR-RO</v>
      </c>
      <c r="U49" s="201"/>
      <c r="V49" s="227">
        <f ca="1">IF(C49="",NA(),IF(OR(C49="Smelter not listed",C49="Smelter not yet identified"),MATCH($B49&amp;$D49,'Smelter Look-up'!$J:$J,0),MATCH($B49&amp;$C49,'Smelter Look-up'!$J:$J,0)))</f>
        <v>422</v>
      </c>
      <c r="X49" s="228">
        <f t="shared" ca="1" si="7"/>
        <v>0</v>
      </c>
      <c r="AB49" s="229" t="str">
        <f t="shared" ca="1" si="8"/>
        <v>TinEstanho de Rondonia S.A.</v>
      </c>
    </row>
    <row r="50" spans="1:28" s="228" customFormat="1" ht="25.5">
      <c r="A50" s="181" t="s">
        <v>15203</v>
      </c>
      <c r="B50" s="182" t="str">
        <f ca="1">IF(LEN(A50)=0,"",INDEX('Smelter Look-up'!$A:$A,MATCH($A50,'Smelter Look-up'!$E:$E,0)))</f>
        <v>Tin</v>
      </c>
      <c r="C50" s="186" t="str">
        <f ca="1">IF(LEN(A50)=0,"",INDEX('Smelter Look-up'!$C:$C,MATCH($A50,'Smelter Look-up'!$E:$E,0)))</f>
        <v>Fabrica Auricchio Industria e Comercio Ltda.</v>
      </c>
      <c r="D50" s="233"/>
      <c r="E50" s="182" t="str">
        <f ca="1">IF(ISERROR($V50),"",OFFSET('Smelter Look-up'!$D$4,$V50-4,0)&amp;"")</f>
        <v>BRAZIL</v>
      </c>
      <c r="F50" s="182" t="str">
        <f ca="1">IF(ISERROR($V50),"",OFFSET('Smelter Look-up'!$E$4,$V50-4,0))</f>
        <v>CID003582</v>
      </c>
      <c r="G50" s="182" t="str">
        <f ca="1">IF(C50=$X$4,IF(ISERROR($V50),"Enter smelter details","RMI"),IF(ISERROR($V50),"",OFFSET('Smelter Look-up'!$F$4,$V50-4,0)))</f>
        <v>RMI</v>
      </c>
      <c r="H50" s="183" t="s">
        <v>15665</v>
      </c>
      <c r="I50" s="184" t="str">
        <f ca="1">IF(ISERROR($V50),"",OFFSET('Smelter Look-up'!$H$4,$V50-4,0))</f>
        <v>Mogi das Cruzes</v>
      </c>
      <c r="J50" s="184" t="str">
        <f ca="1">IF(ISERROR($V50),"",OFFSET('Smelter Look-up'!$I$4,$V50-4,0))</f>
        <v>São Paulo</v>
      </c>
      <c r="K50" s="225" t="s">
        <v>15665</v>
      </c>
      <c r="L50" s="225" t="s">
        <v>15665</v>
      </c>
      <c r="M50" s="225" t="s">
        <v>15665</v>
      </c>
      <c r="N50" s="225" t="s">
        <v>15665</v>
      </c>
      <c r="O50" s="225" t="s">
        <v>15666</v>
      </c>
      <c r="P50" s="185" t="s">
        <v>489</v>
      </c>
      <c r="Q50" s="226" t="s">
        <v>15665</v>
      </c>
      <c r="R50" s="182" t="str">
        <f ca="1">IF(ISERROR($V50),"",OFFSET('Smelter Look-up'!$C$4,$V50-4,0)&amp;"")</f>
        <v>Fabrica Auricchio Industria e Comercio Ltda.</v>
      </c>
      <c r="S50" s="181" t="str">
        <f t="shared" ca="1" si="6"/>
        <v>BR</v>
      </c>
      <c r="T50" s="181" t="str">
        <f ca="1">IF(B50="","",IF(ISERROR(MATCH($J50,SorP!$B$1:$B$6230,0)),"",INDIRECT("'SorP'!$A$"&amp;MATCH($J50,SorP!$B$1:$B$6230,0))))</f>
        <v>BR-SP</v>
      </c>
      <c r="U50" s="201"/>
      <c r="V50" s="227">
        <f ca="1">IF(C50="",NA(),IF(OR(C50="Smelter not listed",C50="Smelter not yet identified"),MATCH($B50&amp;$D50,'Smelter Look-up'!$J:$J,0),MATCH($B50&amp;$C50,'Smelter Look-up'!$J:$J,0)))</f>
        <v>426</v>
      </c>
      <c r="X50" s="228">
        <f t="shared" ca="1" si="7"/>
        <v>0</v>
      </c>
      <c r="AB50" s="229" t="str">
        <f t="shared" ca="1" si="8"/>
        <v>TinFabrica Auricchio Industria e Comercio Ltda.</v>
      </c>
    </row>
    <row r="51" spans="1:28" s="228" customFormat="1" ht="25.5">
      <c r="A51" s="181" t="s">
        <v>769</v>
      </c>
      <c r="B51" s="182" t="str">
        <f ca="1">IF(LEN(A51)=0,"",INDEX('Smelter Look-up'!$A:$A,MATCH($A51,'Smelter Look-up'!$E:$E,0)))</f>
        <v>Tin</v>
      </c>
      <c r="C51" s="186" t="str">
        <f ca="1">IF(LEN(A51)=0,"",INDEX('Smelter Look-up'!$C:$C,MATCH($A51,'Smelter Look-up'!$E:$E,0)))</f>
        <v>Fenix Metals</v>
      </c>
      <c r="D51" s="233"/>
      <c r="E51" s="182" t="str">
        <f ca="1">IF(ISERROR($V51),"",OFFSET('Smelter Look-up'!$D$4,$V51-4,0)&amp;"")</f>
        <v>POLAND</v>
      </c>
      <c r="F51" s="182" t="str">
        <f ca="1">IF(ISERROR($V51),"",OFFSET('Smelter Look-up'!$E$4,$V51-4,0))</f>
        <v>CID000468</v>
      </c>
      <c r="G51" s="182" t="str">
        <f ca="1">IF(C51=$X$4,IF(ISERROR($V51),"Enter smelter details","RMI"),IF(ISERROR($V51),"",OFFSET('Smelter Look-up'!$F$4,$V51-4,0)))</f>
        <v>RMI</v>
      </c>
      <c r="H51" s="183" t="s">
        <v>15665</v>
      </c>
      <c r="I51" s="184" t="str">
        <f ca="1">IF(ISERROR($V51),"",OFFSET('Smelter Look-up'!$H$4,$V51-4,0))</f>
        <v>Chmielów</v>
      </c>
      <c r="J51" s="184" t="str">
        <f ca="1">IF(ISERROR($V51),"",OFFSET('Smelter Look-up'!$I$4,$V51-4,0))</f>
        <v>Podkarpackie</v>
      </c>
      <c r="K51" s="225" t="s">
        <v>15665</v>
      </c>
      <c r="L51" s="225" t="s">
        <v>15665</v>
      </c>
      <c r="M51" s="225" t="s">
        <v>15665</v>
      </c>
      <c r="N51" s="225" t="s">
        <v>15665</v>
      </c>
      <c r="O51" s="225" t="s">
        <v>15666</v>
      </c>
      <c r="P51" s="185" t="s">
        <v>489</v>
      </c>
      <c r="Q51" s="226" t="s">
        <v>15665</v>
      </c>
      <c r="R51" s="182" t="str">
        <f ca="1">IF(ISERROR($V51),"",OFFSET('Smelter Look-up'!$C$4,$V51-4,0)&amp;"")</f>
        <v>Fenix Metals</v>
      </c>
      <c r="S51" s="181" t="str">
        <f t="shared" ca="1" si="6"/>
        <v>PL</v>
      </c>
      <c r="T51" s="181" t="str">
        <f ca="1">IF(B51="","",IF(ISERROR(MATCH($J51,SorP!$B$1:$B$6230,0)),"",INDIRECT("'SorP'!$A$"&amp;MATCH($J51,SorP!$B$1:$B$6230,0))))</f>
        <v>PL-18</v>
      </c>
      <c r="U51" s="201"/>
      <c r="V51" s="227">
        <f ca="1">IF(C51="",NA(),IF(OR(C51="Smelter not listed",C51="Smelter not yet identified"),MATCH($B51&amp;$D51,'Smelter Look-up'!$J:$J,0),MATCH($B51&amp;$C51,'Smelter Look-up'!$J:$J,0)))</f>
        <v>427</v>
      </c>
      <c r="X51" s="228">
        <f t="shared" ca="1" si="7"/>
        <v>0</v>
      </c>
      <c r="AB51" s="229" t="str">
        <f t="shared" ca="1" si="8"/>
        <v>TinFenix Metals</v>
      </c>
    </row>
    <row r="52" spans="1:28" s="228" customFormat="1" ht="25.5">
      <c r="A52" s="181" t="s">
        <v>770</v>
      </c>
      <c r="B52" s="182" t="str">
        <f ca="1">IF(LEN(A52)=0,"",INDEX('Smelter Look-up'!$A:$A,MATCH($A52,'Smelter Look-up'!$E:$E,0)))</f>
        <v>Tin</v>
      </c>
      <c r="C52" s="186" t="str">
        <f ca="1">IF(LEN(A52)=0,"",INDEX('Smelter Look-up'!$C:$C,MATCH($A52,'Smelter Look-up'!$E:$E,0)))</f>
        <v>Gejiu Non-Ferrous Metal Processing Co., Ltd.</v>
      </c>
      <c r="D52" s="233"/>
      <c r="E52" s="182" t="str">
        <f ca="1">IF(ISERROR($V52),"",OFFSET('Smelter Look-up'!$D$4,$V52-4,0)&amp;"")</f>
        <v>CHINA</v>
      </c>
      <c r="F52" s="182" t="str">
        <f ca="1">IF(ISERROR($V52),"",OFFSET('Smelter Look-up'!$E$4,$V52-4,0))</f>
        <v>CID000538</v>
      </c>
      <c r="G52" s="182" t="str">
        <f ca="1">IF(C52=$X$4,IF(ISERROR($V52),"Enter smelter details","RMI"),IF(ISERROR($V52),"",OFFSET('Smelter Look-up'!$F$4,$V52-4,0)))</f>
        <v>RMI</v>
      </c>
      <c r="H52" s="183" t="s">
        <v>15665</v>
      </c>
      <c r="I52" s="184" t="str">
        <f ca="1">IF(ISERROR($V52),"",OFFSET('Smelter Look-up'!$H$4,$V52-4,0))</f>
        <v>Gejiu</v>
      </c>
      <c r="J52" s="184" t="str">
        <f ca="1">IF(ISERROR($V52),"",OFFSET('Smelter Look-up'!$I$4,$V52-4,0))</f>
        <v>Yunnan Sheng</v>
      </c>
      <c r="K52" s="225" t="s">
        <v>15665</v>
      </c>
      <c r="L52" s="225" t="s">
        <v>15665</v>
      </c>
      <c r="M52" s="225" t="s">
        <v>15665</v>
      </c>
      <c r="N52" s="225" t="s">
        <v>15665</v>
      </c>
      <c r="O52" s="225" t="s">
        <v>15666</v>
      </c>
      <c r="P52" s="185" t="s">
        <v>489</v>
      </c>
      <c r="Q52" s="226" t="s">
        <v>15665</v>
      </c>
      <c r="R52" s="182" t="str">
        <f ca="1">IF(ISERROR($V52),"",OFFSET('Smelter Look-up'!$C$4,$V52-4,0)&amp;"")</f>
        <v>Gejiu Non-Ferrous Metal Processing Co., Ltd.</v>
      </c>
      <c r="S52" s="181" t="str">
        <f t="shared" ca="1" si="6"/>
        <v>CN</v>
      </c>
      <c r="T52" s="181" t="str">
        <f ca="1">IF(B52="","",IF(ISERROR(MATCH($J52,SorP!$B$1:$B$6230,0)),"",INDIRECT("'SorP'!$A$"&amp;MATCH($J52,SorP!$B$1:$B$6230,0))))</f>
        <v>CN-YN</v>
      </c>
      <c r="U52" s="201"/>
      <c r="V52" s="227">
        <f ca="1">IF(C52="",NA(),IF(OR(C52="Smelter not listed",C52="Smelter not yet identified"),MATCH($B52&amp;$D52,'Smelter Look-up'!$J:$J,0),MATCH($B52&amp;$C52,'Smelter Look-up'!$J:$J,0)))</f>
        <v>433</v>
      </c>
      <c r="X52" s="228">
        <f t="shared" ca="1" si="7"/>
        <v>0</v>
      </c>
      <c r="AB52" s="229" t="str">
        <f t="shared" ca="1" si="8"/>
        <v>TinGejiu Non-Ferrous Metal Processing Co., Ltd.</v>
      </c>
    </row>
    <row r="53" spans="1:28" s="228" customFormat="1" ht="20.25">
      <c r="A53" s="181" t="s">
        <v>771</v>
      </c>
      <c r="B53" s="182" t="str">
        <f ca="1">IF(LEN(A53)=0,"",INDEX('Smelter Look-up'!$A:$A,MATCH($A53,'Smelter Look-up'!$E:$E,0)))</f>
        <v>Tin</v>
      </c>
      <c r="C53" s="186" t="str">
        <f ca="1">IF(LEN(A53)=0,"",INDEX('Smelter Look-up'!$C:$C,MATCH($A53,'Smelter Look-up'!$E:$E,0)))</f>
        <v>Gejiu Zili Mining And Metallurgy Co., Ltd.</v>
      </c>
      <c r="D53" s="233"/>
      <c r="E53" s="182" t="str">
        <f ca="1">IF(ISERROR($V53),"",OFFSET('Smelter Look-up'!$D$4,$V53-4,0)&amp;"")</f>
        <v>CHINA</v>
      </c>
      <c r="F53" s="182" t="str">
        <f ca="1">IF(ISERROR($V53),"",OFFSET('Smelter Look-up'!$E$4,$V53-4,0))</f>
        <v>CID000555</v>
      </c>
      <c r="G53" s="182" t="str">
        <f ca="1">IF(C53=$X$4,IF(ISERROR($V53),"Enter smelter details","RMI"),IF(ISERROR($V53),"",OFFSET('Smelter Look-up'!$F$4,$V53-4,0)))</f>
        <v>RMI</v>
      </c>
      <c r="H53" s="183" t="s">
        <v>15665</v>
      </c>
      <c r="I53" s="184" t="str">
        <f ca="1">IF(ISERROR($V53),"",OFFSET('Smelter Look-up'!$H$4,$V53-4,0))</f>
        <v>Gejiu</v>
      </c>
      <c r="J53" s="184" t="str">
        <f ca="1">IF(ISERROR($V53),"",OFFSET('Smelter Look-up'!$I$4,$V53-4,0))</f>
        <v>Yunnan Sheng</v>
      </c>
      <c r="K53" s="225" t="s">
        <v>15665</v>
      </c>
      <c r="L53" s="225" t="s">
        <v>15665</v>
      </c>
      <c r="M53" s="225" t="s">
        <v>15665</v>
      </c>
      <c r="N53" s="225" t="s">
        <v>15665</v>
      </c>
      <c r="O53" s="225" t="s">
        <v>490</v>
      </c>
      <c r="P53" s="185" t="s">
        <v>15665</v>
      </c>
      <c r="Q53" s="226" t="s">
        <v>15665</v>
      </c>
      <c r="R53" s="182" t="str">
        <f ca="1">IF(ISERROR($V53),"",OFFSET('Smelter Look-up'!$C$4,$V53-4,0)&amp;"")</f>
        <v>Gejiu Zili Mining And Metallurgy Co., Ltd.</v>
      </c>
      <c r="S53" s="181" t="str">
        <f t="shared" ca="1" si="6"/>
        <v>CN</v>
      </c>
      <c r="T53" s="181" t="str">
        <f ca="1">IF(B53="","",IF(ISERROR(MATCH($J53,SorP!$B$1:$B$6230,0)),"",INDIRECT("'SorP'!$A$"&amp;MATCH($J53,SorP!$B$1:$B$6230,0))))</f>
        <v>CN-YN</v>
      </c>
      <c r="U53" s="201"/>
      <c r="V53" s="227">
        <f ca="1">IF(C53="",NA(),IF(OR(C53="Smelter not listed",C53="Smelter not yet identified"),MATCH($B53&amp;$D53,'Smelter Look-up'!$J:$J,0),MATCH($B53&amp;$C53,'Smelter Look-up'!$J:$J,0)))</f>
        <v>436</v>
      </c>
      <c r="X53" s="228">
        <f t="shared" ca="1" si="7"/>
        <v>0</v>
      </c>
      <c r="AB53" s="229" t="str">
        <f t="shared" ca="1" si="8"/>
        <v>TinGejiu Zili Mining And Metallurgy Co., Ltd.</v>
      </c>
    </row>
    <row r="54" spans="1:28" s="228" customFormat="1" ht="25.5">
      <c r="A54" s="181" t="s">
        <v>2553</v>
      </c>
      <c r="B54" s="182" t="str">
        <f ca="1">IF(LEN(A54)=0,"",INDEX('Smelter Look-up'!$A:$A,MATCH($A54,'Smelter Look-up'!$E:$E,0)))</f>
        <v>Tin</v>
      </c>
      <c r="C54" s="186" t="str">
        <f ca="1">IF(LEN(A54)=0,"",INDEX('Smelter Look-up'!$C:$C,MATCH($A54,'Smelter Look-up'!$E:$E,0)))</f>
        <v>Guangdong Hanhe Non-Ferrous Metal Co., Ltd.</v>
      </c>
      <c r="D54" s="233"/>
      <c r="E54" s="182" t="str">
        <f ca="1">IF(ISERROR($V54),"",OFFSET('Smelter Look-up'!$D$4,$V54-4,0)&amp;"")</f>
        <v>CHINA</v>
      </c>
      <c r="F54" s="182" t="str">
        <f ca="1">IF(ISERROR($V54),"",OFFSET('Smelter Look-up'!$E$4,$V54-4,0))</f>
        <v>CID003116</v>
      </c>
      <c r="G54" s="182" t="str">
        <f ca="1">IF(C54=$X$4,IF(ISERROR($V54),"Enter smelter details","RMI"),IF(ISERROR($V54),"",OFFSET('Smelter Look-up'!$F$4,$V54-4,0)))</f>
        <v>RMI</v>
      </c>
      <c r="H54" s="183" t="s">
        <v>15665</v>
      </c>
      <c r="I54" s="184" t="str">
        <f ca="1">IF(ISERROR($V54),"",OFFSET('Smelter Look-up'!$H$4,$V54-4,0))</f>
        <v>Chaozhou</v>
      </c>
      <c r="J54" s="184" t="str">
        <f ca="1">IF(ISERROR($V54),"",OFFSET('Smelter Look-up'!$I$4,$V54-4,0))</f>
        <v>Guangdong Sheng</v>
      </c>
      <c r="K54" s="225" t="s">
        <v>15665</v>
      </c>
      <c r="L54" s="225" t="s">
        <v>15665</v>
      </c>
      <c r="M54" s="225" t="s">
        <v>15665</v>
      </c>
      <c r="N54" s="225" t="s">
        <v>15665</v>
      </c>
      <c r="O54" s="225" t="s">
        <v>15666</v>
      </c>
      <c r="P54" s="185" t="s">
        <v>489</v>
      </c>
      <c r="Q54" s="226" t="s">
        <v>15665</v>
      </c>
      <c r="R54" s="182" t="str">
        <f ca="1">IF(ISERROR($V54),"",OFFSET('Smelter Look-up'!$C$4,$V54-4,0)&amp;"")</f>
        <v>Guangdong Hanhe Non-Ferrous Metal Co., Ltd.</v>
      </c>
      <c r="S54" s="181" t="str">
        <f t="shared" ca="1" si="6"/>
        <v>CN</v>
      </c>
      <c r="T54" s="181" t="str">
        <f ca="1">IF(B54="","",IF(ISERROR(MATCH($J54,SorP!$B$1:$B$6230,0)),"",INDIRECT("'SorP'!$A$"&amp;MATCH($J54,SorP!$B$1:$B$6230,0))))</f>
        <v>CN-GD</v>
      </c>
      <c r="U54" s="201"/>
      <c r="V54" s="227">
        <f ca="1">IF(C54="",NA(),IF(OR(C54="Smelter not listed",C54="Smelter not yet identified"),MATCH($B54&amp;$D54,'Smelter Look-up'!$J:$J,0),MATCH($B54&amp;$C54,'Smelter Look-up'!$J:$J,0)))</f>
        <v>439</v>
      </c>
      <c r="X54" s="228">
        <f t="shared" ca="1" si="7"/>
        <v>0</v>
      </c>
      <c r="AB54" s="229" t="str">
        <f t="shared" ca="1" si="8"/>
        <v>TinGuangdong Hanhe Non-Ferrous Metal Co., Ltd.</v>
      </c>
    </row>
    <row r="55" spans="1:28" s="228" customFormat="1" ht="25.5">
      <c r="A55" s="181" t="s">
        <v>1801</v>
      </c>
      <c r="B55" s="182" t="str">
        <f ca="1">IF(LEN(A55)=0,"",INDEX('Smelter Look-up'!$A:$A,MATCH($A55,'Smelter Look-up'!$E:$E,0)))</f>
        <v>Tin</v>
      </c>
      <c r="C55" s="186" t="str">
        <f ca="1">IF(LEN(A55)=0,"",INDEX('Smelter Look-up'!$C:$C,MATCH($A55,'Smelter Look-up'!$E:$E,0)))</f>
        <v>Jiangxi New Nanshan Technology Ltd.</v>
      </c>
      <c r="D55" s="233"/>
      <c r="E55" s="182" t="str">
        <f ca="1">IF(ISERROR($V55),"",OFFSET('Smelter Look-up'!$D$4,$V55-4,0)&amp;"")</f>
        <v>CHINA</v>
      </c>
      <c r="F55" s="182" t="str">
        <f ca="1">IF(ISERROR($V55),"",OFFSET('Smelter Look-up'!$E$4,$V55-4,0))</f>
        <v>CID001231</v>
      </c>
      <c r="G55" s="182" t="str">
        <f ca="1">IF(C55=$X$4,IF(ISERROR($V55),"Enter smelter details","RMI"),IF(ISERROR($V55),"",OFFSET('Smelter Look-up'!$F$4,$V55-4,0)))</f>
        <v>RMI</v>
      </c>
      <c r="H55" s="183" t="s">
        <v>15665</v>
      </c>
      <c r="I55" s="184" t="str">
        <f ca="1">IF(ISERROR($V55),"",OFFSET('Smelter Look-up'!$H$4,$V55-4,0))</f>
        <v>Ganzhou</v>
      </c>
      <c r="J55" s="184" t="str">
        <f ca="1">IF(ISERROR($V55),"",OFFSET('Smelter Look-up'!$I$4,$V55-4,0))</f>
        <v>Jiangxi Sheng</v>
      </c>
      <c r="K55" s="225" t="s">
        <v>15665</v>
      </c>
      <c r="L55" s="225" t="s">
        <v>15665</v>
      </c>
      <c r="M55" s="225" t="s">
        <v>15665</v>
      </c>
      <c r="N55" s="225" t="s">
        <v>15665</v>
      </c>
      <c r="O55" s="225" t="s">
        <v>15666</v>
      </c>
      <c r="P55" s="185" t="s">
        <v>489</v>
      </c>
      <c r="Q55" s="226" t="s">
        <v>15665</v>
      </c>
      <c r="R55" s="182" t="str">
        <f ca="1">IF(ISERROR($V55),"",OFFSET('Smelter Look-up'!$C$4,$V55-4,0)&amp;"")</f>
        <v>Jiangxi New Nanshan Technology Ltd.</v>
      </c>
      <c r="S55" s="181" t="str">
        <f t="shared" ca="1" si="6"/>
        <v>CN</v>
      </c>
      <c r="T55" s="181" t="str">
        <f ca="1">IF(B55="","",IF(ISERROR(MATCH($J55,SorP!$B$1:$B$6230,0)),"",INDIRECT("'SorP'!$A$"&amp;MATCH($J55,SorP!$B$1:$B$6230,0))))</f>
        <v>CN-JX</v>
      </c>
      <c r="U55" s="201"/>
      <c r="V55" s="227">
        <f ca="1">IF(C55="",NA(),IF(OR(C55="Smelter not listed",C55="Smelter not yet identified"),MATCH($B55&amp;$D55,'Smelter Look-up'!$J:$J,0),MATCH($B55&amp;$C55,'Smelter Look-up'!$J:$J,0)))</f>
        <v>448</v>
      </c>
      <c r="X55" s="228">
        <f t="shared" ca="1" si="7"/>
        <v>0</v>
      </c>
      <c r="AB55" s="229" t="str">
        <f t="shared" ca="1" si="8"/>
        <v>TinJiangxi New Nanshan Technology Ltd.</v>
      </c>
    </row>
    <row r="56" spans="1:28" s="228" customFormat="1" ht="25.5">
      <c r="A56" s="181" t="s">
        <v>13957</v>
      </c>
      <c r="B56" s="182" t="str">
        <f ca="1">IF(LEN(A56)=0,"",INDEX('Smelter Look-up'!$A:$A,MATCH($A56,'Smelter Look-up'!$E:$E,0)))</f>
        <v>Tin</v>
      </c>
      <c r="C56" s="186" t="str">
        <f ca="1">IF(LEN(A56)=0,"",INDEX('Smelter Look-up'!$C:$C,MATCH($A56,'Smelter Look-up'!$E:$E,0)))</f>
        <v>Luna Smelter, Ltd.</v>
      </c>
      <c r="D56" s="233"/>
      <c r="E56" s="182" t="str">
        <f ca="1">IF(ISERROR($V56),"",OFFSET('Smelter Look-up'!$D$4,$V56-4,0)&amp;"")</f>
        <v>RWANDA</v>
      </c>
      <c r="F56" s="182" t="str">
        <f ca="1">IF(ISERROR($V56),"",OFFSET('Smelter Look-up'!$E$4,$V56-4,0))</f>
        <v>CID003387</v>
      </c>
      <c r="G56" s="182" t="str">
        <f ca="1">IF(C56=$X$4,IF(ISERROR($V56),"Enter smelter details","RMI"),IF(ISERROR($V56),"",OFFSET('Smelter Look-up'!$F$4,$V56-4,0)))</f>
        <v>RMI</v>
      </c>
      <c r="H56" s="183" t="s">
        <v>15665</v>
      </c>
      <c r="I56" s="184" t="str">
        <f ca="1">IF(ISERROR($V56),"",OFFSET('Smelter Look-up'!$H$4,$V56-4,0))</f>
        <v>Kigali</v>
      </c>
      <c r="J56" s="184" t="str">
        <f ca="1">IF(ISERROR($V56),"",OFFSET('Smelter Look-up'!$I$4,$V56-4,0))</f>
        <v>City of Kigali</v>
      </c>
      <c r="K56" s="225" t="s">
        <v>15665</v>
      </c>
      <c r="L56" s="225" t="s">
        <v>15665</v>
      </c>
      <c r="M56" s="225" t="s">
        <v>15665</v>
      </c>
      <c r="N56" s="225" t="s">
        <v>15665</v>
      </c>
      <c r="O56" s="225" t="s">
        <v>15667</v>
      </c>
      <c r="P56" s="185" t="s">
        <v>489</v>
      </c>
      <c r="Q56" s="226" t="s">
        <v>15665</v>
      </c>
      <c r="R56" s="182" t="str">
        <f ca="1">IF(ISERROR($V56),"",OFFSET('Smelter Look-up'!$C$4,$V56-4,0)&amp;"")</f>
        <v>Luna Smelter, Ltd.</v>
      </c>
      <c r="S56" s="181" t="str">
        <f t="shared" ca="1" si="6"/>
        <v>RW</v>
      </c>
      <c r="T56" s="181" t="str">
        <f ca="1">IF(B56="","",IF(ISERROR(MATCH($J56,SorP!$B$1:$B$6230,0)),"",INDIRECT("'SorP'!$A$"&amp;MATCH($J56,SorP!$B$1:$B$6230,0))))</f>
        <v>RW-01</v>
      </c>
      <c r="U56" s="201"/>
      <c r="V56" s="227">
        <f ca="1">IF(C56="",NA(),IF(OR(C56="Smelter not listed",C56="Smelter not yet identified"),MATCH($B56&amp;$D56,'Smelter Look-up'!$J:$J,0),MATCH($B56&amp;$C56,'Smelter Look-up'!$J:$J,0)))</f>
        <v>454</v>
      </c>
      <c r="X56" s="228">
        <f t="shared" ca="1" si="7"/>
        <v>0</v>
      </c>
      <c r="AB56" s="229" t="str">
        <f t="shared" ca="1" si="8"/>
        <v>TinLuna Smelter, Ltd.</v>
      </c>
    </row>
    <row r="57" spans="1:28" s="228" customFormat="1" ht="25.5">
      <c r="A57" s="181" t="s">
        <v>139</v>
      </c>
      <c r="B57" s="182" t="str">
        <f ca="1">IF(LEN(A57)=0,"",INDEX('Smelter Look-up'!$A:$A,MATCH($A57,'Smelter Look-up'!$E:$E,0)))</f>
        <v>Tin</v>
      </c>
      <c r="C57" s="186" t="str">
        <f ca="1">IF(LEN(A57)=0,"",INDEX('Smelter Look-up'!$C:$C,MATCH($A57,'Smelter Look-up'!$E:$E,0)))</f>
        <v>Magnu's Minerais Metais e Ligas Ltda.</v>
      </c>
      <c r="D57" s="233"/>
      <c r="E57" s="182" t="str">
        <f ca="1">IF(ISERROR($V57),"",OFFSET('Smelter Look-up'!$D$4,$V57-4,0)&amp;"")</f>
        <v>BRAZIL</v>
      </c>
      <c r="F57" s="182" t="str">
        <f ca="1">IF(ISERROR($V57),"",OFFSET('Smelter Look-up'!$E$4,$V57-4,0))</f>
        <v>CID002468</v>
      </c>
      <c r="G57" s="182" t="str">
        <f ca="1">IF(C57=$X$4,IF(ISERROR($V57),"Enter smelter details","RMI"),IF(ISERROR($V57),"",OFFSET('Smelter Look-up'!$F$4,$V57-4,0)))</f>
        <v>RMI</v>
      </c>
      <c r="H57" s="183" t="s">
        <v>15665</v>
      </c>
      <c r="I57" s="184" t="str">
        <f ca="1">IF(ISERROR($V57),"",OFFSET('Smelter Look-up'!$H$4,$V57-4,0))</f>
        <v>São João del Rei</v>
      </c>
      <c r="J57" s="184" t="str">
        <f ca="1">IF(ISERROR($V57),"",OFFSET('Smelter Look-up'!$I$4,$V57-4,0))</f>
        <v>Minas Gerais</v>
      </c>
      <c r="K57" s="225" t="s">
        <v>15665</v>
      </c>
      <c r="L57" s="225" t="s">
        <v>15665</v>
      </c>
      <c r="M57" s="225" t="s">
        <v>15665</v>
      </c>
      <c r="N57" s="225" t="s">
        <v>15665</v>
      </c>
      <c r="O57" s="225" t="s">
        <v>15666</v>
      </c>
      <c r="P57" s="185" t="s">
        <v>489</v>
      </c>
      <c r="Q57" s="226" t="s">
        <v>15665</v>
      </c>
      <c r="R57" s="182" t="str">
        <f ca="1">IF(ISERROR($V57),"",OFFSET('Smelter Look-up'!$C$4,$V57-4,0)&amp;"")</f>
        <v>Magnu's Minerais Metais e Ligas Ltda.</v>
      </c>
      <c r="S57" s="181" t="str">
        <f t="shared" ca="1" si="6"/>
        <v>BR</v>
      </c>
      <c r="T57" s="181" t="str">
        <f ca="1">IF(B57="","",IF(ISERROR(MATCH($J57,SorP!$B$1:$B$6230,0)),"",INDIRECT("'SorP'!$A$"&amp;MATCH($J57,SorP!$B$1:$B$6230,0))))</f>
        <v>BR-MG</v>
      </c>
      <c r="U57" s="201"/>
      <c r="V57" s="227">
        <f ca="1">IF(C57="",NA(),IF(OR(C57="Smelter not listed",C57="Smelter not yet identified"),MATCH($B57&amp;$D57,'Smelter Look-up'!$J:$J,0),MATCH($B57&amp;$C57,'Smelter Look-up'!$J:$J,0)))</f>
        <v>456</v>
      </c>
      <c r="X57" s="228">
        <f t="shared" ca="1" si="7"/>
        <v>0</v>
      </c>
      <c r="AB57" s="229" t="str">
        <f t="shared" ca="1" si="8"/>
        <v>TinMagnu's Minerais Metais e Ligas Ltda.</v>
      </c>
    </row>
    <row r="58" spans="1:28" s="228" customFormat="1" ht="25.5">
      <c r="A58" s="181" t="s">
        <v>774</v>
      </c>
      <c r="B58" s="182" t="str">
        <f ca="1">IF(LEN(A58)=0,"",INDEX('Smelter Look-up'!$A:$A,MATCH($A58,'Smelter Look-up'!$E:$E,0)))</f>
        <v>Tin</v>
      </c>
      <c r="C58" s="186" t="str">
        <f ca="1">IF(LEN(A58)=0,"",INDEX('Smelter Look-up'!$C:$C,MATCH($A58,'Smelter Look-up'!$E:$E,0)))</f>
        <v>Malaysia Smelting Corporation (MSC)</v>
      </c>
      <c r="D58" s="233"/>
      <c r="E58" s="182" t="str">
        <f ca="1">IF(ISERROR($V58),"",OFFSET('Smelter Look-up'!$D$4,$V58-4,0)&amp;"")</f>
        <v>MALAYSIA</v>
      </c>
      <c r="F58" s="182" t="str">
        <f ca="1">IF(ISERROR($V58),"",OFFSET('Smelter Look-up'!$E$4,$V58-4,0))</f>
        <v>CID001105</v>
      </c>
      <c r="G58" s="182" t="str">
        <f ca="1">IF(C58=$X$4,IF(ISERROR($V58),"Enter smelter details","RMI"),IF(ISERROR($V58),"",OFFSET('Smelter Look-up'!$F$4,$V58-4,0)))</f>
        <v>RMI</v>
      </c>
      <c r="H58" s="183" t="s">
        <v>15665</v>
      </c>
      <c r="I58" s="184" t="str">
        <f ca="1">IF(ISERROR($V58),"",OFFSET('Smelter Look-up'!$H$4,$V58-4,0))</f>
        <v>Butterworth</v>
      </c>
      <c r="J58" s="184" t="str">
        <f ca="1">IF(ISERROR($V58),"",OFFSET('Smelter Look-up'!$I$4,$V58-4,0))</f>
        <v>Pulau Pinang</v>
      </c>
      <c r="K58" s="225" t="s">
        <v>15665</v>
      </c>
      <c r="L58" s="225" t="s">
        <v>15665</v>
      </c>
      <c r="M58" s="225" t="s">
        <v>15665</v>
      </c>
      <c r="N58" s="225" t="s">
        <v>15665</v>
      </c>
      <c r="O58" s="225" t="s">
        <v>15667</v>
      </c>
      <c r="P58" s="185" t="s">
        <v>489</v>
      </c>
      <c r="Q58" s="226" t="s">
        <v>15665</v>
      </c>
      <c r="R58" s="182" t="str">
        <f ca="1">IF(ISERROR($V58),"",OFFSET('Smelter Look-up'!$C$4,$V58-4,0)&amp;"")</f>
        <v>Malaysia Smelting Corporation (MSC)</v>
      </c>
      <c r="S58" s="181" t="str">
        <f t="shared" ca="1" si="6"/>
        <v>MY</v>
      </c>
      <c r="T58" s="181" t="str">
        <f ca="1">IF(B58="","",IF(ISERROR(MATCH($J58,SorP!$B$1:$B$6230,0)),"",INDIRECT("'SorP'!$A$"&amp;MATCH($J58,SorP!$B$1:$B$6230,0))))</f>
        <v>MY-07</v>
      </c>
      <c r="U58" s="201"/>
      <c r="V58" s="227">
        <f ca="1">IF(C58="",NA(),IF(OR(C58="Smelter not listed",C58="Smelter not yet identified"),MATCH($B58&amp;$D58,'Smelter Look-up'!$J:$J,0),MATCH($B58&amp;$C58,'Smelter Look-up'!$J:$J,0)))</f>
        <v>457</v>
      </c>
      <c r="X58" s="228">
        <f t="shared" ca="1" si="7"/>
        <v>0</v>
      </c>
      <c r="AB58" s="229" t="str">
        <f t="shared" ca="1" si="8"/>
        <v>TinMalaysia Smelting Corporation (MSC)</v>
      </c>
    </row>
    <row r="59" spans="1:28" s="228" customFormat="1" ht="25.5">
      <c r="A59" s="181" t="s">
        <v>1794</v>
      </c>
      <c r="B59" s="182" t="str">
        <f ca="1">IF(LEN(A59)=0,"",INDEX('Smelter Look-up'!$A:$A,MATCH($A59,'Smelter Look-up'!$E:$E,0)))</f>
        <v>Tin</v>
      </c>
      <c r="C59" s="186" t="str">
        <f ca="1">IF(LEN(A59)=0,"",INDEX('Smelter Look-up'!$C:$C,MATCH($A59,'Smelter Look-up'!$E:$E,0)))</f>
        <v>Metallic Resources, Inc.</v>
      </c>
      <c r="D59" s="233"/>
      <c r="E59" s="182" t="str">
        <f ca="1">IF(ISERROR($V59),"",OFFSET('Smelter Look-up'!$D$4,$V59-4,0)&amp;"")</f>
        <v>UNITED STATES OF AMERICA</v>
      </c>
      <c r="F59" s="182" t="str">
        <f ca="1">IF(ISERROR($V59),"",OFFSET('Smelter Look-up'!$E$4,$V59-4,0))</f>
        <v>CID001142</v>
      </c>
      <c r="G59" s="182" t="str">
        <f ca="1">IF(C59=$X$4,IF(ISERROR($V59),"Enter smelter details","RMI"),IF(ISERROR($V59),"",OFFSET('Smelter Look-up'!$F$4,$V59-4,0)))</f>
        <v>RMI</v>
      </c>
      <c r="H59" s="183" t="s">
        <v>15665</v>
      </c>
      <c r="I59" s="184" t="str">
        <f ca="1">IF(ISERROR($V59),"",OFFSET('Smelter Look-up'!$H$4,$V59-4,0))</f>
        <v>Twinsburg</v>
      </c>
      <c r="J59" s="184" t="str">
        <f ca="1">IF(ISERROR($V59),"",OFFSET('Smelter Look-up'!$I$4,$V59-4,0))</f>
        <v>Ohio</v>
      </c>
      <c r="K59" s="225" t="s">
        <v>15665</v>
      </c>
      <c r="L59" s="225" t="s">
        <v>15665</v>
      </c>
      <c r="M59" s="225" t="s">
        <v>15665</v>
      </c>
      <c r="N59" s="225" t="s">
        <v>15665</v>
      </c>
      <c r="O59" s="225" t="s">
        <v>15666</v>
      </c>
      <c r="P59" s="185" t="s">
        <v>489</v>
      </c>
      <c r="Q59" s="226" t="s">
        <v>15665</v>
      </c>
      <c r="R59" s="182" t="str">
        <f ca="1">IF(ISERROR($V59),"",OFFSET('Smelter Look-up'!$C$4,$V59-4,0)&amp;"")</f>
        <v>Metallic Resources, Inc.</v>
      </c>
      <c r="S59" s="181" t="str">
        <f t="shared" ca="1" si="6"/>
        <v>US</v>
      </c>
      <c r="T59" s="181" t="str">
        <f ca="1">IF(B59="","",IF(ISERROR(MATCH($J59,SorP!$B$1:$B$6230,0)),"",INDIRECT("'SorP'!$A$"&amp;MATCH($J59,SorP!$B$1:$B$6230,0))))</f>
        <v>US-OH</v>
      </c>
      <c r="U59" s="201"/>
      <c r="V59" s="227">
        <f ca="1">IF(C59="",NA(),IF(OR(C59="Smelter not listed",C59="Smelter not yet identified"),MATCH($B59&amp;$D59,'Smelter Look-up'!$J:$J,0),MATCH($B59&amp;$C59,'Smelter Look-up'!$J:$J,0)))</f>
        <v>461</v>
      </c>
      <c r="X59" s="228">
        <f t="shared" ca="1" si="7"/>
        <v>0</v>
      </c>
      <c r="AB59" s="229" t="str">
        <f t="shared" ca="1" si="8"/>
        <v>TinMetallic Resources, Inc.</v>
      </c>
    </row>
    <row r="60" spans="1:28" s="228" customFormat="1" ht="25.5">
      <c r="A60" s="181" t="s">
        <v>775</v>
      </c>
      <c r="B60" s="182" t="str">
        <f ca="1">IF(LEN(A60)=0,"",INDEX('Smelter Look-up'!$A:$A,MATCH($A60,'Smelter Look-up'!$E:$E,0)))</f>
        <v>Tin</v>
      </c>
      <c r="C60" s="186" t="str">
        <f ca="1">IF(LEN(A60)=0,"",INDEX('Smelter Look-up'!$C:$C,MATCH($A60,'Smelter Look-up'!$E:$E,0)))</f>
        <v>Mineracao Taboca S.A.</v>
      </c>
      <c r="D60" s="233"/>
      <c r="E60" s="182" t="str">
        <f ca="1">IF(ISERROR($V60),"",OFFSET('Smelter Look-up'!$D$4,$V60-4,0)&amp;"")</f>
        <v>BRAZIL</v>
      </c>
      <c r="F60" s="182" t="str">
        <f ca="1">IF(ISERROR($V60),"",OFFSET('Smelter Look-up'!$E$4,$V60-4,0))</f>
        <v>CID001173</v>
      </c>
      <c r="G60" s="182" t="str">
        <f ca="1">IF(C60=$X$4,IF(ISERROR($V60),"Enter smelter details","RMI"),IF(ISERROR($V60),"",OFFSET('Smelter Look-up'!$F$4,$V60-4,0)))</f>
        <v>RMI</v>
      </c>
      <c r="H60" s="183" t="s">
        <v>15665</v>
      </c>
      <c r="I60" s="184" t="str">
        <f ca="1">IF(ISERROR($V60),"",OFFSET('Smelter Look-up'!$H$4,$V60-4,0))</f>
        <v>Bairro Guarapiranga</v>
      </c>
      <c r="J60" s="184" t="str">
        <f ca="1">IF(ISERROR($V60),"",OFFSET('Smelter Look-up'!$I$4,$V60-4,0))</f>
        <v>São Paulo</v>
      </c>
      <c r="K60" s="225" t="s">
        <v>15665</v>
      </c>
      <c r="L60" s="225" t="s">
        <v>15665</v>
      </c>
      <c r="M60" s="225" t="s">
        <v>15665</v>
      </c>
      <c r="N60" s="225" t="s">
        <v>15665</v>
      </c>
      <c r="O60" s="225" t="s">
        <v>15666</v>
      </c>
      <c r="P60" s="185" t="s">
        <v>489</v>
      </c>
      <c r="Q60" s="226" t="s">
        <v>15665</v>
      </c>
      <c r="R60" s="182" t="str">
        <f ca="1">IF(ISERROR($V60),"",OFFSET('Smelter Look-up'!$C$4,$V60-4,0)&amp;"")</f>
        <v>Mineracao Taboca S.A.</v>
      </c>
      <c r="S60" s="181" t="str">
        <f t="shared" ca="1" si="6"/>
        <v>BR</v>
      </c>
      <c r="T60" s="181" t="str">
        <f ca="1">IF(B60="","",IF(ISERROR(MATCH($J60,SorP!$B$1:$B$6230,0)),"",INDIRECT("'SorP'!$A$"&amp;MATCH($J60,SorP!$B$1:$B$6230,0))))</f>
        <v>BR-SP</v>
      </c>
      <c r="U60" s="201"/>
      <c r="V60" s="227">
        <f ca="1">IF(C60="",NA(),IF(OR(C60="Smelter not listed",C60="Smelter not yet identified"),MATCH($B60&amp;$D60,'Smelter Look-up'!$J:$J,0),MATCH($B60&amp;$C60,'Smelter Look-up'!$J:$J,0)))</f>
        <v>464</v>
      </c>
      <c r="X60" s="228">
        <f t="shared" ca="1" si="7"/>
        <v>0</v>
      </c>
      <c r="AB60" s="229" t="str">
        <f t="shared" ca="1" si="8"/>
        <v>TinMineracao Taboca S.A.</v>
      </c>
    </row>
    <row r="61" spans="1:28" s="228" customFormat="1" ht="25.5">
      <c r="A61" s="181" t="s">
        <v>776</v>
      </c>
      <c r="B61" s="182" t="str">
        <f ca="1">IF(LEN(A61)=0,"",INDEX('Smelter Look-up'!$A:$A,MATCH($A61,'Smelter Look-up'!$E:$E,0)))</f>
        <v>Tin</v>
      </c>
      <c r="C61" s="186" t="str">
        <f ca="1">IF(LEN(A61)=0,"",INDEX('Smelter Look-up'!$C:$C,MATCH($A61,'Smelter Look-up'!$E:$E,0)))</f>
        <v>Minsur</v>
      </c>
      <c r="D61" s="233"/>
      <c r="E61" s="182" t="str">
        <f ca="1">IF(ISERROR($V61),"",OFFSET('Smelter Look-up'!$D$4,$V61-4,0)&amp;"")</f>
        <v>PERU</v>
      </c>
      <c r="F61" s="182" t="str">
        <f ca="1">IF(ISERROR($V61),"",OFFSET('Smelter Look-up'!$E$4,$V61-4,0))</f>
        <v>CID001182</v>
      </c>
      <c r="G61" s="182" t="str">
        <f ca="1">IF(C61=$X$4,IF(ISERROR($V61),"Enter smelter details","RMI"),IF(ISERROR($V61),"",OFFSET('Smelter Look-up'!$F$4,$V61-4,0)))</f>
        <v>RMI</v>
      </c>
      <c r="H61" s="183" t="s">
        <v>15665</v>
      </c>
      <c r="I61" s="184" t="str">
        <f ca="1">IF(ISERROR($V61),"",OFFSET('Smelter Look-up'!$H$4,$V61-4,0))</f>
        <v>Paracas</v>
      </c>
      <c r="J61" s="184" t="str">
        <f ca="1">IF(ISERROR($V61),"",OFFSET('Smelter Look-up'!$I$4,$V61-4,0))</f>
        <v>Ika</v>
      </c>
      <c r="K61" s="225" t="s">
        <v>15665</v>
      </c>
      <c r="L61" s="225" t="s">
        <v>15665</v>
      </c>
      <c r="M61" s="225" t="s">
        <v>15665</v>
      </c>
      <c r="N61" s="225" t="s">
        <v>15665</v>
      </c>
      <c r="O61" s="225" t="s">
        <v>15666</v>
      </c>
      <c r="P61" s="185" t="s">
        <v>489</v>
      </c>
      <c r="Q61" s="226" t="s">
        <v>15665</v>
      </c>
      <c r="R61" s="182" t="str">
        <f ca="1">IF(ISERROR($V61),"",OFFSET('Smelter Look-up'!$C$4,$V61-4,0)&amp;"")</f>
        <v>Minsur</v>
      </c>
      <c r="S61" s="181" t="str">
        <f t="shared" ca="1" si="6"/>
        <v>PE</v>
      </c>
      <c r="T61" s="181" t="str">
        <f ca="1">IF(B61="","",IF(ISERROR(MATCH($J61,SorP!$B$1:$B$6230,0)),"",INDIRECT("'SorP'!$A$"&amp;MATCH($J61,SorP!$B$1:$B$6230,0))))</f>
        <v>PE-ICA</v>
      </c>
      <c r="U61" s="201"/>
      <c r="V61" s="227">
        <f ca="1">IF(C61="",NA(),IF(OR(C61="Smelter not listed",C61="Smelter not yet identified"),MATCH($B61&amp;$D61,'Smelter Look-up'!$J:$J,0),MATCH($B61&amp;$C61,'Smelter Look-up'!$J:$J,0)))</f>
        <v>468</v>
      </c>
      <c r="X61" s="228">
        <f t="shared" ca="1" si="7"/>
        <v>0</v>
      </c>
      <c r="AB61" s="229" t="str">
        <f t="shared" ca="1" si="8"/>
        <v>TinMinsur</v>
      </c>
    </row>
    <row r="62" spans="1:28" s="228" customFormat="1" ht="20.25">
      <c r="A62" s="181" t="s">
        <v>777</v>
      </c>
      <c r="B62" s="182" t="str">
        <f ca="1">IF(LEN(A62)=0,"",INDEX('Smelter Look-up'!$A:$A,MATCH($A62,'Smelter Look-up'!$E:$E,0)))</f>
        <v>Tin</v>
      </c>
      <c r="C62" s="186" t="str">
        <f ca="1">IF(LEN(A62)=0,"",INDEX('Smelter Look-up'!$C:$C,MATCH($A62,'Smelter Look-up'!$E:$E,0)))</f>
        <v>Mitsubishi Materials Corporation</v>
      </c>
      <c r="D62" s="233"/>
      <c r="E62" s="182" t="str">
        <f ca="1">IF(ISERROR($V62),"",OFFSET('Smelter Look-up'!$D$4,$V62-4,0)&amp;"")</f>
        <v>JAPAN</v>
      </c>
      <c r="F62" s="182" t="str">
        <f ca="1">IF(ISERROR($V62),"",OFFSET('Smelter Look-up'!$E$4,$V62-4,0))</f>
        <v>CID001191</v>
      </c>
      <c r="G62" s="182" t="str">
        <f ca="1">IF(C62=$X$4,IF(ISERROR($V62),"Enter smelter details","RMI"),IF(ISERROR($V62),"",OFFSET('Smelter Look-up'!$F$4,$V62-4,0)))</f>
        <v>RMI</v>
      </c>
      <c r="H62" s="183" t="s">
        <v>15665</v>
      </c>
      <c r="I62" s="184" t="str">
        <f ca="1">IF(ISERROR($V62),"",OFFSET('Smelter Look-up'!$H$4,$V62-4,0))</f>
        <v>Tokyo</v>
      </c>
      <c r="J62" s="184" t="str">
        <f ca="1">IF(ISERROR($V62),"",OFFSET('Smelter Look-up'!$I$4,$V62-4,0))</f>
        <v>Tokyo</v>
      </c>
      <c r="K62" s="225" t="s">
        <v>15665</v>
      </c>
      <c r="L62" s="225" t="s">
        <v>15665</v>
      </c>
      <c r="M62" s="225" t="s">
        <v>15665</v>
      </c>
      <c r="N62" s="225" t="s">
        <v>15665</v>
      </c>
      <c r="O62" s="225" t="s">
        <v>15669</v>
      </c>
      <c r="P62" s="185" t="s">
        <v>488</v>
      </c>
      <c r="Q62" s="226" t="s">
        <v>15665</v>
      </c>
      <c r="R62" s="182" t="str">
        <f ca="1">IF(ISERROR($V62),"",OFFSET('Smelter Look-up'!$C$4,$V62-4,0)&amp;"")</f>
        <v>Mitsubishi Materials Corporation</v>
      </c>
      <c r="S62" s="181" t="str">
        <f t="shared" ca="1" si="6"/>
        <v>JP</v>
      </c>
      <c r="T62" s="181" t="str">
        <f ca="1">IF(B62="","",IF(ISERROR(MATCH($J62,SorP!$B$1:$B$6230,0)),"",INDIRECT("'SorP'!$A$"&amp;MATCH($J62,SorP!$B$1:$B$6230,0))))</f>
        <v>JP-13</v>
      </c>
      <c r="U62" s="201"/>
      <c r="V62" s="227">
        <f ca="1">IF(C62="",NA(),IF(OR(C62="Smelter not listed",C62="Smelter not yet identified"),MATCH($B62&amp;$D62,'Smelter Look-up'!$J:$J,0),MATCH($B62&amp;$C62,'Smelter Look-up'!$J:$J,0)))</f>
        <v>469</v>
      </c>
      <c r="X62" s="228">
        <f t="shared" ca="1" si="7"/>
        <v>0</v>
      </c>
      <c r="AB62" s="229" t="str">
        <f t="shared" ca="1" si="8"/>
        <v>TinMitsubishi Materials Corporation</v>
      </c>
    </row>
    <row r="63" spans="1:28" s="228" customFormat="1" ht="20.25">
      <c r="A63" s="181" t="s">
        <v>779</v>
      </c>
      <c r="B63" s="182" t="str">
        <f ca="1">IF(LEN(A63)=0,"",INDEX('Smelter Look-up'!$A:$A,MATCH($A63,'Smelter Look-up'!$E:$E,0)))</f>
        <v>Tin</v>
      </c>
      <c r="C63" s="186" t="str">
        <f ca="1">IF(LEN(A63)=0,"",INDEX('Smelter Look-up'!$C:$C,MATCH($A63,'Smelter Look-up'!$E:$E,0)))</f>
        <v>O.M. Manufacturing (Thailand) Co., Ltd.</v>
      </c>
      <c r="D63" s="233"/>
      <c r="E63" s="182" t="str">
        <f ca="1">IF(ISERROR($V63),"",OFFSET('Smelter Look-up'!$D$4,$V63-4,0)&amp;"")</f>
        <v>THAILAND</v>
      </c>
      <c r="F63" s="182" t="str">
        <f ca="1">IF(ISERROR($V63),"",OFFSET('Smelter Look-up'!$E$4,$V63-4,0))</f>
        <v>CID001314</v>
      </c>
      <c r="G63" s="182" t="str">
        <f ca="1">IF(C63=$X$4,IF(ISERROR($V63),"Enter smelter details","RMI"),IF(ISERROR($V63),"",OFFSET('Smelter Look-up'!$F$4,$V63-4,0)))</f>
        <v>RMI</v>
      </c>
      <c r="H63" s="183" t="s">
        <v>15665</v>
      </c>
      <c r="I63" s="184" t="str">
        <f ca="1">IF(ISERROR($V63),"",OFFSET('Smelter Look-up'!$H$4,$V63-4,0))</f>
        <v>Nongkham Sriracha</v>
      </c>
      <c r="J63" s="184" t="str">
        <f ca="1">IF(ISERROR($V63),"",OFFSET('Smelter Look-up'!$I$4,$V63-4,0))</f>
        <v>Chon Buri</v>
      </c>
      <c r="K63" s="225" t="s">
        <v>15665</v>
      </c>
      <c r="L63" s="225" t="s">
        <v>15665</v>
      </c>
      <c r="M63" s="225" t="s">
        <v>15665</v>
      </c>
      <c r="N63" s="225" t="s">
        <v>15665</v>
      </c>
      <c r="O63" s="225" t="s">
        <v>15669</v>
      </c>
      <c r="P63" s="185" t="s">
        <v>488</v>
      </c>
      <c r="Q63" s="226" t="s">
        <v>15665</v>
      </c>
      <c r="R63" s="182" t="str">
        <f ca="1">IF(ISERROR($V63),"",OFFSET('Smelter Look-up'!$C$4,$V63-4,0)&amp;"")</f>
        <v>O.M. Manufacturing (Thailand) Co., Ltd.</v>
      </c>
      <c r="S63" s="181" t="str">
        <f t="shared" ca="1" si="6"/>
        <v>TH</v>
      </c>
      <c r="T63" s="181" t="str">
        <f ca="1">IF(B63="","",IF(ISERROR(MATCH($J63,SorP!$B$1:$B$6230,0)),"",INDIRECT("'SorP'!$A$"&amp;MATCH($J63,SorP!$B$1:$B$6230,0))))</f>
        <v>TH-20</v>
      </c>
      <c r="U63" s="201"/>
      <c r="V63" s="227">
        <f ca="1">IF(C63="",NA(),IF(OR(C63="Smelter not listed",C63="Smelter not yet identified"),MATCH($B63&amp;$D63,'Smelter Look-up'!$J:$J,0),MATCH($B63&amp;$C63,'Smelter Look-up'!$J:$J,0)))</f>
        <v>476</v>
      </c>
      <c r="X63" s="228">
        <f t="shared" ca="1" si="7"/>
        <v>0</v>
      </c>
      <c r="AB63" s="229" t="str">
        <f t="shared" ca="1" si="8"/>
        <v>TinO.M. Manufacturing (Thailand) Co., Ltd.</v>
      </c>
    </row>
    <row r="64" spans="1:28" s="228" customFormat="1" ht="20.25">
      <c r="A64" s="181" t="s">
        <v>1402</v>
      </c>
      <c r="B64" s="182" t="str">
        <f ca="1">IF(LEN(A64)=0,"",INDEX('Smelter Look-up'!$A:$A,MATCH($A64,'Smelter Look-up'!$E:$E,0)))</f>
        <v>Tin</v>
      </c>
      <c r="C64" s="186" t="str">
        <f ca="1">IF(LEN(A64)=0,"",INDEX('Smelter Look-up'!$C:$C,MATCH($A64,'Smelter Look-up'!$E:$E,0)))</f>
        <v>O.M. Manufacturing Philippines, Inc.</v>
      </c>
      <c r="D64" s="233"/>
      <c r="E64" s="182" t="str">
        <f ca="1">IF(ISERROR($V64),"",OFFSET('Smelter Look-up'!$D$4,$V64-4,0)&amp;"")</f>
        <v>PHILIPPINES</v>
      </c>
      <c r="F64" s="182" t="str">
        <f ca="1">IF(ISERROR($V64),"",OFFSET('Smelter Look-up'!$E$4,$V64-4,0))</f>
        <v>CID002517</v>
      </c>
      <c r="G64" s="182" t="str">
        <f ca="1">IF(C64=$X$4,IF(ISERROR($V64),"Enter smelter details","RMI"),IF(ISERROR($V64),"",OFFSET('Smelter Look-up'!$F$4,$V64-4,0)))</f>
        <v>RMI</v>
      </c>
      <c r="H64" s="183" t="s">
        <v>15665</v>
      </c>
      <c r="I64" s="184" t="str">
        <f ca="1">IF(ISERROR($V64),"",OFFSET('Smelter Look-up'!$H$4,$V64-4,0))</f>
        <v>Rosario</v>
      </c>
      <c r="J64" s="184" t="str">
        <f ca="1">IF(ISERROR($V64),"",OFFSET('Smelter Look-up'!$I$4,$V64-4,0))</f>
        <v>Cavite</v>
      </c>
      <c r="K64" s="225" t="s">
        <v>15665</v>
      </c>
      <c r="L64" s="225" t="s">
        <v>15665</v>
      </c>
      <c r="M64" s="225" t="s">
        <v>15665</v>
      </c>
      <c r="N64" s="225" t="s">
        <v>15665</v>
      </c>
      <c r="O64" s="225" t="s">
        <v>15669</v>
      </c>
      <c r="P64" s="185" t="s">
        <v>488</v>
      </c>
      <c r="Q64" s="226" t="s">
        <v>15665</v>
      </c>
      <c r="R64" s="182" t="str">
        <f ca="1">IF(ISERROR($V64),"",OFFSET('Smelter Look-up'!$C$4,$V64-4,0)&amp;"")</f>
        <v>O.M. Manufacturing Philippines, Inc.</v>
      </c>
      <c r="S64" s="181" t="str">
        <f t="shared" ca="1" si="6"/>
        <v>PH</v>
      </c>
      <c r="T64" s="181" t="str">
        <f ca="1">IF(B64="","",IF(ISERROR(MATCH($J64,SorP!$B$1:$B$6230,0)),"",INDIRECT("'SorP'!$A$"&amp;MATCH($J64,SorP!$B$1:$B$6230,0))))</f>
        <v>PH-CAV</v>
      </c>
      <c r="U64" s="201"/>
      <c r="V64" s="227">
        <f ca="1">IF(C64="",NA(),IF(OR(C64="Smelter not listed",C64="Smelter not yet identified"),MATCH($B64&amp;$D64,'Smelter Look-up'!$J:$J,0),MATCH($B64&amp;$C64,'Smelter Look-up'!$J:$J,0)))</f>
        <v>477</v>
      </c>
      <c r="X64" s="228">
        <f t="shared" ca="1" si="7"/>
        <v>0</v>
      </c>
      <c r="AB64" s="229" t="str">
        <f t="shared" ca="1" si="8"/>
        <v>TinO.M. Manufacturing Philippines, Inc.</v>
      </c>
    </row>
    <row r="65" spans="1:28" s="228" customFormat="1" ht="38.25">
      <c r="A65" s="181" t="s">
        <v>780</v>
      </c>
      <c r="B65" s="182" t="str">
        <f ca="1">IF(LEN(A65)=0,"",INDEX('Smelter Look-up'!$A:$A,MATCH($A65,'Smelter Look-up'!$E:$E,0)))</f>
        <v>Tin</v>
      </c>
      <c r="C65" s="186" t="str">
        <f ca="1">IF(LEN(A65)=0,"",INDEX('Smelter Look-up'!$C:$C,MATCH($A65,'Smelter Look-up'!$E:$E,0)))</f>
        <v>Operaciones Metalurgicas S.A.</v>
      </c>
      <c r="D65" s="233"/>
      <c r="E65" s="182" t="str">
        <f ca="1">IF(ISERROR($V65),"",OFFSET('Smelter Look-up'!$D$4,$V65-4,0)&amp;"")</f>
        <v>BOLIVIA (PLURINATIONAL STATE OF)</v>
      </c>
      <c r="F65" s="182" t="str">
        <f ca="1">IF(ISERROR($V65),"",OFFSET('Smelter Look-up'!$E$4,$V65-4,0))</f>
        <v>CID001337</v>
      </c>
      <c r="G65" s="182" t="str">
        <f ca="1">IF(C65=$X$4,IF(ISERROR($V65),"Enter smelter details","RMI"),IF(ISERROR($V65),"",OFFSET('Smelter Look-up'!$F$4,$V65-4,0)))</f>
        <v>RMI</v>
      </c>
      <c r="H65" s="183" t="s">
        <v>15665</v>
      </c>
      <c r="I65" s="184" t="str">
        <f ca="1">IF(ISERROR($V65),"",OFFSET('Smelter Look-up'!$H$4,$V65-4,0))</f>
        <v>Oruro</v>
      </c>
      <c r="J65" s="184" t="str">
        <f ca="1">IF(ISERROR($V65),"",OFFSET('Smelter Look-up'!$I$4,$V65-4,0))</f>
        <v>Oruro</v>
      </c>
      <c r="K65" s="225" t="s">
        <v>15665</v>
      </c>
      <c r="L65" s="225" t="s">
        <v>15665</v>
      </c>
      <c r="M65" s="225" t="s">
        <v>15665</v>
      </c>
      <c r="N65" s="225" t="s">
        <v>15665</v>
      </c>
      <c r="O65" s="225" t="s">
        <v>15666</v>
      </c>
      <c r="P65" s="185" t="s">
        <v>489</v>
      </c>
      <c r="Q65" s="226" t="s">
        <v>15665</v>
      </c>
      <c r="R65" s="182" t="str">
        <f ca="1">IF(ISERROR($V65),"",OFFSET('Smelter Look-up'!$C$4,$V65-4,0)&amp;"")</f>
        <v>Operaciones Metalurgicas S.A.</v>
      </c>
      <c r="S65" s="181" t="str">
        <f t="shared" ca="1" si="6"/>
        <v>BO</v>
      </c>
      <c r="T65" s="181" t="str">
        <f ca="1">IF(B65="","",IF(ISERROR(MATCH($J65,SorP!$B$1:$B$6230,0)),"",INDIRECT("'SorP'!$A$"&amp;MATCH($J65,SorP!$B$1:$B$6230,0))))</f>
        <v>BO-O</v>
      </c>
      <c r="U65" s="201"/>
      <c r="V65" s="227">
        <f ca="1">IF(C65="",NA(),IF(OR(C65="Smelter not listed",C65="Smelter not yet identified"),MATCH($B65&amp;$D65,'Smelter Look-up'!$J:$J,0),MATCH($B65&amp;$C65,'Smelter Look-up'!$J:$J,0)))</f>
        <v>479</v>
      </c>
      <c r="X65" s="228">
        <f t="shared" ca="1" si="7"/>
        <v>0</v>
      </c>
      <c r="AB65" s="229" t="str">
        <f t="shared" ca="1" si="8"/>
        <v>TinOperaciones Metalurgicas S.A.</v>
      </c>
    </row>
    <row r="66" spans="1:28" s="228" customFormat="1" ht="25.5">
      <c r="A66" s="181" t="s">
        <v>15198</v>
      </c>
      <c r="B66" s="182" t="str">
        <f ca="1">IF(LEN(A66)=0,"",INDEX('Smelter Look-up'!$A:$A,MATCH($A66,'Smelter Look-up'!$E:$E,0)))</f>
        <v>Tin</v>
      </c>
      <c r="C66" s="186" t="str">
        <f ca="1">IF(LEN(A66)=0,"",INDEX('Smelter Look-up'!$C:$C,MATCH($A66,'Smelter Look-up'!$E:$E,0)))</f>
        <v>PT Aries Kencana Sejahtera</v>
      </c>
      <c r="D66" s="233"/>
      <c r="E66" s="182" t="str">
        <f ca="1">IF(ISERROR($V66),"",OFFSET('Smelter Look-up'!$D$4,$V66-4,0)&amp;"")</f>
        <v>INDONESIA</v>
      </c>
      <c r="F66" s="182" t="str">
        <f ca="1">IF(ISERROR($V66),"",OFFSET('Smelter Look-up'!$E$4,$V66-4,0))</f>
        <v>CID000309</v>
      </c>
      <c r="G66" s="182" t="str">
        <f ca="1">IF(C66=$X$4,IF(ISERROR($V66),"Enter smelter details","RMI"),IF(ISERROR($V66),"",OFFSET('Smelter Look-up'!$F$4,$V66-4,0)))</f>
        <v>RMI</v>
      </c>
      <c r="H66" s="183" t="s">
        <v>15665</v>
      </c>
      <c r="I66" s="184" t="str">
        <f ca="1">IF(ISERROR($V66),"",OFFSET('Smelter Look-up'!$H$4,$V66-4,0))</f>
        <v>Pemali</v>
      </c>
      <c r="J66" s="184" t="str">
        <f ca="1">IF(ISERROR($V66),"",OFFSET('Smelter Look-up'!$I$4,$V66-4,0))</f>
        <v>Kepulauan Bangka Belitung</v>
      </c>
      <c r="K66" s="225" t="s">
        <v>15665</v>
      </c>
      <c r="L66" s="225" t="s">
        <v>15665</v>
      </c>
      <c r="M66" s="225" t="s">
        <v>15665</v>
      </c>
      <c r="N66" s="225" t="s">
        <v>15665</v>
      </c>
      <c r="O66" s="225" t="s">
        <v>15666</v>
      </c>
      <c r="P66" s="185" t="s">
        <v>489</v>
      </c>
      <c r="Q66" s="226" t="s">
        <v>15665</v>
      </c>
      <c r="R66" s="182" t="str">
        <f ca="1">IF(ISERROR($V66),"",OFFSET('Smelter Look-up'!$C$4,$V66-4,0)&amp;"")</f>
        <v>PT Aries Kencana Sejahtera</v>
      </c>
      <c r="S66" s="181" t="str">
        <f t="shared" ca="1" si="6"/>
        <v>ID</v>
      </c>
      <c r="T66" s="181" t="str">
        <f ca="1">IF(B66="","",IF(ISERROR(MATCH($J66,SorP!$B$1:$B$6230,0)),"",INDIRECT("'SorP'!$A$"&amp;MATCH($J66,SorP!$B$1:$B$6230,0))))</f>
        <v>ID-BB</v>
      </c>
      <c r="U66" s="201"/>
      <c r="V66" s="227">
        <f ca="1">IF(C66="",NA(),IF(OR(C66="Smelter not listed",C66="Smelter not yet identified"),MATCH($B66&amp;$D66,'Smelter Look-up'!$J:$J,0),MATCH($B66&amp;$C66,'Smelter Look-up'!$J:$J,0)))</f>
        <v>483</v>
      </c>
      <c r="X66" s="228">
        <f t="shared" ca="1" si="7"/>
        <v>0</v>
      </c>
      <c r="AB66" s="229" t="str">
        <f t="shared" ca="1" si="8"/>
        <v>TinPT Aries Kencana Sejahtera</v>
      </c>
    </row>
    <row r="67" spans="1:28" s="228" customFormat="1" ht="25.5">
      <c r="A67" s="181" t="s">
        <v>781</v>
      </c>
      <c r="B67" s="182" t="str">
        <f ca="1">IF(LEN(A67)=0,"",INDEX('Smelter Look-up'!$A:$A,MATCH($A67,'Smelter Look-up'!$E:$E,0)))</f>
        <v>Tin</v>
      </c>
      <c r="C67" s="186" t="str">
        <f ca="1">IF(LEN(A67)=0,"",INDEX('Smelter Look-up'!$C:$C,MATCH($A67,'Smelter Look-up'!$E:$E,0)))</f>
        <v>PT Artha Cipta Langgeng</v>
      </c>
      <c r="D67" s="233"/>
      <c r="E67" s="182" t="str">
        <f ca="1">IF(ISERROR($V67),"",OFFSET('Smelter Look-up'!$D$4,$V67-4,0)&amp;"")</f>
        <v>INDONESIA</v>
      </c>
      <c r="F67" s="182" t="str">
        <f ca="1">IF(ISERROR($V67),"",OFFSET('Smelter Look-up'!$E$4,$V67-4,0))</f>
        <v>CID001399</v>
      </c>
      <c r="G67" s="182" t="str">
        <f ca="1">IF(C67=$X$4,IF(ISERROR($V67),"Enter smelter details","RMI"),IF(ISERROR($V67),"",OFFSET('Smelter Look-up'!$F$4,$V67-4,0)))</f>
        <v>RMI</v>
      </c>
      <c r="H67" s="183" t="s">
        <v>15665</v>
      </c>
      <c r="I67" s="184" t="str">
        <f ca="1">IF(ISERROR($V67),"",OFFSET('Smelter Look-up'!$H$4,$V67-4,0))</f>
        <v>Sungailiat</v>
      </c>
      <c r="J67" s="184" t="str">
        <f ca="1">IF(ISERROR($V67),"",OFFSET('Smelter Look-up'!$I$4,$V67-4,0))</f>
        <v>Kepulauan Bangka Belitung</v>
      </c>
      <c r="K67" s="225" t="s">
        <v>15665</v>
      </c>
      <c r="L67" s="225" t="s">
        <v>15665</v>
      </c>
      <c r="M67" s="225" t="s">
        <v>15665</v>
      </c>
      <c r="N67" s="225" t="s">
        <v>15665</v>
      </c>
      <c r="O67" s="225" t="s">
        <v>15666</v>
      </c>
      <c r="P67" s="185" t="s">
        <v>489</v>
      </c>
      <c r="Q67" s="226" t="s">
        <v>15665</v>
      </c>
      <c r="R67" s="182" t="str">
        <f ca="1">IF(ISERROR($V67),"",OFFSET('Smelter Look-up'!$C$4,$V67-4,0)&amp;"")</f>
        <v>PT Artha Cipta Langgeng</v>
      </c>
      <c r="S67" s="181" t="str">
        <f t="shared" ca="1" si="6"/>
        <v>ID</v>
      </c>
      <c r="T67" s="181" t="str">
        <f ca="1">IF(B67="","",IF(ISERROR(MATCH($J67,SorP!$B$1:$B$6230,0)),"",INDIRECT("'SorP'!$A$"&amp;MATCH($J67,SorP!$B$1:$B$6230,0))))</f>
        <v>ID-BB</v>
      </c>
      <c r="U67" s="201"/>
      <c r="V67" s="227">
        <f ca="1">IF(C67="",NA(),IF(OR(C67="Smelter not listed",C67="Smelter not yet identified"),MATCH($B67&amp;$D67,'Smelter Look-up'!$J:$J,0),MATCH($B67&amp;$C67,'Smelter Look-up'!$J:$J,0)))</f>
        <v>484</v>
      </c>
      <c r="X67" s="228">
        <f t="shared" ca="1" si="7"/>
        <v>0</v>
      </c>
      <c r="AB67" s="229" t="str">
        <f t="shared" ca="1" si="8"/>
        <v>TinPT Artha Cipta Langgeng</v>
      </c>
    </row>
    <row r="68" spans="1:28" s="228" customFormat="1" ht="25.5">
      <c r="A68" s="181" t="s">
        <v>1404</v>
      </c>
      <c r="B68" s="182" t="str">
        <f ca="1">IF(LEN(A68)=0,"",INDEX('Smelter Look-up'!$A:$A,MATCH($A68,'Smelter Look-up'!$E:$E,0)))</f>
        <v>Tin</v>
      </c>
      <c r="C68" s="186" t="str">
        <f ca="1">IF(LEN(A68)=0,"",INDEX('Smelter Look-up'!$C:$C,MATCH($A68,'Smelter Look-up'!$E:$E,0)))</f>
        <v>PT ATD Makmur Mandiri Jaya</v>
      </c>
      <c r="D68" s="233"/>
      <c r="E68" s="182" t="str">
        <f ca="1">IF(ISERROR($V68),"",OFFSET('Smelter Look-up'!$D$4,$V68-4,0)&amp;"")</f>
        <v>INDONESIA</v>
      </c>
      <c r="F68" s="182" t="str">
        <f ca="1">IF(ISERROR($V68),"",OFFSET('Smelter Look-up'!$E$4,$V68-4,0))</f>
        <v>CID002503</v>
      </c>
      <c r="G68" s="182" t="str">
        <f ca="1">IF(C68=$X$4,IF(ISERROR($V68),"Enter smelter details","RMI"),IF(ISERROR($V68),"",OFFSET('Smelter Look-up'!$F$4,$V68-4,0)))</f>
        <v>RMI</v>
      </c>
      <c r="H68" s="183" t="s">
        <v>15665</v>
      </c>
      <c r="I68" s="184" t="str">
        <f ca="1">IF(ISERROR($V68),"",OFFSET('Smelter Look-up'!$H$4,$V68-4,0))</f>
        <v>Sungailiat</v>
      </c>
      <c r="J68" s="184" t="str">
        <f ca="1">IF(ISERROR($V68),"",OFFSET('Smelter Look-up'!$I$4,$V68-4,0))</f>
        <v>Kepulauan Bangka Belitung</v>
      </c>
      <c r="K68" s="225" t="s">
        <v>15665</v>
      </c>
      <c r="L68" s="225" t="s">
        <v>15665</v>
      </c>
      <c r="M68" s="225" t="s">
        <v>15665</v>
      </c>
      <c r="N68" s="225" t="s">
        <v>15665</v>
      </c>
      <c r="O68" s="225" t="s">
        <v>15666</v>
      </c>
      <c r="P68" s="185" t="s">
        <v>489</v>
      </c>
      <c r="Q68" s="226" t="s">
        <v>15665</v>
      </c>
      <c r="R68" s="182" t="str">
        <f ca="1">IF(ISERROR($V68),"",OFFSET('Smelter Look-up'!$C$4,$V68-4,0)&amp;"")</f>
        <v>PT ATD Makmur Mandiri Jaya</v>
      </c>
      <c r="S68" s="181" t="str">
        <f t="shared" ca="1" si="6"/>
        <v>ID</v>
      </c>
      <c r="T68" s="181" t="str">
        <f ca="1">IF(B68="","",IF(ISERROR(MATCH($J68,SorP!$B$1:$B$6230,0)),"",INDIRECT("'SorP'!$A$"&amp;MATCH($J68,SorP!$B$1:$B$6230,0))))</f>
        <v>ID-BB</v>
      </c>
      <c r="U68" s="201"/>
      <c r="V68" s="227">
        <f ca="1">IF(C68="",NA(),IF(OR(C68="Smelter not listed",C68="Smelter not yet identified"),MATCH($B68&amp;$D68,'Smelter Look-up'!$J:$J,0),MATCH($B68&amp;$C68,'Smelter Look-up'!$J:$J,0)))</f>
        <v>485</v>
      </c>
      <c r="X68" s="228">
        <f t="shared" ca="1" si="7"/>
        <v>0</v>
      </c>
      <c r="AB68" s="229" t="str">
        <f t="shared" ca="1" si="8"/>
        <v>TinPT ATD Makmur Mandiri Jaya</v>
      </c>
    </row>
    <row r="69" spans="1:28" s="228" customFormat="1" ht="25.5">
      <c r="A69" s="181" t="s">
        <v>15585</v>
      </c>
      <c r="B69" s="182" t="str">
        <f ca="1">IF(LEN(A69)=0,"",INDEX('Smelter Look-up'!$A:$A,MATCH($A69,'Smelter Look-up'!$E:$E,0)))</f>
        <v>Tin</v>
      </c>
      <c r="C69" s="186" t="str">
        <f ca="1">IF(LEN(A69)=0,"",INDEX('Smelter Look-up'!$C:$C,MATCH($A69,'Smelter Look-up'!$E:$E,0)))</f>
        <v>PT Babel Inti Perkasa</v>
      </c>
      <c r="D69" s="233"/>
      <c r="E69" s="182" t="str">
        <f ca="1">IF(ISERROR($V69),"",OFFSET('Smelter Look-up'!$D$4,$V69-4,0)&amp;"")</f>
        <v>INDONESIA</v>
      </c>
      <c r="F69" s="182" t="str">
        <f ca="1">IF(ISERROR($V69),"",OFFSET('Smelter Look-up'!$E$4,$V69-4,0))</f>
        <v>CID001402</v>
      </c>
      <c r="G69" s="182" t="str">
        <f ca="1">IF(C69=$X$4,IF(ISERROR($V69),"Enter smelter details","RMI"),IF(ISERROR($V69),"",OFFSET('Smelter Look-up'!$F$4,$V69-4,0)))</f>
        <v>RMI</v>
      </c>
      <c r="H69" s="183" t="s">
        <v>15665</v>
      </c>
      <c r="I69" s="184" t="str">
        <f ca="1">IF(ISERROR($V69),"",OFFSET('Smelter Look-up'!$H$4,$V69-4,0))</f>
        <v>Lintang</v>
      </c>
      <c r="J69" s="184" t="str">
        <f ca="1">IF(ISERROR($V69),"",OFFSET('Smelter Look-up'!$I$4,$V69-4,0))</f>
        <v>Kepulauan Bangka Belitung</v>
      </c>
      <c r="K69" s="225" t="s">
        <v>15665</v>
      </c>
      <c r="L69" s="225" t="s">
        <v>15665</v>
      </c>
      <c r="M69" s="225" t="s">
        <v>15665</v>
      </c>
      <c r="N69" s="225" t="s">
        <v>15665</v>
      </c>
      <c r="O69" s="225" t="s">
        <v>15666</v>
      </c>
      <c r="P69" s="185" t="s">
        <v>489</v>
      </c>
      <c r="Q69" s="226" t="s">
        <v>15665</v>
      </c>
      <c r="R69" s="182" t="str">
        <f ca="1">IF(ISERROR($V69),"",OFFSET('Smelter Look-up'!$C$4,$V69-4,0)&amp;"")</f>
        <v>PT Babel Inti Perkasa</v>
      </c>
      <c r="S69" s="181" t="str">
        <f t="shared" ref="S69" ca="1" si="9">IF(B69="","",IF(ISERROR(MATCH($E69,CL,0)),"Unknown",INDIRECT("'C'!$A$"&amp;MATCH($E69,CL,0)+1)))</f>
        <v>ID</v>
      </c>
      <c r="T69" s="181" t="str">
        <f ca="1">IF(B69="","",IF(ISERROR(MATCH($J69,SorP!$B$1:$B$6230,0)),"",INDIRECT("'SorP'!$A$"&amp;MATCH($J69,SorP!$B$1:$B$6230,0))))</f>
        <v>ID-BB</v>
      </c>
      <c r="U69" s="201"/>
      <c r="V69" s="227">
        <f ca="1">IF(C69="",NA(),IF(OR(C69="Smelter not listed",C69="Smelter not yet identified"),MATCH($B69&amp;$D69,'Smelter Look-up'!$J:$J,0),MATCH($B69&amp;$C69,'Smelter Look-up'!$J:$J,0)))</f>
        <v>486</v>
      </c>
      <c r="X69" s="228">
        <f t="shared" ref="X69" ca="1" si="10">IF(AND(C69="Smelter not listed",OR(LEN(D69)=0,LEN(E69)=0)),1,0)</f>
        <v>0</v>
      </c>
      <c r="AB69" s="229" t="str">
        <f t="shared" ref="AB69" ca="1" si="11">B69&amp;C69</f>
        <v>TinPT Babel Inti Perkasa</v>
      </c>
    </row>
    <row r="70" spans="1:28" s="228" customFormat="1" ht="25.5">
      <c r="A70" s="181" t="s">
        <v>15211</v>
      </c>
      <c r="B70" s="182" t="str">
        <f ca="1">IF(LEN(A70)=0,"",INDEX('Smelter Look-up'!$A:$A,MATCH($A70,'Smelter Look-up'!$E:$E,0)))</f>
        <v>Tin</v>
      </c>
      <c r="C70" s="186" t="str">
        <f ca="1">IF(LEN(A70)=0,"",INDEX('Smelter Look-up'!$C:$C,MATCH($A70,'Smelter Look-up'!$E:$E,0)))</f>
        <v>PT Babel Surya Alam Lestari</v>
      </c>
      <c r="D70" s="233"/>
      <c r="E70" s="182" t="str">
        <f ca="1">IF(ISERROR($V70),"",OFFSET('Smelter Look-up'!$D$4,$V70-4,0)&amp;"")</f>
        <v>INDONESIA</v>
      </c>
      <c r="F70" s="182" t="str">
        <f ca="1">IF(ISERROR($V70),"",OFFSET('Smelter Look-up'!$E$4,$V70-4,0))</f>
        <v>CID001406</v>
      </c>
      <c r="G70" s="182" t="str">
        <f ca="1">IF(C70=$X$4,IF(ISERROR($V70),"Enter smelter details","RMI"),IF(ISERROR($V70),"",OFFSET('Smelter Look-up'!$F$4,$V70-4,0)))</f>
        <v>RMI</v>
      </c>
      <c r="H70" s="183" t="s">
        <v>15665</v>
      </c>
      <c r="I70" s="184" t="str">
        <f ca="1">IF(ISERROR($V70),"",OFFSET('Smelter Look-up'!$H$4,$V70-4,0))</f>
        <v>Badau</v>
      </c>
      <c r="J70" s="184" t="str">
        <f ca="1">IF(ISERROR($V70),"",OFFSET('Smelter Look-up'!$I$4,$V70-4,0))</f>
        <v>Kepulauan Bangka Belitung</v>
      </c>
      <c r="K70" s="225" t="s">
        <v>15665</v>
      </c>
      <c r="L70" s="225" t="s">
        <v>15665</v>
      </c>
      <c r="M70" s="225" t="s">
        <v>15665</v>
      </c>
      <c r="N70" s="225" t="s">
        <v>15665</v>
      </c>
      <c r="O70" s="225" t="s">
        <v>15666</v>
      </c>
      <c r="P70" s="185" t="s">
        <v>489</v>
      </c>
      <c r="Q70" s="226" t="s">
        <v>15665</v>
      </c>
      <c r="R70" s="182" t="str">
        <f ca="1">IF(ISERROR($V70),"",OFFSET('Smelter Look-up'!$C$4,$V70-4,0)&amp;"")</f>
        <v>PT Babel Surya Alam Lestari</v>
      </c>
      <c r="S70" s="181" t="str">
        <f t="shared" ref="S70:S101" ca="1" si="12">IF(B70="","",IF(ISERROR(MATCH($E70,CL,0)),"Unknown",INDIRECT("'C'!$A$"&amp;MATCH($E70,CL,0)+1)))</f>
        <v>ID</v>
      </c>
      <c r="T70" s="181" t="str">
        <f ca="1">IF(B70="","",IF(ISERROR(MATCH($J70,SorP!$B$1:$B$6230,0)),"",INDIRECT("'SorP'!$A$"&amp;MATCH($J70,SorP!$B$1:$B$6230,0))))</f>
        <v>ID-BB</v>
      </c>
      <c r="U70" s="201"/>
      <c r="V70" s="227">
        <f ca="1">IF(C70="",NA(),IF(OR(C70="Smelter not listed",C70="Smelter not yet identified"),MATCH($B70&amp;$D70,'Smelter Look-up'!$J:$J,0),MATCH($B70&amp;$C70,'Smelter Look-up'!$J:$J,0)))</f>
        <v>487</v>
      </c>
      <c r="X70" s="228">
        <f t="shared" ref="X70:X101" ca="1" si="13">IF(AND(C70="Smelter not listed",OR(LEN(D70)=0,LEN(E70)=0)),1,0)</f>
        <v>0</v>
      </c>
      <c r="AB70" s="229" t="str">
        <f t="shared" ref="AB70:AB101" ca="1" si="14">B70&amp;C70</f>
        <v>TinPT Babel Surya Alam Lestari</v>
      </c>
    </row>
    <row r="71" spans="1:28" s="228" customFormat="1" ht="25.5">
      <c r="A71" s="181" t="s">
        <v>14119</v>
      </c>
      <c r="B71" s="182" t="str">
        <f ca="1">IF(LEN(A71)=0,"",INDEX('Smelter Look-up'!$A:$A,MATCH($A71,'Smelter Look-up'!$E:$E,0)))</f>
        <v>Tin</v>
      </c>
      <c r="C71" s="186" t="str">
        <f ca="1">IF(LEN(A71)=0,"",INDEX('Smelter Look-up'!$C:$C,MATCH($A71,'Smelter Look-up'!$E:$E,0)))</f>
        <v>PT Bangka Serumpun</v>
      </c>
      <c r="D71" s="233"/>
      <c r="E71" s="182" t="str">
        <f ca="1">IF(ISERROR($V71),"",OFFSET('Smelter Look-up'!$D$4,$V71-4,0)&amp;"")</f>
        <v>INDONESIA</v>
      </c>
      <c r="F71" s="182" t="str">
        <f ca="1">IF(ISERROR($V71),"",OFFSET('Smelter Look-up'!$E$4,$V71-4,0))</f>
        <v>CID003205</v>
      </c>
      <c r="G71" s="182" t="str">
        <f ca="1">IF(C71=$X$4,IF(ISERROR($V71),"Enter smelter details","RMI"),IF(ISERROR($V71),"",OFFSET('Smelter Look-up'!$F$4,$V71-4,0)))</f>
        <v>RMI</v>
      </c>
      <c r="H71" s="183" t="s">
        <v>15665</v>
      </c>
      <c r="I71" s="184" t="str">
        <f ca="1">IF(ISERROR($V71),"",OFFSET('Smelter Look-up'!$H$4,$V71-4,0))</f>
        <v>Pangkalpinang</v>
      </c>
      <c r="J71" s="184" t="str">
        <f ca="1">IF(ISERROR($V71),"",OFFSET('Smelter Look-up'!$I$4,$V71-4,0))</f>
        <v>Kepulauan Bangka Belitung</v>
      </c>
      <c r="K71" s="225" t="s">
        <v>15665</v>
      </c>
      <c r="L71" s="225" t="s">
        <v>15665</v>
      </c>
      <c r="M71" s="225" t="s">
        <v>15665</v>
      </c>
      <c r="N71" s="225" t="s">
        <v>15665</v>
      </c>
      <c r="O71" s="225" t="s">
        <v>15666</v>
      </c>
      <c r="P71" s="185" t="s">
        <v>489</v>
      </c>
      <c r="Q71" s="226" t="s">
        <v>15665</v>
      </c>
      <c r="R71" s="182" t="str">
        <f ca="1">IF(ISERROR($V71),"",OFFSET('Smelter Look-up'!$C$4,$V71-4,0)&amp;"")</f>
        <v>PT Bangka Serumpun</v>
      </c>
      <c r="S71" s="181" t="str">
        <f t="shared" ca="1" si="12"/>
        <v>ID</v>
      </c>
      <c r="T71" s="181" t="str">
        <f ca="1">IF(B71="","",IF(ISERROR(MATCH($J71,SorP!$B$1:$B$6230,0)),"",INDIRECT("'SorP'!$A$"&amp;MATCH($J71,SorP!$B$1:$B$6230,0))))</f>
        <v>ID-BB</v>
      </c>
      <c r="U71" s="201"/>
      <c r="V71" s="227">
        <f ca="1">IF(C71="",NA(),IF(OR(C71="Smelter not listed",C71="Smelter not yet identified"),MATCH($B71&amp;$D71,'Smelter Look-up'!$J:$J,0),MATCH($B71&amp;$C71,'Smelter Look-up'!$J:$J,0)))</f>
        <v>488</v>
      </c>
      <c r="X71" s="228">
        <f t="shared" ca="1" si="13"/>
        <v>0</v>
      </c>
      <c r="AB71" s="229" t="str">
        <f t="shared" ca="1" si="14"/>
        <v>TinPT Bangka Serumpun</v>
      </c>
    </row>
    <row r="72" spans="1:28" s="228" customFormat="1" ht="25.5">
      <c r="A72" s="181" t="s">
        <v>15577</v>
      </c>
      <c r="B72" s="182" t="str">
        <f ca="1">IF(LEN(A72)=0,"",INDEX('Smelter Look-up'!$A:$A,MATCH($A72,'Smelter Look-up'!$E:$E,0)))</f>
        <v>Tin</v>
      </c>
      <c r="C72" s="186" t="str">
        <f ca="1">IF(LEN(A72)=0,"",INDEX('Smelter Look-up'!$C:$C,MATCH($A72,'Smelter Look-up'!$E:$E,0)))</f>
        <v>PT Bukit Timah</v>
      </c>
      <c r="D72" s="233"/>
      <c r="E72" s="182" t="str">
        <f ca="1">IF(ISERROR($V72),"",OFFSET('Smelter Look-up'!$D$4,$V72-4,0)&amp;"")</f>
        <v>INDONESIA</v>
      </c>
      <c r="F72" s="182" t="str">
        <f ca="1">IF(ISERROR($V72),"",OFFSET('Smelter Look-up'!$E$4,$V72-4,0))</f>
        <v>CID001428</v>
      </c>
      <c r="G72" s="182" t="str">
        <f ca="1">IF(C72=$X$4,IF(ISERROR($V72),"Enter smelter details","RMI"),IF(ISERROR($V72),"",OFFSET('Smelter Look-up'!$F$4,$V72-4,0)))</f>
        <v>RMI</v>
      </c>
      <c r="H72" s="183" t="s">
        <v>15665</v>
      </c>
      <c r="I72" s="184" t="str">
        <f ca="1">IF(ISERROR($V72),"",OFFSET('Smelter Look-up'!$H$4,$V72-4,0))</f>
        <v>Pangkal Pinang</v>
      </c>
      <c r="J72" s="184" t="str">
        <f ca="1">IF(ISERROR($V72),"",OFFSET('Smelter Look-up'!$I$4,$V72-4,0))</f>
        <v>Kepulauan Bangka Belitung</v>
      </c>
      <c r="K72" s="225" t="s">
        <v>15665</v>
      </c>
      <c r="L72" s="225" t="s">
        <v>15665</v>
      </c>
      <c r="M72" s="225" t="s">
        <v>15665</v>
      </c>
      <c r="N72" s="225" t="s">
        <v>15665</v>
      </c>
      <c r="O72" s="225" t="s">
        <v>15666</v>
      </c>
      <c r="P72" s="185" t="s">
        <v>489</v>
      </c>
      <c r="Q72" s="226" t="s">
        <v>15665</v>
      </c>
      <c r="R72" s="182" t="str">
        <f ca="1">IF(ISERROR($V72),"",OFFSET('Smelter Look-up'!$C$4,$V72-4,0)&amp;"")</f>
        <v>PT Bukit Timah</v>
      </c>
      <c r="S72" s="181" t="str">
        <f t="shared" ca="1" si="12"/>
        <v>ID</v>
      </c>
      <c r="T72" s="181" t="str">
        <f ca="1">IF(B72="","",IF(ISERROR(MATCH($J72,SorP!$B$1:$B$6230,0)),"",INDIRECT("'SorP'!$A$"&amp;MATCH($J72,SorP!$B$1:$B$6230,0))))</f>
        <v>ID-BB</v>
      </c>
      <c r="U72" s="201"/>
      <c r="V72" s="227">
        <f ca="1">IF(C72="",NA(),IF(OR(C72="Smelter not listed",C72="Smelter not yet identified"),MATCH($B72&amp;$D72,'Smelter Look-up'!$J:$J,0),MATCH($B72&amp;$C72,'Smelter Look-up'!$J:$J,0)))</f>
        <v>490</v>
      </c>
      <c r="X72" s="228">
        <f t="shared" ca="1" si="13"/>
        <v>0</v>
      </c>
      <c r="AB72" s="229" t="str">
        <f t="shared" ca="1" si="14"/>
        <v>TinPT Bukit Timah</v>
      </c>
    </row>
    <row r="73" spans="1:28" s="228" customFormat="1" ht="25.5">
      <c r="A73" s="181" t="s">
        <v>15591</v>
      </c>
      <c r="B73" s="182" t="str">
        <f ca="1">IF(LEN(A73)=0,"",INDEX('Smelter Look-up'!$A:$A,MATCH($A73,'Smelter Look-up'!$E:$E,0)))</f>
        <v>Tin</v>
      </c>
      <c r="C73" s="186" t="str">
        <f ca="1">IF(LEN(A73)=0,"",INDEX('Smelter Look-up'!$C:$C,MATCH($A73,'Smelter Look-up'!$E:$E,0)))</f>
        <v>PT Cipta Persada Mulia</v>
      </c>
      <c r="D73" s="233"/>
      <c r="E73" s="182" t="str">
        <f ca="1">IF(ISERROR($V73),"",OFFSET('Smelter Look-up'!$D$4,$V73-4,0)&amp;"")</f>
        <v>INDONESIA</v>
      </c>
      <c r="F73" s="182" t="str">
        <f ca="1">IF(ISERROR($V73),"",OFFSET('Smelter Look-up'!$E$4,$V73-4,0))</f>
        <v>CID002696</v>
      </c>
      <c r="G73" s="182" t="str">
        <f ca="1">IF(C73=$X$4,IF(ISERROR($V73),"Enter smelter details","RMI"),IF(ISERROR($V73),"",OFFSET('Smelter Look-up'!$F$4,$V73-4,0)))</f>
        <v>RMI</v>
      </c>
      <c r="H73" s="183" t="s">
        <v>15665</v>
      </c>
      <c r="I73" s="184" t="str">
        <f ca="1">IF(ISERROR($V73),"",OFFSET('Smelter Look-up'!$H$4,$V73-4,0))</f>
        <v>Batam</v>
      </c>
      <c r="J73" s="184" t="str">
        <f ca="1">IF(ISERROR($V73),"",OFFSET('Smelter Look-up'!$I$4,$V73-4,0))</f>
        <v>Kepulauan Riau</v>
      </c>
      <c r="K73" s="225" t="s">
        <v>15665</v>
      </c>
      <c r="L73" s="225" t="s">
        <v>15665</v>
      </c>
      <c r="M73" s="225" t="s">
        <v>15665</v>
      </c>
      <c r="N73" s="225" t="s">
        <v>15665</v>
      </c>
      <c r="O73" s="225" t="s">
        <v>15666</v>
      </c>
      <c r="P73" s="185" t="s">
        <v>489</v>
      </c>
      <c r="Q73" s="226" t="s">
        <v>15665</v>
      </c>
      <c r="R73" s="182" t="str">
        <f ca="1">IF(ISERROR($V73),"",OFFSET('Smelter Look-up'!$C$4,$V73-4,0)&amp;"")</f>
        <v>PT Cipta Persada Mulia</v>
      </c>
      <c r="S73" s="181" t="str">
        <f t="shared" ca="1" si="12"/>
        <v>ID</v>
      </c>
      <c r="T73" s="181" t="str">
        <f ca="1">IF(B73="","",IF(ISERROR(MATCH($J73,SorP!$B$1:$B$6230,0)),"",INDIRECT("'SorP'!$A$"&amp;MATCH($J73,SorP!$B$1:$B$6230,0))))</f>
        <v>ID-KR</v>
      </c>
      <c r="U73" s="201"/>
      <c r="V73" s="227">
        <f ca="1">IF(C73="",NA(),IF(OR(C73="Smelter not listed",C73="Smelter not yet identified"),MATCH($B73&amp;$D73,'Smelter Look-up'!$J:$J,0),MATCH($B73&amp;$C73,'Smelter Look-up'!$J:$J,0)))</f>
        <v>491</v>
      </c>
      <c r="X73" s="228">
        <f t="shared" ca="1" si="13"/>
        <v>0</v>
      </c>
      <c r="AB73" s="229" t="str">
        <f t="shared" ca="1" si="14"/>
        <v>TinPT Cipta Persada Mulia</v>
      </c>
    </row>
    <row r="74" spans="1:28" s="228" customFormat="1" ht="25.5">
      <c r="A74" s="181" t="s">
        <v>15213</v>
      </c>
      <c r="B74" s="182" t="str">
        <f ca="1">IF(LEN(A74)=0,"",INDEX('Smelter Look-up'!$A:$A,MATCH($A74,'Smelter Look-up'!$E:$E,0)))</f>
        <v>Tin</v>
      </c>
      <c r="C74" s="186" t="str">
        <f ca="1">IF(LEN(A74)=0,"",INDEX('Smelter Look-up'!$C:$C,MATCH($A74,'Smelter Look-up'!$E:$E,0)))</f>
        <v>PT Menara Cipta Mulia</v>
      </c>
      <c r="D74" s="233"/>
      <c r="E74" s="182" t="str">
        <f ca="1">IF(ISERROR($V74),"",OFFSET('Smelter Look-up'!$D$4,$V74-4,0)&amp;"")</f>
        <v>INDONESIA</v>
      </c>
      <c r="F74" s="182" t="str">
        <f ca="1">IF(ISERROR($V74),"",OFFSET('Smelter Look-up'!$E$4,$V74-4,0))</f>
        <v>CID002835</v>
      </c>
      <c r="G74" s="182" t="str">
        <f ca="1">IF(C74=$X$4,IF(ISERROR($V74),"Enter smelter details","RMI"),IF(ISERROR($V74),"",OFFSET('Smelter Look-up'!$F$4,$V74-4,0)))</f>
        <v>RMI</v>
      </c>
      <c r="H74" s="183" t="s">
        <v>15665</v>
      </c>
      <c r="I74" s="184" t="str">
        <f ca="1">IF(ISERROR($V74),"",OFFSET('Smelter Look-up'!$H$4,$V74-4,0))</f>
        <v>Mentawak</v>
      </c>
      <c r="J74" s="184" t="str">
        <f ca="1">IF(ISERROR($V74),"",OFFSET('Smelter Look-up'!$I$4,$V74-4,0))</f>
        <v>Kepulauan Bangka Belitung</v>
      </c>
      <c r="K74" s="225" t="s">
        <v>15665</v>
      </c>
      <c r="L74" s="225" t="s">
        <v>15665</v>
      </c>
      <c r="M74" s="225" t="s">
        <v>15665</v>
      </c>
      <c r="N74" s="225" t="s">
        <v>15665</v>
      </c>
      <c r="O74" s="225" t="s">
        <v>15666</v>
      </c>
      <c r="P74" s="185" t="s">
        <v>489</v>
      </c>
      <c r="Q74" s="226" t="s">
        <v>15665</v>
      </c>
      <c r="R74" s="182" t="str">
        <f ca="1">IF(ISERROR($V74),"",OFFSET('Smelter Look-up'!$C$4,$V74-4,0)&amp;"")</f>
        <v>PT Menara Cipta Mulia</v>
      </c>
      <c r="S74" s="181" t="str">
        <f t="shared" ca="1" si="12"/>
        <v>ID</v>
      </c>
      <c r="T74" s="181" t="str">
        <f ca="1">IF(B74="","",IF(ISERROR(MATCH($J74,SorP!$B$1:$B$6230,0)),"",INDIRECT("'SorP'!$A$"&amp;MATCH($J74,SorP!$B$1:$B$6230,0))))</f>
        <v>ID-BB</v>
      </c>
      <c r="U74" s="201"/>
      <c r="V74" s="227">
        <f ca="1">IF(C74="",NA(),IF(OR(C74="Smelter not listed",C74="Smelter not yet identified"),MATCH($B74&amp;$D74,'Smelter Look-up'!$J:$J,0),MATCH($B74&amp;$C74,'Smelter Look-up'!$J:$J,0)))</f>
        <v>495</v>
      </c>
      <c r="X74" s="228">
        <f t="shared" ca="1" si="13"/>
        <v>0</v>
      </c>
      <c r="AB74" s="229" t="str">
        <f t="shared" ca="1" si="14"/>
        <v>TinPT Menara Cipta Mulia</v>
      </c>
    </row>
    <row r="75" spans="1:28" s="228" customFormat="1" ht="25.5">
      <c r="A75" s="181" t="s">
        <v>782</v>
      </c>
      <c r="B75" s="182" t="str">
        <f ca="1">IF(LEN(A75)=0,"",INDEX('Smelter Look-up'!$A:$A,MATCH($A75,'Smelter Look-up'!$E:$E,0)))</f>
        <v>Tin</v>
      </c>
      <c r="C75" s="186" t="str">
        <f ca="1">IF(LEN(A75)=0,"",INDEX('Smelter Look-up'!$C:$C,MATCH($A75,'Smelter Look-up'!$E:$E,0)))</f>
        <v>PT Mitra Stania Prima</v>
      </c>
      <c r="D75" s="233"/>
      <c r="E75" s="182" t="str">
        <f ca="1">IF(ISERROR($V75),"",OFFSET('Smelter Look-up'!$D$4,$V75-4,0)&amp;"")</f>
        <v>INDONESIA</v>
      </c>
      <c r="F75" s="182" t="str">
        <f ca="1">IF(ISERROR($V75),"",OFFSET('Smelter Look-up'!$E$4,$V75-4,0))</f>
        <v>CID001453</v>
      </c>
      <c r="G75" s="182" t="str">
        <f ca="1">IF(C75=$X$4,IF(ISERROR($V75),"Enter smelter details","RMI"),IF(ISERROR($V75),"",OFFSET('Smelter Look-up'!$F$4,$V75-4,0)))</f>
        <v>RMI</v>
      </c>
      <c r="H75" s="183" t="s">
        <v>15665</v>
      </c>
      <c r="I75" s="184" t="str">
        <f ca="1">IF(ISERROR($V75),"",OFFSET('Smelter Look-up'!$H$4,$V75-4,0))</f>
        <v>Sungailiat</v>
      </c>
      <c r="J75" s="184" t="str">
        <f ca="1">IF(ISERROR($V75),"",OFFSET('Smelter Look-up'!$I$4,$V75-4,0))</f>
        <v>Kepulauan Bangka Belitung</v>
      </c>
      <c r="K75" s="225" t="s">
        <v>15665</v>
      </c>
      <c r="L75" s="225" t="s">
        <v>15665</v>
      </c>
      <c r="M75" s="225" t="s">
        <v>15665</v>
      </c>
      <c r="N75" s="225" t="s">
        <v>15665</v>
      </c>
      <c r="O75" s="225" t="s">
        <v>15666</v>
      </c>
      <c r="P75" s="185" t="s">
        <v>489</v>
      </c>
      <c r="Q75" s="226" t="s">
        <v>15665</v>
      </c>
      <c r="R75" s="182" t="str">
        <f ca="1">IF(ISERROR($V75),"",OFFSET('Smelter Look-up'!$C$4,$V75-4,0)&amp;"")</f>
        <v>PT Mitra Stania Prima</v>
      </c>
      <c r="S75" s="181" t="str">
        <f t="shared" ca="1" si="12"/>
        <v>ID</v>
      </c>
      <c r="T75" s="181" t="str">
        <f ca="1">IF(B75="","",IF(ISERROR(MATCH($J75,SorP!$B$1:$B$6230,0)),"",INDIRECT("'SorP'!$A$"&amp;MATCH($J75,SorP!$B$1:$B$6230,0))))</f>
        <v>ID-BB</v>
      </c>
      <c r="U75" s="201"/>
      <c r="V75" s="227">
        <f ca="1">IF(C75="",NA(),IF(OR(C75="Smelter not listed",C75="Smelter not yet identified"),MATCH($B75&amp;$D75,'Smelter Look-up'!$J:$J,0),MATCH($B75&amp;$C75,'Smelter Look-up'!$J:$J,0)))</f>
        <v>496</v>
      </c>
      <c r="X75" s="228">
        <f t="shared" ca="1" si="13"/>
        <v>0</v>
      </c>
      <c r="AB75" s="229" t="str">
        <f t="shared" ca="1" si="14"/>
        <v>TinPT Mitra Stania Prima</v>
      </c>
    </row>
    <row r="76" spans="1:28" s="228" customFormat="1" ht="25.5">
      <c r="A76" s="181" t="s">
        <v>13958</v>
      </c>
      <c r="B76" s="182" t="str">
        <f ca="1">IF(LEN(A76)=0,"",INDEX('Smelter Look-up'!$A:$A,MATCH($A76,'Smelter Look-up'!$E:$E,0)))</f>
        <v>Tin</v>
      </c>
      <c r="C76" s="186" t="str">
        <f ca="1">IF(LEN(A76)=0,"",INDEX('Smelter Look-up'!$C:$C,MATCH($A76,'Smelter Look-up'!$E:$E,0)))</f>
        <v>PT Mitra Sukses Globalindo</v>
      </c>
      <c r="D76" s="233"/>
      <c r="E76" s="182" t="str">
        <f ca="1">IF(ISERROR($V76),"",OFFSET('Smelter Look-up'!$D$4,$V76-4,0)&amp;"")</f>
        <v>INDONESIA</v>
      </c>
      <c r="F76" s="182" t="str">
        <f ca="1">IF(ISERROR($V76),"",OFFSET('Smelter Look-up'!$E$4,$V76-4,0))</f>
        <v>CID003449</v>
      </c>
      <c r="G76" s="182" t="str">
        <f ca="1">IF(C76=$X$4,IF(ISERROR($V76),"Enter smelter details","RMI"),IF(ISERROR($V76),"",OFFSET('Smelter Look-up'!$F$4,$V76-4,0)))</f>
        <v>RMI</v>
      </c>
      <c r="H76" s="183" t="s">
        <v>15665</v>
      </c>
      <c r="I76" s="184" t="str">
        <f ca="1">IF(ISERROR($V76),"",OFFSET('Smelter Look-up'!$H$4,$V76-4,0))</f>
        <v>Pangkalpinang</v>
      </c>
      <c r="J76" s="184" t="str">
        <f ca="1">IF(ISERROR($V76),"",OFFSET('Smelter Look-up'!$I$4,$V76-4,0))</f>
        <v>Kepulauan Bangka Belitung</v>
      </c>
      <c r="K76" s="225" t="s">
        <v>15665</v>
      </c>
      <c r="L76" s="225" t="s">
        <v>15665</v>
      </c>
      <c r="M76" s="225" t="s">
        <v>15665</v>
      </c>
      <c r="N76" s="225" t="s">
        <v>15665</v>
      </c>
      <c r="O76" s="225" t="s">
        <v>15666</v>
      </c>
      <c r="P76" s="185" t="s">
        <v>489</v>
      </c>
      <c r="Q76" s="226" t="s">
        <v>15665</v>
      </c>
      <c r="R76" s="182" t="str">
        <f ca="1">IF(ISERROR($V76),"",OFFSET('Smelter Look-up'!$C$4,$V76-4,0)&amp;"")</f>
        <v>PT Mitra Sukses Globalindo</v>
      </c>
      <c r="S76" s="181" t="str">
        <f t="shared" ca="1" si="12"/>
        <v>ID</v>
      </c>
      <c r="T76" s="181" t="str">
        <f ca="1">IF(B76="","",IF(ISERROR(MATCH($J76,SorP!$B$1:$B$6230,0)),"",INDIRECT("'SorP'!$A$"&amp;MATCH($J76,SorP!$B$1:$B$6230,0))))</f>
        <v>ID-BB</v>
      </c>
      <c r="U76" s="201"/>
      <c r="V76" s="227">
        <f ca="1">IF(C76="",NA(),IF(OR(C76="Smelter not listed",C76="Smelter not yet identified"),MATCH($B76&amp;$D76,'Smelter Look-up'!$J:$J,0),MATCH($B76&amp;$C76,'Smelter Look-up'!$J:$J,0)))</f>
        <v>497</v>
      </c>
      <c r="X76" s="228">
        <f t="shared" ca="1" si="13"/>
        <v>0</v>
      </c>
      <c r="AB76" s="229" t="str">
        <f t="shared" ca="1" si="14"/>
        <v>TinPT Mitra Sukses Globalindo</v>
      </c>
    </row>
    <row r="77" spans="1:28" s="228" customFormat="1" ht="25.5">
      <c r="A77" s="181" t="s">
        <v>15215</v>
      </c>
      <c r="B77" s="182" t="str">
        <f ca="1">IF(LEN(A77)=0,"",INDEX('Smelter Look-up'!$A:$A,MATCH($A77,'Smelter Look-up'!$E:$E,0)))</f>
        <v>Tin</v>
      </c>
      <c r="C77" s="186" t="str">
        <f ca="1">IF(LEN(A77)=0,"",INDEX('Smelter Look-up'!$C:$C,MATCH($A77,'Smelter Look-up'!$E:$E,0)))</f>
        <v>PT Prima Timah Utama</v>
      </c>
      <c r="D77" s="233"/>
      <c r="E77" s="182" t="str">
        <f ca="1">IF(ISERROR($V77),"",OFFSET('Smelter Look-up'!$D$4,$V77-4,0)&amp;"")</f>
        <v>INDONESIA</v>
      </c>
      <c r="F77" s="182" t="str">
        <f ca="1">IF(ISERROR($V77),"",OFFSET('Smelter Look-up'!$E$4,$V77-4,0))</f>
        <v>CID001458</v>
      </c>
      <c r="G77" s="182" t="str">
        <f ca="1">IF(C77=$X$4,IF(ISERROR($V77),"Enter smelter details","RMI"),IF(ISERROR($V77),"",OFFSET('Smelter Look-up'!$F$4,$V77-4,0)))</f>
        <v>RMI</v>
      </c>
      <c r="H77" s="183" t="s">
        <v>15665</v>
      </c>
      <c r="I77" s="184" t="str">
        <f ca="1">IF(ISERROR($V77),"",OFFSET('Smelter Look-up'!$H$4,$V77-4,0))</f>
        <v>Pangkal Pinang</v>
      </c>
      <c r="J77" s="184" t="str">
        <f ca="1">IF(ISERROR($V77),"",OFFSET('Smelter Look-up'!$I$4,$V77-4,0))</f>
        <v>Kepulauan Bangka Belitung</v>
      </c>
      <c r="K77" s="225" t="s">
        <v>15665</v>
      </c>
      <c r="L77" s="225" t="s">
        <v>15665</v>
      </c>
      <c r="M77" s="225" t="s">
        <v>15665</v>
      </c>
      <c r="N77" s="225" t="s">
        <v>15665</v>
      </c>
      <c r="O77" s="225" t="s">
        <v>15666</v>
      </c>
      <c r="P77" s="185" t="s">
        <v>489</v>
      </c>
      <c r="Q77" s="226" t="s">
        <v>15665</v>
      </c>
      <c r="R77" s="182" t="str">
        <f ca="1">IF(ISERROR($V77),"",OFFSET('Smelter Look-up'!$C$4,$V77-4,0)&amp;"")</f>
        <v>PT Prima Timah Utama</v>
      </c>
      <c r="S77" s="181" t="str">
        <f t="shared" ca="1" si="12"/>
        <v>ID</v>
      </c>
      <c r="T77" s="181" t="str">
        <f ca="1">IF(B77="","",IF(ISERROR(MATCH($J77,SorP!$B$1:$B$6230,0)),"",INDIRECT("'SorP'!$A$"&amp;MATCH($J77,SorP!$B$1:$B$6230,0))))</f>
        <v>ID-BB</v>
      </c>
      <c r="U77" s="201"/>
      <c r="V77" s="227">
        <f ca="1">IF(C77="",NA(),IF(OR(C77="Smelter not listed",C77="Smelter not yet identified"),MATCH($B77&amp;$D77,'Smelter Look-up'!$J:$J,0),MATCH($B77&amp;$C77,'Smelter Look-up'!$J:$J,0)))</f>
        <v>499</v>
      </c>
      <c r="X77" s="228">
        <f t="shared" ca="1" si="13"/>
        <v>0</v>
      </c>
      <c r="AB77" s="229" t="str">
        <f t="shared" ca="1" si="14"/>
        <v>TinPT Prima Timah Utama</v>
      </c>
    </row>
    <row r="78" spans="1:28" s="228" customFormat="1" ht="25.5">
      <c r="A78" s="181" t="s">
        <v>15600</v>
      </c>
      <c r="B78" s="182" t="str">
        <f ca="1">IF(LEN(A78)=0,"",INDEX('Smelter Look-up'!$A:$A,MATCH($A78,'Smelter Look-up'!$E:$E,0)))</f>
        <v>Tin</v>
      </c>
      <c r="C78" s="186" t="str">
        <f ca="1">IF(LEN(A78)=0,"",INDEX('Smelter Look-up'!$C:$C,MATCH($A78,'Smelter Look-up'!$E:$E,0)))</f>
        <v>PT Putera Sarana Shakti (PT PSS)</v>
      </c>
      <c r="D78" s="233"/>
      <c r="E78" s="182" t="str">
        <f ca="1">IF(ISERROR($V78),"",OFFSET('Smelter Look-up'!$D$4,$V78-4,0)&amp;"")</f>
        <v>INDONESIA</v>
      </c>
      <c r="F78" s="182" t="str">
        <f ca="1">IF(ISERROR($V78),"",OFFSET('Smelter Look-up'!$E$4,$V78-4,0))</f>
        <v>CID003868</v>
      </c>
      <c r="G78" s="182" t="str">
        <f ca="1">IF(C78=$X$4,IF(ISERROR($V78),"Enter smelter details","RMI"),IF(ISERROR($V78),"",OFFSET('Smelter Look-up'!$F$4,$V78-4,0)))</f>
        <v>RMI</v>
      </c>
      <c r="H78" s="183" t="s">
        <v>15665</v>
      </c>
      <c r="I78" s="184" t="str">
        <f ca="1">IF(ISERROR($V78),"",OFFSET('Smelter Look-up'!$H$4,$V78-4,0))</f>
        <v>Sungailiat</v>
      </c>
      <c r="J78" s="184" t="str">
        <f ca="1">IF(ISERROR($V78),"",OFFSET('Smelter Look-up'!$I$4,$V78-4,0))</f>
        <v>Kepulauan Bangka Belitung</v>
      </c>
      <c r="K78" s="225" t="s">
        <v>15665</v>
      </c>
      <c r="L78" s="225" t="s">
        <v>15665</v>
      </c>
      <c r="M78" s="225" t="s">
        <v>15665</v>
      </c>
      <c r="N78" s="225" t="s">
        <v>15665</v>
      </c>
      <c r="O78" s="225" t="s">
        <v>15666</v>
      </c>
      <c r="P78" s="185" t="s">
        <v>489</v>
      </c>
      <c r="Q78" s="226" t="s">
        <v>15665</v>
      </c>
      <c r="R78" s="182" t="str">
        <f ca="1">IF(ISERROR($V78),"",OFFSET('Smelter Look-up'!$C$4,$V78-4,0)&amp;"")</f>
        <v>PT Putera Sarana Shakti (PT PSS)</v>
      </c>
      <c r="S78" s="181" t="str">
        <f t="shared" ca="1" si="12"/>
        <v>ID</v>
      </c>
      <c r="T78" s="181" t="str">
        <f ca="1">IF(B78="","",IF(ISERROR(MATCH($J78,SorP!$B$1:$B$6230,0)),"",INDIRECT("'SorP'!$A$"&amp;MATCH($J78,SorP!$B$1:$B$6230,0))))</f>
        <v>ID-BB</v>
      </c>
      <c r="U78" s="201"/>
      <c r="V78" s="227">
        <f ca="1">IF(C78="",NA(),IF(OR(C78="Smelter not listed",C78="Smelter not yet identified"),MATCH($B78&amp;$D78,'Smelter Look-up'!$J:$J,0),MATCH($B78&amp;$C78,'Smelter Look-up'!$J:$J,0)))</f>
        <v>500</v>
      </c>
      <c r="X78" s="228">
        <f t="shared" ca="1" si="13"/>
        <v>0</v>
      </c>
      <c r="AB78" s="229" t="str">
        <f t="shared" ca="1" si="14"/>
        <v>TinPT Putera Sarana Shakti (PT PSS)</v>
      </c>
    </row>
    <row r="79" spans="1:28" s="228" customFormat="1" ht="25.5">
      <c r="A79" s="181" t="s">
        <v>15217</v>
      </c>
      <c r="B79" s="182" t="str">
        <f ca="1">IF(LEN(A79)=0,"",INDEX('Smelter Look-up'!$A:$A,MATCH($A79,'Smelter Look-up'!$E:$E,0)))</f>
        <v>Tin</v>
      </c>
      <c r="C79" s="186" t="str">
        <f ca="1">IF(LEN(A79)=0,"",INDEX('Smelter Look-up'!$C:$C,MATCH($A79,'Smelter Look-up'!$E:$E,0)))</f>
        <v>PT Rajawali Rimba Perkasa</v>
      </c>
      <c r="D79" s="233"/>
      <c r="E79" s="182" t="str">
        <f ca="1">IF(ISERROR($V79),"",OFFSET('Smelter Look-up'!$D$4,$V79-4,0)&amp;"")</f>
        <v>INDONESIA</v>
      </c>
      <c r="F79" s="182" t="str">
        <f ca="1">IF(ISERROR($V79),"",OFFSET('Smelter Look-up'!$E$4,$V79-4,0))</f>
        <v>CID003381</v>
      </c>
      <c r="G79" s="182" t="str">
        <f ca="1">IF(C79=$X$4,IF(ISERROR($V79),"Enter smelter details","RMI"),IF(ISERROR($V79),"",OFFSET('Smelter Look-up'!$F$4,$V79-4,0)))</f>
        <v>RMI</v>
      </c>
      <c r="H79" s="183" t="s">
        <v>15665</v>
      </c>
      <c r="I79" s="184" t="str">
        <f ca="1">IF(ISERROR($V79),"",OFFSET('Smelter Look-up'!$H$4,$V79-4,0))</f>
        <v>Tukak Sadai</v>
      </c>
      <c r="J79" s="184" t="str">
        <f ca="1">IF(ISERROR($V79),"",OFFSET('Smelter Look-up'!$I$4,$V79-4,0))</f>
        <v>Kepulauan Bangka Belitung</v>
      </c>
      <c r="K79" s="225" t="s">
        <v>15665</v>
      </c>
      <c r="L79" s="225" t="s">
        <v>15665</v>
      </c>
      <c r="M79" s="225" t="s">
        <v>15665</v>
      </c>
      <c r="N79" s="225" t="s">
        <v>15665</v>
      </c>
      <c r="O79" s="225" t="s">
        <v>15666</v>
      </c>
      <c r="P79" s="185" t="s">
        <v>489</v>
      </c>
      <c r="Q79" s="226" t="s">
        <v>15665</v>
      </c>
      <c r="R79" s="182" t="str">
        <f ca="1">IF(ISERROR($V79),"",OFFSET('Smelter Look-up'!$C$4,$V79-4,0)&amp;"")</f>
        <v>PT Rajawali Rimba Perkasa</v>
      </c>
      <c r="S79" s="181" t="str">
        <f t="shared" ca="1" si="12"/>
        <v>ID</v>
      </c>
      <c r="T79" s="181" t="str">
        <f ca="1">IF(B79="","",IF(ISERROR(MATCH($J79,SorP!$B$1:$B$6230,0)),"",INDIRECT("'SorP'!$A$"&amp;MATCH($J79,SorP!$B$1:$B$6230,0))))</f>
        <v>ID-BB</v>
      </c>
      <c r="U79" s="201"/>
      <c r="V79" s="227">
        <f ca="1">IF(C79="",NA(),IF(OR(C79="Smelter not listed",C79="Smelter not yet identified"),MATCH($B79&amp;$D79,'Smelter Look-up'!$J:$J,0),MATCH($B79&amp;$C79,'Smelter Look-up'!$J:$J,0)))</f>
        <v>501</v>
      </c>
      <c r="X79" s="228">
        <f t="shared" ca="1" si="13"/>
        <v>0</v>
      </c>
      <c r="AB79" s="229" t="str">
        <f t="shared" ca="1" si="14"/>
        <v>TinPT Rajawali Rimba Perkasa</v>
      </c>
    </row>
    <row r="80" spans="1:28" s="228" customFormat="1" ht="25.5">
      <c r="A80" s="181" t="s">
        <v>783</v>
      </c>
      <c r="B80" s="182" t="str">
        <f ca="1">IF(LEN(A80)=0,"",INDEX('Smelter Look-up'!$A:$A,MATCH($A80,'Smelter Look-up'!$E:$E,0)))</f>
        <v>Tin</v>
      </c>
      <c r="C80" s="186" t="str">
        <f ca="1">IF(LEN(A80)=0,"",INDEX('Smelter Look-up'!$C:$C,MATCH($A80,'Smelter Look-up'!$E:$E,0)))</f>
        <v>PT Refined Bangka Tin</v>
      </c>
      <c r="D80" s="233"/>
      <c r="E80" s="182" t="str">
        <f ca="1">IF(ISERROR($V80),"",OFFSET('Smelter Look-up'!$D$4,$V80-4,0)&amp;"")</f>
        <v>INDONESIA</v>
      </c>
      <c r="F80" s="182" t="str">
        <f ca="1">IF(ISERROR($V80),"",OFFSET('Smelter Look-up'!$E$4,$V80-4,0))</f>
        <v>CID001460</v>
      </c>
      <c r="G80" s="182" t="str">
        <f ca="1">IF(C80=$X$4,IF(ISERROR($V80),"Enter smelter details","RMI"),IF(ISERROR($V80),"",OFFSET('Smelter Look-up'!$F$4,$V80-4,0)))</f>
        <v>RMI</v>
      </c>
      <c r="H80" s="183" t="s">
        <v>15665</v>
      </c>
      <c r="I80" s="184" t="str">
        <f ca="1">IF(ISERROR($V80),"",OFFSET('Smelter Look-up'!$H$4,$V80-4,0))</f>
        <v>Sungailiat</v>
      </c>
      <c r="J80" s="184" t="str">
        <f ca="1">IF(ISERROR($V80),"",OFFSET('Smelter Look-up'!$I$4,$V80-4,0))</f>
        <v>Kepulauan Bangka Belitung</v>
      </c>
      <c r="K80" s="225" t="s">
        <v>15665</v>
      </c>
      <c r="L80" s="225" t="s">
        <v>15665</v>
      </c>
      <c r="M80" s="225" t="s">
        <v>15665</v>
      </c>
      <c r="N80" s="225" t="s">
        <v>15665</v>
      </c>
      <c r="O80" s="225" t="s">
        <v>15666</v>
      </c>
      <c r="P80" s="185" t="s">
        <v>489</v>
      </c>
      <c r="Q80" s="226" t="s">
        <v>15665</v>
      </c>
      <c r="R80" s="182" t="str">
        <f ca="1">IF(ISERROR($V80),"",OFFSET('Smelter Look-up'!$C$4,$V80-4,0)&amp;"")</f>
        <v>PT Refined Bangka Tin</v>
      </c>
      <c r="S80" s="181" t="str">
        <f t="shared" ca="1" si="12"/>
        <v>ID</v>
      </c>
      <c r="T80" s="181" t="str">
        <f ca="1">IF(B80="","",IF(ISERROR(MATCH($J80,SorP!$B$1:$B$6230,0)),"",INDIRECT("'SorP'!$A$"&amp;MATCH($J80,SorP!$B$1:$B$6230,0))))</f>
        <v>ID-BB</v>
      </c>
      <c r="U80" s="201"/>
      <c r="V80" s="227">
        <f ca="1">IF(C80="",NA(),IF(OR(C80="Smelter not listed",C80="Smelter not yet identified"),MATCH($B80&amp;$D80,'Smelter Look-up'!$J:$J,0),MATCH($B80&amp;$C80,'Smelter Look-up'!$J:$J,0)))</f>
        <v>502</v>
      </c>
      <c r="X80" s="228">
        <f t="shared" ca="1" si="13"/>
        <v>0</v>
      </c>
      <c r="AB80" s="229" t="str">
        <f t="shared" ca="1" si="14"/>
        <v>TinPT Refined Bangka Tin</v>
      </c>
    </row>
    <row r="81" spans="1:28" s="228" customFormat="1" ht="25.5">
      <c r="A81" s="181" t="s">
        <v>15602</v>
      </c>
      <c r="B81" s="182" t="str">
        <f ca="1">IF(LEN(A81)=0,"",INDEX('Smelter Look-up'!$A:$A,MATCH($A81,'Smelter Look-up'!$E:$E,0)))</f>
        <v>Tin</v>
      </c>
      <c r="C81" s="186" t="str">
        <f ca="1">IF(LEN(A81)=0,"",INDEX('Smelter Look-up'!$C:$C,MATCH($A81,'Smelter Look-up'!$E:$E,0)))</f>
        <v>PT Sariwiguna Binasentosa</v>
      </c>
      <c r="D81" s="233"/>
      <c r="E81" s="182" t="str">
        <f ca="1">IF(ISERROR($V81),"",OFFSET('Smelter Look-up'!$D$4,$V81-4,0)&amp;"")</f>
        <v>INDONESIA</v>
      </c>
      <c r="F81" s="182" t="str">
        <f ca="1">IF(ISERROR($V81),"",OFFSET('Smelter Look-up'!$E$4,$V81-4,0))</f>
        <v>CID001463</v>
      </c>
      <c r="G81" s="182" t="str">
        <f ca="1">IF(C81=$X$4,IF(ISERROR($V81),"Enter smelter details","RMI"),IF(ISERROR($V81),"",OFFSET('Smelter Look-up'!$F$4,$V81-4,0)))</f>
        <v>RMI</v>
      </c>
      <c r="H81" s="183" t="s">
        <v>15665</v>
      </c>
      <c r="I81" s="184" t="str">
        <f ca="1">IF(ISERROR($V81),"",OFFSET('Smelter Look-up'!$H$4,$V81-4,0))</f>
        <v>Pangkal Pinang</v>
      </c>
      <c r="J81" s="184" t="str">
        <f ca="1">IF(ISERROR($V81),"",OFFSET('Smelter Look-up'!$I$4,$V81-4,0))</f>
        <v>Kepulauan Bangka Belitung</v>
      </c>
      <c r="K81" s="225" t="s">
        <v>15665</v>
      </c>
      <c r="L81" s="225" t="s">
        <v>15665</v>
      </c>
      <c r="M81" s="225" t="s">
        <v>15665</v>
      </c>
      <c r="N81" s="225" t="s">
        <v>15665</v>
      </c>
      <c r="O81" s="225" t="s">
        <v>15666</v>
      </c>
      <c r="P81" s="185" t="s">
        <v>489</v>
      </c>
      <c r="Q81" s="226" t="s">
        <v>15665</v>
      </c>
      <c r="R81" s="182" t="str">
        <f ca="1">IF(ISERROR($V81),"",OFFSET('Smelter Look-up'!$C$4,$V81-4,0)&amp;"")</f>
        <v>PT Sariwiguna Binasentosa</v>
      </c>
      <c r="S81" s="181" t="str">
        <f t="shared" ca="1" si="12"/>
        <v>ID</v>
      </c>
      <c r="T81" s="181" t="str">
        <f ca="1">IF(B81="","",IF(ISERROR(MATCH($J81,SorP!$B$1:$B$6230,0)),"",INDIRECT("'SorP'!$A$"&amp;MATCH($J81,SorP!$B$1:$B$6230,0))))</f>
        <v>ID-BB</v>
      </c>
      <c r="U81" s="201"/>
      <c r="V81" s="227">
        <f ca="1">IF(C81="",NA(),IF(OR(C81="Smelter not listed",C81="Smelter not yet identified"),MATCH($B81&amp;$D81,'Smelter Look-up'!$J:$J,0),MATCH($B81&amp;$C81,'Smelter Look-up'!$J:$J,0)))</f>
        <v>503</v>
      </c>
      <c r="X81" s="228">
        <f t="shared" ca="1" si="13"/>
        <v>0</v>
      </c>
      <c r="AB81" s="229" t="str">
        <f t="shared" ca="1" si="14"/>
        <v>TinPT Sariwiguna Binasentosa</v>
      </c>
    </row>
    <row r="82" spans="1:28" s="228" customFormat="1" ht="25.5">
      <c r="A82" s="181" t="s">
        <v>15219</v>
      </c>
      <c r="B82" s="182" t="str">
        <f ca="1">IF(LEN(A82)=0,"",INDEX('Smelter Look-up'!$A:$A,MATCH($A82,'Smelter Look-up'!$E:$E,0)))</f>
        <v>Tin</v>
      </c>
      <c r="C82" s="186" t="str">
        <f ca="1">IF(LEN(A82)=0,"",INDEX('Smelter Look-up'!$C:$C,MATCH($A82,'Smelter Look-up'!$E:$E,0)))</f>
        <v>PT Stanindo Inti Perkasa</v>
      </c>
      <c r="D82" s="233"/>
      <c r="E82" s="182" t="str">
        <f ca="1">IF(ISERROR($V82),"",OFFSET('Smelter Look-up'!$D$4,$V82-4,0)&amp;"")</f>
        <v>INDONESIA</v>
      </c>
      <c r="F82" s="182" t="str">
        <f ca="1">IF(ISERROR($V82),"",OFFSET('Smelter Look-up'!$E$4,$V82-4,0))</f>
        <v>CID001468</v>
      </c>
      <c r="G82" s="182" t="str">
        <f ca="1">IF(C82=$X$4,IF(ISERROR($V82),"Enter smelter details","RMI"),IF(ISERROR($V82),"",OFFSET('Smelter Look-up'!$F$4,$V82-4,0)))</f>
        <v>RMI</v>
      </c>
      <c r="H82" s="183" t="s">
        <v>15665</v>
      </c>
      <c r="I82" s="184" t="str">
        <f ca="1">IF(ISERROR($V82),"",OFFSET('Smelter Look-up'!$H$4,$V82-4,0))</f>
        <v>Pangkal Pinang</v>
      </c>
      <c r="J82" s="184" t="str">
        <f ca="1">IF(ISERROR($V82),"",OFFSET('Smelter Look-up'!$I$4,$V82-4,0))</f>
        <v>Kepulauan Bangka Belitung</v>
      </c>
      <c r="K82" s="225" t="s">
        <v>15665</v>
      </c>
      <c r="L82" s="225" t="s">
        <v>15665</v>
      </c>
      <c r="M82" s="225" t="s">
        <v>15665</v>
      </c>
      <c r="N82" s="225" t="s">
        <v>15665</v>
      </c>
      <c r="O82" s="225" t="s">
        <v>15666</v>
      </c>
      <c r="P82" s="185" t="s">
        <v>489</v>
      </c>
      <c r="Q82" s="226" t="s">
        <v>15665</v>
      </c>
      <c r="R82" s="182" t="str">
        <f ca="1">IF(ISERROR($V82),"",OFFSET('Smelter Look-up'!$C$4,$V82-4,0)&amp;"")</f>
        <v>PT Stanindo Inti Perkasa</v>
      </c>
      <c r="S82" s="181" t="str">
        <f t="shared" ca="1" si="12"/>
        <v>ID</v>
      </c>
      <c r="T82" s="181" t="str">
        <f ca="1">IF(B82="","",IF(ISERROR(MATCH($J82,SorP!$B$1:$B$6230,0)),"",INDIRECT("'SorP'!$A$"&amp;MATCH($J82,SorP!$B$1:$B$6230,0))))</f>
        <v>ID-BB</v>
      </c>
      <c r="U82" s="201"/>
      <c r="V82" s="227">
        <f ca="1">IF(C82="",NA(),IF(OR(C82="Smelter not listed",C82="Smelter not yet identified"),MATCH($B82&amp;$D82,'Smelter Look-up'!$J:$J,0),MATCH($B82&amp;$C82,'Smelter Look-up'!$J:$J,0)))</f>
        <v>504</v>
      </c>
      <c r="X82" s="228">
        <f t="shared" ca="1" si="13"/>
        <v>0</v>
      </c>
      <c r="AB82" s="229" t="str">
        <f t="shared" ca="1" si="14"/>
        <v>TinPT Stanindo Inti Perkasa</v>
      </c>
    </row>
    <row r="83" spans="1:28" s="228" customFormat="1" ht="25.5">
      <c r="A83" s="181" t="s">
        <v>15604</v>
      </c>
      <c r="B83" s="182" t="str">
        <f ca="1">IF(LEN(A83)=0,"",INDEX('Smelter Look-up'!$A:$A,MATCH($A83,'Smelter Look-up'!$E:$E,0)))</f>
        <v>Tin</v>
      </c>
      <c r="C83" s="186" t="str">
        <f ca="1">IF(LEN(A83)=0,"",INDEX('Smelter Look-up'!$C:$C,MATCH($A83,'Smelter Look-up'!$E:$E,0)))</f>
        <v>PT Sukses Inti Makmur</v>
      </c>
      <c r="D83" s="233"/>
      <c r="E83" s="182" t="str">
        <f ca="1">IF(ISERROR($V83),"",OFFSET('Smelter Look-up'!$D$4,$V83-4,0)&amp;"")</f>
        <v>INDONESIA</v>
      </c>
      <c r="F83" s="182" t="str">
        <f ca="1">IF(ISERROR($V83),"",OFFSET('Smelter Look-up'!$E$4,$V83-4,0))</f>
        <v>CID002816</v>
      </c>
      <c r="G83" s="182" t="str">
        <f ca="1">IF(C83=$X$4,IF(ISERROR($V83),"Enter smelter details","RMI"),IF(ISERROR($V83),"",OFFSET('Smelter Look-up'!$F$4,$V83-4,0)))</f>
        <v>RMI</v>
      </c>
      <c r="H83" s="183" t="s">
        <v>15665</v>
      </c>
      <c r="I83" s="184" t="str">
        <f ca="1">IF(ISERROR($V83),"",OFFSET('Smelter Look-up'!$H$4,$V83-4,0))</f>
        <v>Sungai Samak</v>
      </c>
      <c r="J83" s="184" t="str">
        <f ca="1">IF(ISERROR($V83),"",OFFSET('Smelter Look-up'!$I$4,$V83-4,0))</f>
        <v>Kepulauan Bangka Belitung</v>
      </c>
      <c r="K83" s="225" t="s">
        <v>15665</v>
      </c>
      <c r="L83" s="225" t="s">
        <v>15665</v>
      </c>
      <c r="M83" s="225" t="s">
        <v>15665</v>
      </c>
      <c r="N83" s="225" t="s">
        <v>15665</v>
      </c>
      <c r="O83" s="225" t="s">
        <v>15666</v>
      </c>
      <c r="P83" s="185" t="s">
        <v>489</v>
      </c>
      <c r="Q83" s="226" t="s">
        <v>15665</v>
      </c>
      <c r="R83" s="182" t="str">
        <f ca="1">IF(ISERROR($V83),"",OFFSET('Smelter Look-up'!$C$4,$V83-4,0)&amp;"")</f>
        <v>PT Sukses Inti Makmur</v>
      </c>
      <c r="S83" s="181" t="str">
        <f t="shared" ca="1" si="12"/>
        <v>ID</v>
      </c>
      <c r="T83" s="181" t="str">
        <f ca="1">IF(B83="","",IF(ISERROR(MATCH($J83,SorP!$B$1:$B$6230,0)),"",INDIRECT("'SorP'!$A$"&amp;MATCH($J83,SorP!$B$1:$B$6230,0))))</f>
        <v>ID-BB</v>
      </c>
      <c r="U83" s="201"/>
      <c r="V83" s="227">
        <f ca="1">IF(C83="",NA(),IF(OR(C83="Smelter not listed",C83="Smelter not yet identified"),MATCH($B83&amp;$D83,'Smelter Look-up'!$J:$J,0),MATCH($B83&amp;$C83,'Smelter Look-up'!$J:$J,0)))</f>
        <v>505</v>
      </c>
      <c r="X83" s="228">
        <f t="shared" ca="1" si="13"/>
        <v>0</v>
      </c>
      <c r="AB83" s="229" t="str">
        <f t="shared" ca="1" si="14"/>
        <v>TinPT Sukses Inti Makmur</v>
      </c>
    </row>
    <row r="84" spans="1:28" s="228" customFormat="1" ht="25.5">
      <c r="A84" s="181" t="s">
        <v>804</v>
      </c>
      <c r="B84" s="182" t="str">
        <f ca="1">IF(LEN(A84)=0,"",INDEX('Smelter Look-up'!$A:$A,MATCH($A84,'Smelter Look-up'!$E:$E,0)))</f>
        <v>Tin</v>
      </c>
      <c r="C84" s="186" t="str">
        <f ca="1">IF(LEN(A84)=0,"",INDEX('Smelter Look-up'!$C:$C,MATCH($A84,'Smelter Look-up'!$E:$E,0)))</f>
        <v>PT Timah Tbk Kundur</v>
      </c>
      <c r="D84" s="233"/>
      <c r="E84" s="182" t="str">
        <f ca="1">IF(ISERROR($V84),"",OFFSET('Smelter Look-up'!$D$4,$V84-4,0)&amp;"")</f>
        <v>INDONESIA</v>
      </c>
      <c r="F84" s="182" t="str">
        <f ca="1">IF(ISERROR($V84),"",OFFSET('Smelter Look-up'!$E$4,$V84-4,0))</f>
        <v>CID001477</v>
      </c>
      <c r="G84" s="182" t="str">
        <f ca="1">IF(C84=$X$4,IF(ISERROR($V84),"Enter smelter details","RMI"),IF(ISERROR($V84),"",OFFSET('Smelter Look-up'!$F$4,$V84-4,0)))</f>
        <v>RMI</v>
      </c>
      <c r="H84" s="183" t="s">
        <v>15665</v>
      </c>
      <c r="I84" s="184" t="str">
        <f ca="1">IF(ISERROR($V84),"",OFFSET('Smelter Look-up'!$H$4,$V84-4,0))</f>
        <v>Kundur</v>
      </c>
      <c r="J84" s="184" t="str">
        <f ca="1">IF(ISERROR($V84),"",OFFSET('Smelter Look-up'!$I$4,$V84-4,0))</f>
        <v>Riau</v>
      </c>
      <c r="K84" s="225" t="s">
        <v>15665</v>
      </c>
      <c r="L84" s="225" t="s">
        <v>15665</v>
      </c>
      <c r="M84" s="225" t="s">
        <v>15665</v>
      </c>
      <c r="N84" s="225" t="s">
        <v>15665</v>
      </c>
      <c r="O84" s="225" t="s">
        <v>15666</v>
      </c>
      <c r="P84" s="185" t="s">
        <v>489</v>
      </c>
      <c r="Q84" s="226" t="s">
        <v>15665</v>
      </c>
      <c r="R84" s="182" t="str">
        <f ca="1">IF(ISERROR($V84),"",OFFSET('Smelter Look-up'!$C$4,$V84-4,0)&amp;"")</f>
        <v>PT Timah Tbk Kundur</v>
      </c>
      <c r="S84" s="181" t="str">
        <f t="shared" ca="1" si="12"/>
        <v>ID</v>
      </c>
      <c r="T84" s="181" t="str">
        <f ca="1">IF(B84="","",IF(ISERROR(MATCH($J84,SorP!$B$1:$B$6230,0)),"",INDIRECT("'SorP'!$A$"&amp;MATCH($J84,SorP!$B$1:$B$6230,0))))</f>
        <v>ID-RI</v>
      </c>
      <c r="U84" s="201"/>
      <c r="V84" s="227">
        <f ca="1">IF(C84="",NA(),IF(OR(C84="Smelter not listed",C84="Smelter not yet identified"),MATCH($B84&amp;$D84,'Smelter Look-up'!$J:$J,0),MATCH($B84&amp;$C84,'Smelter Look-up'!$J:$J,0)))</f>
        <v>508</v>
      </c>
      <c r="X84" s="228">
        <f t="shared" ca="1" si="13"/>
        <v>0</v>
      </c>
      <c r="AB84" s="229" t="str">
        <f t="shared" ca="1" si="14"/>
        <v>TinPT Timah Tbk Kundur</v>
      </c>
    </row>
    <row r="85" spans="1:28" s="228" customFormat="1" ht="25.5">
      <c r="A85" s="181" t="s">
        <v>784</v>
      </c>
      <c r="B85" s="182" t="str">
        <f ca="1">IF(LEN(A85)=0,"",INDEX('Smelter Look-up'!$A:$A,MATCH($A85,'Smelter Look-up'!$E:$E,0)))</f>
        <v>Tin</v>
      </c>
      <c r="C85" s="186" t="str">
        <f ca="1">IF(LEN(A85)=0,"",INDEX('Smelter Look-up'!$C:$C,MATCH($A85,'Smelter Look-up'!$E:$E,0)))</f>
        <v>PT Timah Tbk Mentok</v>
      </c>
      <c r="D85" s="233"/>
      <c r="E85" s="182" t="str">
        <f ca="1">IF(ISERROR($V85),"",OFFSET('Smelter Look-up'!$D$4,$V85-4,0)&amp;"")</f>
        <v>INDONESIA</v>
      </c>
      <c r="F85" s="182" t="str">
        <f ca="1">IF(ISERROR($V85),"",OFFSET('Smelter Look-up'!$E$4,$V85-4,0))</f>
        <v>CID001482</v>
      </c>
      <c r="G85" s="182" t="str">
        <f ca="1">IF(C85=$X$4,IF(ISERROR($V85),"Enter smelter details","RMI"),IF(ISERROR($V85),"",OFFSET('Smelter Look-up'!$F$4,$V85-4,0)))</f>
        <v>RMI</v>
      </c>
      <c r="H85" s="183" t="s">
        <v>15665</v>
      </c>
      <c r="I85" s="184" t="str">
        <f ca="1">IF(ISERROR($V85),"",OFFSET('Smelter Look-up'!$H$4,$V85-4,0))</f>
        <v>Mentok</v>
      </c>
      <c r="J85" s="184" t="str">
        <f ca="1">IF(ISERROR($V85),"",OFFSET('Smelter Look-up'!$I$4,$V85-4,0))</f>
        <v>Kepulauan Bangka Belitung</v>
      </c>
      <c r="K85" s="225" t="s">
        <v>15665</v>
      </c>
      <c r="L85" s="225" t="s">
        <v>15665</v>
      </c>
      <c r="M85" s="225" t="s">
        <v>15665</v>
      </c>
      <c r="N85" s="225" t="s">
        <v>15665</v>
      </c>
      <c r="O85" s="225" t="s">
        <v>15666</v>
      </c>
      <c r="P85" s="185" t="s">
        <v>489</v>
      </c>
      <c r="Q85" s="226" t="s">
        <v>15665</v>
      </c>
      <c r="R85" s="182" t="str">
        <f ca="1">IF(ISERROR($V85),"",OFFSET('Smelter Look-up'!$C$4,$V85-4,0)&amp;"")</f>
        <v>PT Timah Tbk Mentok</v>
      </c>
      <c r="S85" s="181" t="str">
        <f t="shared" ca="1" si="12"/>
        <v>ID</v>
      </c>
      <c r="T85" s="181" t="str">
        <f ca="1">IF(B85="","",IF(ISERROR(MATCH($J85,SorP!$B$1:$B$6230,0)),"",INDIRECT("'SorP'!$A$"&amp;MATCH($J85,SorP!$B$1:$B$6230,0))))</f>
        <v>ID-BB</v>
      </c>
      <c r="U85" s="201"/>
      <c r="V85" s="227">
        <f ca="1">IF(C85="",NA(),IF(OR(C85="Smelter not listed",C85="Smelter not yet identified"),MATCH($B85&amp;$D85,'Smelter Look-up'!$J:$J,0),MATCH($B85&amp;$C85,'Smelter Look-up'!$J:$J,0)))</f>
        <v>509</v>
      </c>
      <c r="X85" s="228">
        <f t="shared" ca="1" si="13"/>
        <v>0</v>
      </c>
      <c r="AB85" s="229" t="str">
        <f t="shared" ca="1" si="14"/>
        <v>TinPT Timah Tbk Mentok</v>
      </c>
    </row>
    <row r="86" spans="1:28" s="228" customFormat="1" ht="25.5">
      <c r="A86" s="181" t="s">
        <v>15223</v>
      </c>
      <c r="B86" s="182" t="str">
        <f ca="1">IF(LEN(A86)=0,"",INDEX('Smelter Look-up'!$A:$A,MATCH($A86,'Smelter Look-up'!$E:$E,0)))</f>
        <v>Tin</v>
      </c>
      <c r="C86" s="186" t="str">
        <f ca="1">IF(LEN(A86)=0,"",INDEX('Smelter Look-up'!$C:$C,MATCH($A86,'Smelter Look-up'!$E:$E,0)))</f>
        <v>PT Tinindo Inter Nusa</v>
      </c>
      <c r="D86" s="233"/>
      <c r="E86" s="182" t="str">
        <f ca="1">IF(ISERROR($V86),"",OFFSET('Smelter Look-up'!$D$4,$V86-4,0)&amp;"")</f>
        <v>INDONESIA</v>
      </c>
      <c r="F86" s="182" t="str">
        <f ca="1">IF(ISERROR($V86),"",OFFSET('Smelter Look-up'!$E$4,$V86-4,0))</f>
        <v>CID001490</v>
      </c>
      <c r="G86" s="182" t="str">
        <f ca="1">IF(C86=$X$4,IF(ISERROR($V86),"Enter smelter details","RMI"),IF(ISERROR($V86),"",OFFSET('Smelter Look-up'!$F$4,$V86-4,0)))</f>
        <v>RMI</v>
      </c>
      <c r="H86" s="183" t="s">
        <v>15665</v>
      </c>
      <c r="I86" s="184" t="str">
        <f ca="1">IF(ISERROR($V86),"",OFFSET('Smelter Look-up'!$H$4,$V86-4,0))</f>
        <v>Pangkal Pinang</v>
      </c>
      <c r="J86" s="184" t="str">
        <f ca="1">IF(ISERROR($V86),"",OFFSET('Smelter Look-up'!$I$4,$V86-4,0))</f>
        <v>Kepulauan Bangka Belitung</v>
      </c>
      <c r="K86" s="225" t="s">
        <v>15665</v>
      </c>
      <c r="L86" s="225" t="s">
        <v>15665</v>
      </c>
      <c r="M86" s="225" t="s">
        <v>15665</v>
      </c>
      <c r="N86" s="225" t="s">
        <v>15665</v>
      </c>
      <c r="O86" s="225" t="s">
        <v>490</v>
      </c>
      <c r="P86" s="185" t="s">
        <v>15665</v>
      </c>
      <c r="Q86" s="226" t="s">
        <v>15665</v>
      </c>
      <c r="R86" s="182" t="str">
        <f ca="1">IF(ISERROR($V86),"",OFFSET('Smelter Look-up'!$C$4,$V86-4,0)&amp;"")</f>
        <v>PT Tinindo Inter Nusa</v>
      </c>
      <c r="S86" s="181" t="str">
        <f t="shared" ca="1" si="12"/>
        <v>ID</v>
      </c>
      <c r="T86" s="181" t="str">
        <f ca="1">IF(B86="","",IF(ISERROR(MATCH($J86,SorP!$B$1:$B$6230,0)),"",INDIRECT("'SorP'!$A$"&amp;MATCH($J86,SorP!$B$1:$B$6230,0))))</f>
        <v>ID-BB</v>
      </c>
      <c r="U86" s="201"/>
      <c r="V86" s="227">
        <f ca="1">IF(C86="",NA(),IF(OR(C86="Smelter not listed",C86="Smelter not yet identified"),MATCH($B86&amp;$D86,'Smelter Look-up'!$J:$J,0),MATCH($B86&amp;$C86,'Smelter Look-up'!$J:$J,0)))</f>
        <v>510</v>
      </c>
      <c r="X86" s="228">
        <f t="shared" ca="1" si="13"/>
        <v>0</v>
      </c>
      <c r="AB86" s="229" t="str">
        <f t="shared" ca="1" si="14"/>
        <v>TinPT Tinindo Inter Nusa</v>
      </c>
    </row>
    <row r="87" spans="1:28" s="228" customFormat="1" ht="25.5">
      <c r="A87" s="181" t="s">
        <v>1828</v>
      </c>
      <c r="B87" s="182" t="str">
        <f ca="1">IF(LEN(A87)=0,"",INDEX('Smelter Look-up'!$A:$A,MATCH($A87,'Smelter Look-up'!$E:$E,0)))</f>
        <v>Tin</v>
      </c>
      <c r="C87" s="186" t="str">
        <f ca="1">IF(LEN(A87)=0,"",INDEX('Smelter Look-up'!$C:$C,MATCH($A87,'Smelter Look-up'!$E:$E,0)))</f>
        <v>Resind Industria e Comercio Ltda.</v>
      </c>
      <c r="D87" s="233"/>
      <c r="E87" s="182" t="str">
        <f ca="1">IF(ISERROR($V87),"",OFFSET('Smelter Look-up'!$D$4,$V87-4,0)&amp;"")</f>
        <v>BRAZIL</v>
      </c>
      <c r="F87" s="182" t="str">
        <f ca="1">IF(ISERROR($V87),"",OFFSET('Smelter Look-up'!$E$4,$V87-4,0))</f>
        <v>CID002706</v>
      </c>
      <c r="G87" s="182" t="str">
        <f ca="1">IF(C87=$X$4,IF(ISERROR($V87),"Enter smelter details","RMI"),IF(ISERROR($V87),"",OFFSET('Smelter Look-up'!$F$4,$V87-4,0)))</f>
        <v>RMI</v>
      </c>
      <c r="H87" s="183" t="s">
        <v>15665</v>
      </c>
      <c r="I87" s="184" t="str">
        <f ca="1">IF(ISERROR($V87),"",OFFSET('Smelter Look-up'!$H$4,$V87-4,0))</f>
        <v>São João del Rei</v>
      </c>
      <c r="J87" s="184" t="str">
        <f ca="1">IF(ISERROR($V87),"",OFFSET('Smelter Look-up'!$I$4,$V87-4,0))</f>
        <v>Minas gerais</v>
      </c>
      <c r="K87" s="225" t="s">
        <v>15665</v>
      </c>
      <c r="L87" s="225" t="s">
        <v>15665</v>
      </c>
      <c r="M87" s="225" t="s">
        <v>15665</v>
      </c>
      <c r="N87" s="225" t="s">
        <v>15665</v>
      </c>
      <c r="O87" s="225" t="s">
        <v>15666</v>
      </c>
      <c r="P87" s="185" t="s">
        <v>489</v>
      </c>
      <c r="Q87" s="226" t="s">
        <v>15665</v>
      </c>
      <c r="R87" s="182" t="str">
        <f ca="1">IF(ISERROR($V87),"",OFFSET('Smelter Look-up'!$C$4,$V87-4,0)&amp;"")</f>
        <v>Resind Industria e Comercio Ltda.</v>
      </c>
      <c r="S87" s="181" t="str">
        <f t="shared" ca="1" si="12"/>
        <v>BR</v>
      </c>
      <c r="T87" s="181" t="str">
        <f ca="1">IF(B87="","",IF(ISERROR(MATCH($J87,SorP!$B$1:$B$6230,0)),"",INDIRECT("'SorP'!$A$"&amp;MATCH($J87,SorP!$B$1:$B$6230,0))))</f>
        <v>BR-MG</v>
      </c>
      <c r="U87" s="201"/>
      <c r="V87" s="227">
        <f ca="1">IF(C87="",NA(),IF(OR(C87="Smelter not listed",C87="Smelter not yet identified"),MATCH($B87&amp;$D87,'Smelter Look-up'!$J:$J,0),MATCH($B87&amp;$C87,'Smelter Look-up'!$J:$J,0)))</f>
        <v>514</v>
      </c>
      <c r="X87" s="228">
        <f t="shared" ca="1" si="13"/>
        <v>0</v>
      </c>
      <c r="AB87" s="229" t="str">
        <f t="shared" ca="1" si="14"/>
        <v>TinResind Industria e Comercio Ltda.</v>
      </c>
    </row>
    <row r="88" spans="1:28" s="228" customFormat="1" ht="25.5">
      <c r="A88" s="181" t="s">
        <v>786</v>
      </c>
      <c r="B88" s="182" t="str">
        <f ca="1">IF(LEN(A88)=0,"",INDEX('Smelter Look-up'!$A:$A,MATCH($A88,'Smelter Look-up'!$E:$E,0)))</f>
        <v>Tin</v>
      </c>
      <c r="C88" s="186" t="str">
        <f ca="1">IF(LEN(A88)=0,"",INDEX('Smelter Look-up'!$C:$C,MATCH($A88,'Smelter Look-up'!$E:$E,0)))</f>
        <v>Rui Da Hung</v>
      </c>
      <c r="D88" s="233"/>
      <c r="E88" s="182" t="str">
        <f ca="1">IF(ISERROR($V88),"",OFFSET('Smelter Look-up'!$D$4,$V88-4,0)&amp;"")</f>
        <v>TAIWAN, PROVINCE OF CHINA</v>
      </c>
      <c r="F88" s="182" t="str">
        <f ca="1">IF(ISERROR($V88),"",OFFSET('Smelter Look-up'!$E$4,$V88-4,0))</f>
        <v>CID001539</v>
      </c>
      <c r="G88" s="182" t="str">
        <f ca="1">IF(C88=$X$4,IF(ISERROR($V88),"Enter smelter details","RMI"),IF(ISERROR($V88),"",OFFSET('Smelter Look-up'!$F$4,$V88-4,0)))</f>
        <v>RMI</v>
      </c>
      <c r="H88" s="183" t="s">
        <v>15665</v>
      </c>
      <c r="I88" s="184" t="str">
        <f ca="1">IF(ISERROR($V88),"",OFFSET('Smelter Look-up'!$H$4,$V88-4,0))</f>
        <v>Longtan Shiang Taoyuan</v>
      </c>
      <c r="J88" s="184" t="str">
        <f ca="1">IF(ISERROR($V88),"",OFFSET('Smelter Look-up'!$I$4,$V88-4,0))</f>
        <v>Taoyuan</v>
      </c>
      <c r="K88" s="225" t="s">
        <v>15665</v>
      </c>
      <c r="L88" s="225" t="s">
        <v>15665</v>
      </c>
      <c r="M88" s="225" t="s">
        <v>15665</v>
      </c>
      <c r="N88" s="225" t="s">
        <v>15665</v>
      </c>
      <c r="O88" s="225" t="s">
        <v>15666</v>
      </c>
      <c r="P88" s="185" t="s">
        <v>489</v>
      </c>
      <c r="Q88" s="226" t="s">
        <v>15665</v>
      </c>
      <c r="R88" s="182" t="str">
        <f ca="1">IF(ISERROR($V88),"",OFFSET('Smelter Look-up'!$C$4,$V88-4,0)&amp;"")</f>
        <v>Rui Da Hung</v>
      </c>
      <c r="S88" s="181" t="str">
        <f t="shared" ca="1" si="12"/>
        <v>TW</v>
      </c>
      <c r="T88" s="181" t="str">
        <f ca="1">IF(B88="","",IF(ISERROR(MATCH($J88,SorP!$B$1:$B$6230,0)),"",INDIRECT("'SorP'!$A$"&amp;MATCH($J88,SorP!$B$1:$B$6230,0))))</f>
        <v>TW-TAO</v>
      </c>
      <c r="U88" s="201"/>
      <c r="V88" s="227">
        <f ca="1">IF(C88="",NA(),IF(OR(C88="Smelter not listed",C88="Smelter not yet identified"),MATCH($B88&amp;$D88,'Smelter Look-up'!$J:$J,0),MATCH($B88&amp;$C88,'Smelter Look-up'!$J:$J,0)))</f>
        <v>516</v>
      </c>
      <c r="X88" s="228">
        <f t="shared" ca="1" si="13"/>
        <v>0</v>
      </c>
      <c r="AB88" s="229" t="str">
        <f t="shared" ca="1" si="14"/>
        <v>TinRui Da Hung</v>
      </c>
    </row>
    <row r="89" spans="1:28" s="228" customFormat="1" ht="25.5">
      <c r="A89" s="181" t="s">
        <v>788</v>
      </c>
      <c r="B89" s="182" t="str">
        <f ca="1">IF(LEN(A89)=0,"",INDEX('Smelter Look-up'!$A:$A,MATCH($A89,'Smelter Look-up'!$E:$E,0)))</f>
        <v>Tin</v>
      </c>
      <c r="C89" s="186" t="str">
        <f ca="1">IF(LEN(A89)=0,"",INDEX('Smelter Look-up'!$C:$C,MATCH($A89,'Smelter Look-up'!$E:$E,0)))</f>
        <v>Thaisarco</v>
      </c>
      <c r="D89" s="233"/>
      <c r="E89" s="182" t="str">
        <f ca="1">IF(ISERROR($V89),"",OFFSET('Smelter Look-up'!$D$4,$V89-4,0)&amp;"")</f>
        <v>THAILAND</v>
      </c>
      <c r="F89" s="182" t="str">
        <f ca="1">IF(ISERROR($V89),"",OFFSET('Smelter Look-up'!$E$4,$V89-4,0))</f>
        <v>CID001898</v>
      </c>
      <c r="G89" s="182" t="str">
        <f ca="1">IF(C89=$X$4,IF(ISERROR($V89),"Enter smelter details","RMI"),IF(ISERROR($V89),"",OFFSET('Smelter Look-up'!$F$4,$V89-4,0)))</f>
        <v>RMI</v>
      </c>
      <c r="H89" s="183" t="s">
        <v>15665</v>
      </c>
      <c r="I89" s="184" t="str">
        <f ca="1">IF(ISERROR($V89),"",OFFSET('Smelter Look-up'!$H$4,$V89-4,0))</f>
        <v>Amphur Muang</v>
      </c>
      <c r="J89" s="184" t="str">
        <f ca="1">IF(ISERROR($V89),"",OFFSET('Smelter Look-up'!$I$4,$V89-4,0))</f>
        <v>Phuket</v>
      </c>
      <c r="K89" s="225" t="s">
        <v>15665</v>
      </c>
      <c r="L89" s="225" t="s">
        <v>15665</v>
      </c>
      <c r="M89" s="225" t="s">
        <v>15665</v>
      </c>
      <c r="N89" s="225" t="s">
        <v>15665</v>
      </c>
      <c r="O89" s="225" t="s">
        <v>15667</v>
      </c>
      <c r="P89" s="185" t="s">
        <v>489</v>
      </c>
      <c r="Q89" s="226" t="s">
        <v>15665</v>
      </c>
      <c r="R89" s="182" t="str">
        <f ca="1">IF(ISERROR($V89),"",OFFSET('Smelter Look-up'!$C$4,$V89-4,0)&amp;"")</f>
        <v>Thaisarco</v>
      </c>
      <c r="S89" s="181" t="str">
        <f t="shared" ca="1" si="12"/>
        <v>TH</v>
      </c>
      <c r="T89" s="181" t="str">
        <f ca="1">IF(B89="","",IF(ISERROR(MATCH($J89,SorP!$B$1:$B$6230,0)),"",INDIRECT("'SorP'!$A$"&amp;MATCH($J89,SorP!$B$1:$B$6230,0))))</f>
        <v>TH-83</v>
      </c>
      <c r="U89" s="201"/>
      <c r="V89" s="227">
        <f ca="1">IF(C89="",NA(),IF(OR(C89="Smelter not listed",C89="Smelter not yet identified"),MATCH($B89&amp;$D89,'Smelter Look-up'!$J:$J,0),MATCH($B89&amp;$C89,'Smelter Look-up'!$J:$J,0)))</f>
        <v>523</v>
      </c>
      <c r="X89" s="228">
        <f t="shared" ca="1" si="13"/>
        <v>0</v>
      </c>
      <c r="AB89" s="229" t="str">
        <f t="shared" ca="1" si="14"/>
        <v>TinThaisarco</v>
      </c>
    </row>
    <row r="90" spans="1:28" s="228" customFormat="1" ht="25.5">
      <c r="A90" s="181" t="s">
        <v>791</v>
      </c>
      <c r="B90" s="182" t="str">
        <f ca="1">IF(LEN(A90)=0,"",INDEX('Smelter Look-up'!$A:$A,MATCH($A90,'Smelter Look-up'!$E:$E,0)))</f>
        <v>Tin</v>
      </c>
      <c r="C90" s="186" t="str">
        <f ca="1">IF(LEN(A90)=0,"",INDEX('Smelter Look-up'!$C:$C,MATCH($A90,'Smelter Look-up'!$E:$E,0)))</f>
        <v>Tin Smelting Branch of Yunnan Tin Co., Ltd.</v>
      </c>
      <c r="D90" s="233"/>
      <c r="E90" s="182" t="str">
        <f ca="1">IF(ISERROR($V90),"",OFFSET('Smelter Look-up'!$D$4,$V90-4,0)&amp;"")</f>
        <v>CHINA</v>
      </c>
      <c r="F90" s="182" t="str">
        <f ca="1">IF(ISERROR($V90),"",OFFSET('Smelter Look-up'!$E$4,$V90-4,0))</f>
        <v>CID002180</v>
      </c>
      <c r="G90" s="182" t="str">
        <f ca="1">IF(C90=$X$4,IF(ISERROR($V90),"Enter smelter details","RMI"),IF(ISERROR($V90),"",OFFSET('Smelter Look-up'!$F$4,$V90-4,0)))</f>
        <v>RMI</v>
      </c>
      <c r="H90" s="183" t="s">
        <v>15665</v>
      </c>
      <c r="I90" s="184" t="str">
        <f ca="1">IF(ISERROR($V90),"",OFFSET('Smelter Look-up'!$H$4,$V90-4,0))</f>
        <v>Gejiu</v>
      </c>
      <c r="J90" s="184" t="str">
        <f ca="1">IF(ISERROR($V90),"",OFFSET('Smelter Look-up'!$I$4,$V90-4,0))</f>
        <v>Yunnan Sheng</v>
      </c>
      <c r="K90" s="225" t="s">
        <v>15665</v>
      </c>
      <c r="L90" s="225" t="s">
        <v>15665</v>
      </c>
      <c r="M90" s="225" t="s">
        <v>15665</v>
      </c>
      <c r="N90" s="225" t="s">
        <v>15665</v>
      </c>
      <c r="O90" s="225" t="s">
        <v>15667</v>
      </c>
      <c r="P90" s="185" t="s">
        <v>489</v>
      </c>
      <c r="Q90" s="226" t="s">
        <v>15665</v>
      </c>
      <c r="R90" s="182" t="str">
        <f ca="1">IF(ISERROR($V90),"",OFFSET('Smelter Look-up'!$C$4,$V90-4,0)&amp;"")</f>
        <v>Tin Smelting Branch of Yunnan Tin Co., Ltd.</v>
      </c>
      <c r="S90" s="181" t="str">
        <f t="shared" ca="1" si="12"/>
        <v>CN</v>
      </c>
      <c r="T90" s="181" t="str">
        <f ca="1">IF(B90="","",IF(ISERROR(MATCH($J90,SorP!$B$1:$B$6230,0)),"",INDIRECT("'SorP'!$A$"&amp;MATCH($J90,SorP!$B$1:$B$6230,0))))</f>
        <v>CN-YN</v>
      </c>
      <c r="U90" s="201"/>
      <c r="V90" s="227">
        <f ca="1">IF(C90="",NA(),IF(OR(C90="Smelter not listed",C90="Smelter not yet identified"),MATCH($B90&amp;$D90,'Smelter Look-up'!$J:$J,0),MATCH($B90&amp;$C90,'Smelter Look-up'!$J:$J,0)))</f>
        <v>526</v>
      </c>
      <c r="X90" s="228">
        <f t="shared" ca="1" si="13"/>
        <v>0</v>
      </c>
      <c r="AB90" s="229" t="str">
        <f t="shared" ca="1" si="14"/>
        <v>TinTin Smelting Branch of Yunnan Tin Co., Ltd.</v>
      </c>
    </row>
    <row r="91" spans="1:28" s="228" customFormat="1" ht="25.5">
      <c r="A91" s="181" t="s">
        <v>13264</v>
      </c>
      <c r="B91" s="182" t="str">
        <f ca="1">IF(LEN(A91)=0,"",INDEX('Smelter Look-up'!$A:$A,MATCH($A91,'Smelter Look-up'!$E:$E,0)))</f>
        <v>Tin</v>
      </c>
      <c r="C91" s="186" t="str">
        <f ca="1">IF(LEN(A91)=0,"",INDEX('Smelter Look-up'!$C:$C,MATCH($A91,'Smelter Look-up'!$E:$E,0)))</f>
        <v>Tin Technology &amp; Refining</v>
      </c>
      <c r="D91" s="233"/>
      <c r="E91" s="182" t="str">
        <f ca="1">IF(ISERROR($V91),"",OFFSET('Smelter Look-up'!$D$4,$V91-4,0)&amp;"")</f>
        <v>UNITED STATES OF AMERICA</v>
      </c>
      <c r="F91" s="182" t="str">
        <f ca="1">IF(ISERROR($V91),"",OFFSET('Smelter Look-up'!$E$4,$V91-4,0))</f>
        <v>CID003325</v>
      </c>
      <c r="G91" s="182" t="str">
        <f ca="1">IF(C91=$X$4,IF(ISERROR($V91),"Enter smelter details","RMI"),IF(ISERROR($V91),"",OFFSET('Smelter Look-up'!$F$4,$V91-4,0)))</f>
        <v>RMI</v>
      </c>
      <c r="H91" s="183" t="s">
        <v>15665</v>
      </c>
      <c r="I91" s="184" t="str">
        <f ca="1">IF(ISERROR($V91),"",OFFSET('Smelter Look-up'!$H$4,$V91-4,0))</f>
        <v>West Chester</v>
      </c>
      <c r="J91" s="184" t="str">
        <f ca="1">IF(ISERROR($V91),"",OFFSET('Smelter Look-up'!$I$4,$V91-4,0))</f>
        <v>Pennsylvania</v>
      </c>
      <c r="K91" s="225" t="s">
        <v>15665</v>
      </c>
      <c r="L91" s="225" t="s">
        <v>15665</v>
      </c>
      <c r="M91" s="225" t="s">
        <v>15665</v>
      </c>
      <c r="N91" s="225" t="s">
        <v>15665</v>
      </c>
      <c r="O91" s="225" t="s">
        <v>15666</v>
      </c>
      <c r="P91" s="185" t="s">
        <v>489</v>
      </c>
      <c r="Q91" s="226" t="s">
        <v>15665</v>
      </c>
      <c r="R91" s="182" t="str">
        <f ca="1">IF(ISERROR($V91),"",OFFSET('Smelter Look-up'!$C$4,$V91-4,0)&amp;"")</f>
        <v>Tin Technology &amp; Refining</v>
      </c>
      <c r="S91" s="181" t="str">
        <f t="shared" ca="1" si="12"/>
        <v>US</v>
      </c>
      <c r="T91" s="181" t="str">
        <f ca="1">IF(B91="","",IF(ISERROR(MATCH($J91,SorP!$B$1:$B$6230,0)),"",INDIRECT("'SorP'!$A$"&amp;MATCH($J91,SorP!$B$1:$B$6230,0))))</f>
        <v>US-PA</v>
      </c>
      <c r="U91" s="201"/>
      <c r="V91" s="227">
        <f ca="1">IF(C91="",NA(),IF(OR(C91="Smelter not listed",C91="Smelter not yet identified"),MATCH($B91&amp;$D91,'Smelter Look-up'!$J:$J,0),MATCH($B91&amp;$C91,'Smelter Look-up'!$J:$J,0)))</f>
        <v>527</v>
      </c>
      <c r="X91" s="228">
        <f t="shared" ca="1" si="13"/>
        <v>0</v>
      </c>
      <c r="AB91" s="229" t="str">
        <f t="shared" ca="1" si="14"/>
        <v>TinTin Technology &amp; Refining</v>
      </c>
    </row>
    <row r="92" spans="1:28" s="228" customFormat="1" ht="25.5">
      <c r="A92" s="181" t="s">
        <v>789</v>
      </c>
      <c r="B92" s="182" t="str">
        <f ca="1">IF(LEN(A92)=0,"",INDEX('Smelter Look-up'!$A:$A,MATCH($A92,'Smelter Look-up'!$E:$E,0)))</f>
        <v>Tin</v>
      </c>
      <c r="C92" s="186" t="str">
        <f ca="1">IF(LEN(A92)=0,"",INDEX('Smelter Look-up'!$C:$C,MATCH($A92,'Smelter Look-up'!$E:$E,0)))</f>
        <v>White Solder Metalurgia e Mineracao Ltda.</v>
      </c>
      <c r="D92" s="233"/>
      <c r="E92" s="182" t="str">
        <f ca="1">IF(ISERROR($V92),"",OFFSET('Smelter Look-up'!$D$4,$V92-4,0)&amp;"")</f>
        <v>BRAZIL</v>
      </c>
      <c r="F92" s="182" t="str">
        <f ca="1">IF(ISERROR($V92),"",OFFSET('Smelter Look-up'!$E$4,$V92-4,0))</f>
        <v>CID002036</v>
      </c>
      <c r="G92" s="182" t="str">
        <f ca="1">IF(C92=$X$4,IF(ISERROR($V92),"Enter smelter details","RMI"),IF(ISERROR($V92),"",OFFSET('Smelter Look-up'!$F$4,$V92-4,0)))</f>
        <v>RMI</v>
      </c>
      <c r="H92" s="183" t="s">
        <v>15665</v>
      </c>
      <c r="I92" s="184" t="str">
        <f ca="1">IF(ISERROR($V92),"",OFFSET('Smelter Look-up'!$H$4,$V92-4,0))</f>
        <v>Ariquemes</v>
      </c>
      <c r="J92" s="184" t="str">
        <f ca="1">IF(ISERROR($V92),"",OFFSET('Smelter Look-up'!$I$4,$V92-4,0))</f>
        <v>Rondônia</v>
      </c>
      <c r="K92" s="225" t="s">
        <v>15665</v>
      </c>
      <c r="L92" s="225" t="s">
        <v>15665</v>
      </c>
      <c r="M92" s="225" t="s">
        <v>15665</v>
      </c>
      <c r="N92" s="225" t="s">
        <v>15665</v>
      </c>
      <c r="O92" s="225" t="s">
        <v>15666</v>
      </c>
      <c r="P92" s="185" t="s">
        <v>489</v>
      </c>
      <c r="Q92" s="226" t="s">
        <v>15665</v>
      </c>
      <c r="R92" s="182" t="str">
        <f ca="1">IF(ISERROR($V92),"",OFFSET('Smelter Look-up'!$C$4,$V92-4,0)&amp;"")</f>
        <v>White Solder Metalurgia e Mineracao Ltda.</v>
      </c>
      <c r="S92" s="181" t="str">
        <f t="shared" ca="1" si="12"/>
        <v>BR</v>
      </c>
      <c r="T92" s="181" t="str">
        <f ca="1">IF(B92="","",IF(ISERROR(MATCH($J92,SorP!$B$1:$B$6230,0)),"",INDIRECT("'SorP'!$A$"&amp;MATCH($J92,SorP!$B$1:$B$6230,0))))</f>
        <v>BR-RO</v>
      </c>
      <c r="U92" s="201"/>
      <c r="V92" s="227">
        <f ca="1">IF(C92="",NA(),IF(OR(C92="Smelter not listed",C92="Smelter not yet identified"),MATCH($B92&amp;$D92,'Smelter Look-up'!$J:$J,0),MATCH($B92&amp;$C92,'Smelter Look-up'!$J:$J,0)))</f>
        <v>532</v>
      </c>
      <c r="X92" s="228">
        <f t="shared" ca="1" si="13"/>
        <v>0</v>
      </c>
      <c r="AB92" s="229" t="str">
        <f t="shared" ca="1" si="14"/>
        <v>TinWhite Solder Metalurgia e Mineracao Ltda.</v>
      </c>
    </row>
    <row r="93" spans="1:28" s="228" customFormat="1" ht="25.5">
      <c r="A93" s="181" t="s">
        <v>790</v>
      </c>
      <c r="B93" s="182" t="str">
        <f ca="1">IF(LEN(A93)=0,"",INDEX('Smelter Look-up'!$A:$A,MATCH($A93,'Smelter Look-up'!$E:$E,0)))</f>
        <v>Tin</v>
      </c>
      <c r="C93" s="186" t="str">
        <f ca="1">IF(LEN(A93)=0,"",INDEX('Smelter Look-up'!$C:$C,MATCH($A93,'Smelter Look-up'!$E:$E,0)))</f>
        <v>Yunnan Chengfeng Non-ferrous Metals Co., Ltd.</v>
      </c>
      <c r="D93" s="233"/>
      <c r="E93" s="182" t="str">
        <f ca="1">IF(ISERROR($V93),"",OFFSET('Smelter Look-up'!$D$4,$V93-4,0)&amp;"")</f>
        <v>CHINA</v>
      </c>
      <c r="F93" s="182" t="str">
        <f ca="1">IF(ISERROR($V93),"",OFFSET('Smelter Look-up'!$E$4,$V93-4,0))</f>
        <v>CID002158</v>
      </c>
      <c r="G93" s="182" t="str">
        <f ca="1">IF(C93=$X$4,IF(ISERROR($V93),"Enter smelter details","RMI"),IF(ISERROR($V93),"",OFFSET('Smelter Look-up'!$F$4,$V93-4,0)))</f>
        <v>RMI</v>
      </c>
      <c r="H93" s="183" t="s">
        <v>15665</v>
      </c>
      <c r="I93" s="184" t="str">
        <f ca="1">IF(ISERROR($V93),"",OFFSET('Smelter Look-up'!$H$4,$V93-4,0))</f>
        <v>Gejiu</v>
      </c>
      <c r="J93" s="184" t="str">
        <f ca="1">IF(ISERROR($V93),"",OFFSET('Smelter Look-up'!$I$4,$V93-4,0))</f>
        <v>Yunnan Sheng</v>
      </c>
      <c r="K93" s="225" t="s">
        <v>15665</v>
      </c>
      <c r="L93" s="225" t="s">
        <v>15665</v>
      </c>
      <c r="M93" s="225" t="s">
        <v>15665</v>
      </c>
      <c r="N93" s="225" t="s">
        <v>15665</v>
      </c>
      <c r="O93" s="225" t="s">
        <v>15666</v>
      </c>
      <c r="P93" s="185" t="s">
        <v>489</v>
      </c>
      <c r="Q93" s="226" t="s">
        <v>15665</v>
      </c>
      <c r="R93" s="182" t="str">
        <f ca="1">IF(ISERROR($V93),"",OFFSET('Smelter Look-up'!$C$4,$V93-4,0)&amp;"")</f>
        <v>Yunnan Chengfeng Non-ferrous Metals Co., Ltd.</v>
      </c>
      <c r="S93" s="181" t="str">
        <f t="shared" ca="1" si="12"/>
        <v>CN</v>
      </c>
      <c r="T93" s="181" t="str">
        <f ca="1">IF(B93="","",IF(ISERROR(MATCH($J93,SorP!$B$1:$B$6230,0)),"",INDIRECT("'SorP'!$A$"&amp;MATCH($J93,SorP!$B$1:$B$6230,0))))</f>
        <v>CN-YN</v>
      </c>
      <c r="U93" s="201"/>
      <c r="V93" s="227">
        <f ca="1">IF(C93="",NA(),IF(OR(C93="Smelter not listed",C93="Smelter not yet identified"),MATCH($B93&amp;$D93,'Smelter Look-up'!$J:$J,0),MATCH($B93&amp;$C93,'Smelter Look-up'!$J:$J,0)))</f>
        <v>540</v>
      </c>
      <c r="X93" s="228">
        <f t="shared" ca="1" si="13"/>
        <v>0</v>
      </c>
      <c r="AB93" s="229" t="str">
        <f t="shared" ca="1" si="14"/>
        <v>TinYunnan Chengfeng Non-ferrous Metals Co., Ltd.</v>
      </c>
    </row>
    <row r="94" spans="1:28" s="228" customFormat="1" ht="20.25">
      <c r="A94" s="181" t="s">
        <v>13862</v>
      </c>
      <c r="B94" s="182" t="str">
        <f ca="1">IF(LEN(A94)=0,"",INDEX('Smelter Look-up'!$A:$A,MATCH($A94,'Smelter Look-up'!$E:$E,0)))</f>
        <v>Gold</v>
      </c>
      <c r="C94" s="186" t="str">
        <f ca="1">IF(LEN(A94)=0,"",INDEX('Smelter Look-up'!$C:$C,MATCH($A94,'Smelter Look-up'!$E:$E,0)))</f>
        <v>8853 S.p.A.</v>
      </c>
      <c r="D94" s="233"/>
      <c r="E94" s="182" t="str">
        <f ca="1">IF(ISERROR($V94),"",OFFSET('Smelter Look-up'!$D$4,$V94-4,0)&amp;"")</f>
        <v>ITALY</v>
      </c>
      <c r="F94" s="182" t="str">
        <f ca="1">IF(ISERROR($V94),"",OFFSET('Smelter Look-up'!$E$4,$V94-4,0))</f>
        <v>CID002763</v>
      </c>
      <c r="G94" s="182" t="str">
        <f ca="1">IF(C94=$X$4,IF(ISERROR($V94),"Enter smelter details","RMI"),IF(ISERROR($V94),"",OFFSET('Smelter Look-up'!$F$4,$V94-4,0)))</f>
        <v>RMI</v>
      </c>
      <c r="H94" s="183" t="s">
        <v>15665</v>
      </c>
      <c r="I94" s="184" t="str">
        <f ca="1">IF(ISERROR($V94),"",OFFSET('Smelter Look-up'!$H$4,$V94-4,0))</f>
        <v>Pero</v>
      </c>
      <c r="J94" s="184" t="str">
        <f ca="1">IF(ISERROR($V94),"",OFFSET('Smelter Look-up'!$I$4,$V94-4,0))</f>
        <v>Lombardia</v>
      </c>
      <c r="K94" s="225" t="s">
        <v>15665</v>
      </c>
      <c r="L94" s="225" t="s">
        <v>15665</v>
      </c>
      <c r="M94" s="225" t="s">
        <v>15665</v>
      </c>
      <c r="N94" s="225" t="s">
        <v>15665</v>
      </c>
      <c r="O94" s="225" t="s">
        <v>490</v>
      </c>
      <c r="P94" s="185" t="s">
        <v>15665</v>
      </c>
      <c r="Q94" s="226" t="s">
        <v>15665</v>
      </c>
      <c r="R94" s="182" t="str">
        <f ca="1">IF(ISERROR($V94),"",OFFSET('Smelter Look-up'!$C$4,$V94-4,0)&amp;"")</f>
        <v>8853 S.p.A.</v>
      </c>
      <c r="S94" s="181" t="str">
        <f t="shared" ca="1" si="12"/>
        <v>IT</v>
      </c>
      <c r="T94" s="181" t="str">
        <f ca="1">IF(B94="","",IF(ISERROR(MATCH($J94,SorP!$B$1:$B$6230,0)),"",INDIRECT("'SorP'!$A$"&amp;MATCH($J94,SorP!$B$1:$B$6230,0))))</f>
        <v>IT-25</v>
      </c>
      <c r="U94" s="201"/>
      <c r="V94" s="227">
        <f ca="1">IF(C94="",NA(),IF(OR(C94="Smelter not listed",C94="Smelter not yet identified"),MATCH($B94&amp;$D94,'Smelter Look-up'!$J:$J,0),MATCH($B94&amp;$C94,'Smelter Look-up'!$J:$J,0)))</f>
        <v>5</v>
      </c>
      <c r="X94" s="228">
        <f t="shared" ca="1" si="13"/>
        <v>0</v>
      </c>
      <c r="AB94" s="229" t="str">
        <f t="shared" ca="1" si="14"/>
        <v>Gold8853 S.p.A.</v>
      </c>
    </row>
    <row r="95" spans="1:28" s="228" customFormat="1" ht="25.5">
      <c r="A95" s="181" t="s">
        <v>1385</v>
      </c>
      <c r="B95" s="182" t="str">
        <f ca="1">IF(LEN(A95)=0,"",INDEX('Smelter Look-up'!$A:$A,MATCH($A95,'Smelter Look-up'!$E:$E,0)))</f>
        <v>Gold</v>
      </c>
      <c r="C95" s="186" t="str">
        <f ca="1">IF(LEN(A95)=0,"",INDEX('Smelter Look-up'!$C:$C,MATCH($A95,'Smelter Look-up'!$E:$E,0)))</f>
        <v>Advanced Chemical Company</v>
      </c>
      <c r="D95" s="233"/>
      <c r="E95" s="182" t="str">
        <f ca="1">IF(ISERROR($V95),"",OFFSET('Smelter Look-up'!$D$4,$V95-4,0)&amp;"")</f>
        <v>UNITED STATES OF AMERICA</v>
      </c>
      <c r="F95" s="182" t="str">
        <f ca="1">IF(ISERROR($V95),"",OFFSET('Smelter Look-up'!$E$4,$V95-4,0))</f>
        <v>CID000015</v>
      </c>
      <c r="G95" s="182" t="str">
        <f ca="1">IF(C95=$X$4,IF(ISERROR($V95),"Enter smelter details","RMI"),IF(ISERROR($V95),"",OFFSET('Smelter Look-up'!$F$4,$V95-4,0)))</f>
        <v>RMI</v>
      </c>
      <c r="H95" s="183" t="s">
        <v>15665</v>
      </c>
      <c r="I95" s="184" t="str">
        <f ca="1">IF(ISERROR($V95),"",OFFSET('Smelter Look-up'!$H$4,$V95-4,0))</f>
        <v>Warwick</v>
      </c>
      <c r="J95" s="184" t="str">
        <f ca="1">IF(ISERROR($V95),"",OFFSET('Smelter Look-up'!$I$4,$V95-4,0))</f>
        <v>Rhode Island</v>
      </c>
      <c r="K95" s="225" t="s">
        <v>15665</v>
      </c>
      <c r="L95" s="225" t="s">
        <v>15665</v>
      </c>
      <c r="M95" s="225" t="s">
        <v>15665</v>
      </c>
      <c r="N95" s="225" t="s">
        <v>15665</v>
      </c>
      <c r="O95" s="225" t="s">
        <v>15666</v>
      </c>
      <c r="P95" s="185" t="s">
        <v>489</v>
      </c>
      <c r="Q95" s="226" t="s">
        <v>15665</v>
      </c>
      <c r="R95" s="182" t="str">
        <f ca="1">IF(ISERROR($V95),"",OFFSET('Smelter Look-up'!$C$4,$V95-4,0)&amp;"")</f>
        <v>Advanced Chemical Company</v>
      </c>
      <c r="S95" s="181" t="str">
        <f t="shared" ca="1" si="12"/>
        <v>US</v>
      </c>
      <c r="T95" s="181" t="str">
        <f ca="1">IF(B95="","",IF(ISERROR(MATCH($J95,SorP!$B$1:$B$6230,0)),"",INDIRECT("'SorP'!$A$"&amp;MATCH($J95,SorP!$B$1:$B$6230,0))))</f>
        <v>US-RI</v>
      </c>
      <c r="U95" s="201"/>
      <c r="V95" s="227">
        <f ca="1">IF(C95="",NA(),IF(OR(C95="Smelter not listed",C95="Smelter not yet identified"),MATCH($B95&amp;$D95,'Smelter Look-up'!$J:$J,0),MATCH($B95&amp;$C95,'Smelter Look-up'!$J:$J,0)))</f>
        <v>8</v>
      </c>
      <c r="X95" s="228">
        <f t="shared" ca="1" si="13"/>
        <v>0</v>
      </c>
      <c r="AB95" s="229" t="str">
        <f t="shared" ca="1" si="14"/>
        <v>GoldAdvanced Chemical Company</v>
      </c>
    </row>
    <row r="96" spans="1:28" s="228" customFormat="1" ht="20.25">
      <c r="A96" s="181" t="s">
        <v>651</v>
      </c>
      <c r="B96" s="182" t="str">
        <f ca="1">IF(LEN(A96)=0,"",INDEX('Smelter Look-up'!$A:$A,MATCH($A96,'Smelter Look-up'!$E:$E,0)))</f>
        <v>Gold</v>
      </c>
      <c r="C96" s="186" t="str">
        <f ca="1">IF(LEN(A96)=0,"",INDEX('Smelter Look-up'!$C:$C,MATCH($A96,'Smelter Look-up'!$E:$E,0)))</f>
        <v>Agosi AG</v>
      </c>
      <c r="D96" s="233"/>
      <c r="E96" s="182" t="str">
        <f ca="1">IF(ISERROR($V96),"",OFFSET('Smelter Look-up'!$D$4,$V96-4,0)&amp;"")</f>
        <v>GERMANY</v>
      </c>
      <c r="F96" s="182" t="str">
        <f ca="1">IF(ISERROR($V96),"",OFFSET('Smelter Look-up'!$E$4,$V96-4,0))</f>
        <v>CID000035</v>
      </c>
      <c r="G96" s="182" t="str">
        <f ca="1">IF(C96=$X$4,IF(ISERROR($V96),"Enter smelter details","RMI"),IF(ISERROR($V96),"",OFFSET('Smelter Look-up'!$F$4,$V96-4,0)))</f>
        <v>RMI</v>
      </c>
      <c r="H96" s="183" t="s">
        <v>15665</v>
      </c>
      <c r="I96" s="184" t="str">
        <f ca="1">IF(ISERROR($V96),"",OFFSET('Smelter Look-up'!$H$4,$V96-4,0))</f>
        <v>Pforzheim</v>
      </c>
      <c r="J96" s="184" t="str">
        <f ca="1">IF(ISERROR($V96),"",OFFSET('Smelter Look-up'!$I$4,$V96-4,0))</f>
        <v>Baden-Württemberg</v>
      </c>
      <c r="K96" s="225" t="s">
        <v>15665</v>
      </c>
      <c r="L96" s="225" t="s">
        <v>15665</v>
      </c>
      <c r="M96" s="225" t="s">
        <v>15665</v>
      </c>
      <c r="N96" s="225" t="s">
        <v>15665</v>
      </c>
      <c r="O96" s="225" t="s">
        <v>490</v>
      </c>
      <c r="P96" s="185" t="s">
        <v>15665</v>
      </c>
      <c r="Q96" s="226" t="s">
        <v>15665</v>
      </c>
      <c r="R96" s="182" t="str">
        <f ca="1">IF(ISERROR($V96),"",OFFSET('Smelter Look-up'!$C$4,$V96-4,0)&amp;"")</f>
        <v>Agosi AG</v>
      </c>
      <c r="S96" s="181" t="str">
        <f t="shared" ca="1" si="12"/>
        <v>DE</v>
      </c>
      <c r="T96" s="181" t="str">
        <f ca="1">IF(B96="","",IF(ISERROR(MATCH($J96,SorP!$B$1:$B$6230,0)),"",INDIRECT("'SorP'!$A$"&amp;MATCH($J96,SorP!$B$1:$B$6230,0))))</f>
        <v>DE-BW</v>
      </c>
      <c r="U96" s="201"/>
      <c r="V96" s="227">
        <f ca="1">IF(C96="",NA(),IF(OR(C96="Smelter not listed",C96="Smelter not yet identified"),MATCH($B96&amp;$D96,'Smelter Look-up'!$J:$J,0),MATCH($B96&amp;$C96,'Smelter Look-up'!$J:$J,0)))</f>
        <v>10</v>
      </c>
      <c r="X96" s="228">
        <f t="shared" ca="1" si="13"/>
        <v>0</v>
      </c>
      <c r="AB96" s="229" t="str">
        <f t="shared" ca="1" si="14"/>
        <v>GoldAgosi AG</v>
      </c>
    </row>
    <row r="97" spans="1:28" s="228" customFormat="1" ht="20.25">
      <c r="A97" s="181" t="s">
        <v>650</v>
      </c>
      <c r="B97" s="182" t="str">
        <f ca="1">IF(LEN(A97)=0,"",INDEX('Smelter Look-up'!$A:$A,MATCH($A97,'Smelter Look-up'!$E:$E,0)))</f>
        <v>Gold</v>
      </c>
      <c r="C97" s="186" t="str">
        <f ca="1">IF(LEN(A97)=0,"",INDEX('Smelter Look-up'!$C:$C,MATCH($A97,'Smelter Look-up'!$E:$E,0)))</f>
        <v>Aida Chemical Industries Co., Ltd.</v>
      </c>
      <c r="D97" s="233"/>
      <c r="E97" s="182" t="str">
        <f ca="1">IF(ISERROR($V97),"",OFFSET('Smelter Look-up'!$D$4,$V97-4,0)&amp;"")</f>
        <v>JAPAN</v>
      </c>
      <c r="F97" s="182" t="str">
        <f ca="1">IF(ISERROR($V97),"",OFFSET('Smelter Look-up'!$E$4,$V97-4,0))</f>
        <v>CID000019</v>
      </c>
      <c r="G97" s="182" t="str">
        <f ca="1">IF(C97=$X$4,IF(ISERROR($V97),"Enter smelter details","RMI"),IF(ISERROR($V97),"",OFFSET('Smelter Look-up'!$F$4,$V97-4,0)))</f>
        <v>RMI</v>
      </c>
      <c r="H97" s="183" t="s">
        <v>15665</v>
      </c>
      <c r="I97" s="184" t="str">
        <f ca="1">IF(ISERROR($V97),"",OFFSET('Smelter Look-up'!$H$4,$V97-4,0))</f>
        <v>Fuchu</v>
      </c>
      <c r="J97" s="184" t="str">
        <f ca="1">IF(ISERROR($V97),"",OFFSET('Smelter Look-up'!$I$4,$V97-4,0))</f>
        <v>Tokyo</v>
      </c>
      <c r="K97" s="225" t="s">
        <v>15665</v>
      </c>
      <c r="L97" s="225" t="s">
        <v>15665</v>
      </c>
      <c r="M97" s="225" t="s">
        <v>15665</v>
      </c>
      <c r="N97" s="225" t="s">
        <v>15665</v>
      </c>
      <c r="O97" s="225" t="s">
        <v>15669</v>
      </c>
      <c r="P97" s="185" t="s">
        <v>488</v>
      </c>
      <c r="Q97" s="226" t="s">
        <v>15665</v>
      </c>
      <c r="R97" s="182" t="str">
        <f ca="1">IF(ISERROR($V97),"",OFFSET('Smelter Look-up'!$C$4,$V97-4,0)&amp;"")</f>
        <v>Aida Chemical Industries Co., Ltd.</v>
      </c>
      <c r="S97" s="181" t="str">
        <f t="shared" ca="1" si="12"/>
        <v>JP</v>
      </c>
      <c r="T97" s="181" t="str">
        <f ca="1">IF(B97="","",IF(ISERROR(MATCH($J97,SorP!$B$1:$B$6230,0)),"",INDIRECT("'SorP'!$A$"&amp;MATCH($J97,SorP!$B$1:$B$6230,0))))</f>
        <v>JP-13</v>
      </c>
      <c r="U97" s="201"/>
      <c r="V97" s="227">
        <f ca="1">IF(C97="",NA(),IF(OR(C97="Smelter not listed",C97="Smelter not yet identified"),MATCH($B97&amp;$D97,'Smelter Look-up'!$J:$J,0),MATCH($B97&amp;$C97,'Smelter Look-up'!$J:$J,0)))</f>
        <v>13</v>
      </c>
      <c r="X97" s="228">
        <f t="shared" ca="1" si="13"/>
        <v>0</v>
      </c>
      <c r="AB97" s="229" t="str">
        <f t="shared" ca="1" si="14"/>
        <v>GoldAida Chemical Industries Co., Ltd.</v>
      </c>
    </row>
    <row r="98" spans="1:28" s="228" customFormat="1" ht="25.5">
      <c r="A98" s="181" t="s">
        <v>1712</v>
      </c>
      <c r="B98" s="182" t="str">
        <f ca="1">IF(LEN(A98)=0,"",INDEX('Smelter Look-up'!$A:$A,MATCH($A98,'Smelter Look-up'!$E:$E,0)))</f>
        <v>Gold</v>
      </c>
      <c r="C98" s="186" t="str">
        <f ca="1">IF(LEN(A98)=0,"",INDEX('Smelter Look-up'!$C:$C,MATCH($A98,'Smelter Look-up'!$E:$E,0)))</f>
        <v>Al Etihad Gold Refinery DMCC</v>
      </c>
      <c r="D98" s="233"/>
      <c r="E98" s="182" t="str">
        <f ca="1">IF(ISERROR($V98),"",OFFSET('Smelter Look-up'!$D$4,$V98-4,0)&amp;"")</f>
        <v>UNITED ARAB EMIRATES</v>
      </c>
      <c r="F98" s="182" t="str">
        <f ca="1">IF(ISERROR($V98),"",OFFSET('Smelter Look-up'!$E$4,$V98-4,0))</f>
        <v>CID002560</v>
      </c>
      <c r="G98" s="182" t="str">
        <f ca="1">IF(C98=$X$4,IF(ISERROR($V98),"Enter smelter details","RMI"),IF(ISERROR($V98),"",OFFSET('Smelter Look-up'!$F$4,$V98-4,0)))</f>
        <v>RMI</v>
      </c>
      <c r="H98" s="183" t="s">
        <v>15665</v>
      </c>
      <c r="I98" s="184" t="str">
        <f ca="1">IF(ISERROR($V98),"",OFFSET('Smelter Look-up'!$H$4,$V98-4,0))</f>
        <v>Dubai</v>
      </c>
      <c r="J98" s="184" t="str">
        <f ca="1">IF(ISERROR($V98),"",OFFSET('Smelter Look-up'!$I$4,$V98-4,0))</f>
        <v>Dubayy</v>
      </c>
      <c r="K98" s="225" t="s">
        <v>15665</v>
      </c>
      <c r="L98" s="225" t="s">
        <v>15665</v>
      </c>
      <c r="M98" s="225" t="s">
        <v>15665</v>
      </c>
      <c r="N98" s="225" t="s">
        <v>15665</v>
      </c>
      <c r="O98" s="225" t="s">
        <v>15668</v>
      </c>
      <c r="P98" s="185" t="s">
        <v>489</v>
      </c>
      <c r="Q98" s="226" t="s">
        <v>15665</v>
      </c>
      <c r="R98" s="182" t="str">
        <f ca="1">IF(ISERROR($V98),"",OFFSET('Smelter Look-up'!$C$4,$V98-4,0)&amp;"")</f>
        <v>Al Etihad Gold Refinery DMCC</v>
      </c>
      <c r="S98" s="181" t="str">
        <f t="shared" ca="1" si="12"/>
        <v>AE</v>
      </c>
      <c r="T98" s="181" t="str">
        <f ca="1">IF(B98="","",IF(ISERROR(MATCH($J98,SorP!$B$1:$B$6230,0)),"",INDIRECT("'SorP'!$A$"&amp;MATCH($J98,SorP!$B$1:$B$6230,0))))</f>
        <v>AE-DU</v>
      </c>
      <c r="U98" s="201"/>
      <c r="V98" s="227">
        <f ca="1">IF(C98="",NA(),IF(OR(C98="Smelter not listed",C98="Smelter not yet identified"),MATCH($B98&amp;$D98,'Smelter Look-up'!$J:$J,0),MATCH($B98&amp;$C98,'Smelter Look-up'!$J:$J,0)))</f>
        <v>16</v>
      </c>
      <c r="X98" s="228">
        <f t="shared" ca="1" si="13"/>
        <v>0</v>
      </c>
      <c r="AB98" s="229" t="str">
        <f t="shared" ca="1" si="14"/>
        <v>GoldAl Etihad Gold Refinery DMCC</v>
      </c>
    </row>
    <row r="99" spans="1:28" s="228" customFormat="1" ht="25.5">
      <c r="A99" s="181" t="s">
        <v>652</v>
      </c>
      <c r="B99" s="182" t="str">
        <f ca="1">IF(LEN(A99)=0,"",INDEX('Smelter Look-up'!$A:$A,MATCH($A99,'Smelter Look-up'!$E:$E,0)))</f>
        <v>Gold</v>
      </c>
      <c r="C99" s="186" t="str">
        <f ca="1">IF(LEN(A99)=0,"",INDEX('Smelter Look-up'!$C:$C,MATCH($A99,'Smelter Look-up'!$E:$E,0)))</f>
        <v>Almalyk Mining and Metallurgical Complex (AMMC)</v>
      </c>
      <c r="D99" s="233"/>
      <c r="E99" s="182" t="str">
        <f ca="1">IF(ISERROR($V99),"",OFFSET('Smelter Look-up'!$D$4,$V99-4,0)&amp;"")</f>
        <v>UZBEKISTAN</v>
      </c>
      <c r="F99" s="182" t="str">
        <f ca="1">IF(ISERROR($V99),"",OFFSET('Smelter Look-up'!$E$4,$V99-4,0))</f>
        <v>CID000041</v>
      </c>
      <c r="G99" s="182" t="str">
        <f ca="1">IF(C99=$X$4,IF(ISERROR($V99),"Enter smelter details","RMI"),IF(ISERROR($V99),"",OFFSET('Smelter Look-up'!$F$4,$V99-4,0)))</f>
        <v>RMI</v>
      </c>
      <c r="H99" s="183" t="s">
        <v>15665</v>
      </c>
      <c r="I99" s="184" t="str">
        <f ca="1">IF(ISERROR($V99),"",OFFSET('Smelter Look-up'!$H$4,$V99-4,0))</f>
        <v>Almalyk</v>
      </c>
      <c r="J99" s="184" t="str">
        <f ca="1">IF(ISERROR($V99),"",OFFSET('Smelter Look-up'!$I$4,$V99-4,0))</f>
        <v>Toshkent</v>
      </c>
      <c r="K99" s="225" t="s">
        <v>15665</v>
      </c>
      <c r="L99" s="225" t="s">
        <v>15665</v>
      </c>
      <c r="M99" s="225" t="s">
        <v>15665</v>
      </c>
      <c r="N99" s="225" t="s">
        <v>15665</v>
      </c>
      <c r="O99" s="225" t="s">
        <v>490</v>
      </c>
      <c r="P99" s="185" t="s">
        <v>15665</v>
      </c>
      <c r="Q99" s="226" t="s">
        <v>15665</v>
      </c>
      <c r="R99" s="182" t="str">
        <f ca="1">IF(ISERROR($V99),"",OFFSET('Smelter Look-up'!$C$4,$V99-4,0)&amp;"")</f>
        <v>Almalyk Mining and Metallurgical Complex (AMMC)</v>
      </c>
      <c r="S99" s="181" t="str">
        <f t="shared" ca="1" si="12"/>
        <v>UZ</v>
      </c>
      <c r="T99" s="181" t="str">
        <f ca="1">IF(B99="","",IF(ISERROR(MATCH($J99,SorP!$B$1:$B$6230,0)),"",INDIRECT("'SorP'!$A$"&amp;MATCH($J99,SorP!$B$1:$B$6230,0))))</f>
        <v>UZ-TO</v>
      </c>
      <c r="U99" s="201"/>
      <c r="V99" s="227">
        <f ca="1">IF(C99="",NA(),IF(OR(C99="Smelter not listed",C99="Smelter not yet identified"),MATCH($B99&amp;$D99,'Smelter Look-up'!$J:$J,0),MATCH($B99&amp;$C99,'Smelter Look-up'!$J:$J,0)))</f>
        <v>20</v>
      </c>
      <c r="X99" s="228">
        <f t="shared" ca="1" si="13"/>
        <v>0</v>
      </c>
      <c r="AB99" s="229" t="str">
        <f t="shared" ca="1" si="14"/>
        <v>GoldAlmalyk Mining and Metallurgical Complex (AMMC)</v>
      </c>
    </row>
    <row r="100" spans="1:28" s="228" customFormat="1" ht="20.25">
      <c r="A100" s="181" t="s">
        <v>653</v>
      </c>
      <c r="B100" s="182" t="str">
        <f ca="1">IF(LEN(A100)=0,"",INDEX('Smelter Look-up'!$A:$A,MATCH($A100,'Smelter Look-up'!$E:$E,0)))</f>
        <v>Gold</v>
      </c>
      <c r="C100" s="186" t="str">
        <f ca="1">IF(LEN(A100)=0,"",INDEX('Smelter Look-up'!$C:$C,MATCH($A100,'Smelter Look-up'!$E:$E,0)))</f>
        <v>AngloGold Ashanti Corrego do Sitio Mineracao</v>
      </c>
      <c r="D100" s="233"/>
      <c r="E100" s="182" t="str">
        <f ca="1">IF(ISERROR($V100),"",OFFSET('Smelter Look-up'!$D$4,$V100-4,0)&amp;"")</f>
        <v>BRAZIL</v>
      </c>
      <c r="F100" s="182" t="str">
        <f ca="1">IF(ISERROR($V100),"",OFFSET('Smelter Look-up'!$E$4,$V100-4,0))</f>
        <v>CID000058</v>
      </c>
      <c r="G100" s="182" t="str">
        <f ca="1">IF(C100=$X$4,IF(ISERROR($V100),"Enter smelter details","RMI"),IF(ISERROR($V100),"",OFFSET('Smelter Look-up'!$F$4,$V100-4,0)))</f>
        <v>RMI</v>
      </c>
      <c r="H100" s="183" t="s">
        <v>15665</v>
      </c>
      <c r="I100" s="184" t="str">
        <f ca="1">IF(ISERROR($V100),"",OFFSET('Smelter Look-up'!$H$4,$V100-4,0))</f>
        <v>Nova Lima</v>
      </c>
      <c r="J100" s="184" t="str">
        <f ca="1">IF(ISERROR($V100),"",OFFSET('Smelter Look-up'!$I$4,$V100-4,0))</f>
        <v>Minas Gerais</v>
      </c>
      <c r="K100" s="225" t="s">
        <v>15665</v>
      </c>
      <c r="L100" s="225" t="s">
        <v>15665</v>
      </c>
      <c r="M100" s="225" t="s">
        <v>15665</v>
      </c>
      <c r="N100" s="225" t="s">
        <v>15665</v>
      </c>
      <c r="O100" s="225" t="s">
        <v>490</v>
      </c>
      <c r="P100" s="185" t="s">
        <v>15665</v>
      </c>
      <c r="Q100" s="226" t="s">
        <v>15665</v>
      </c>
      <c r="R100" s="182" t="str">
        <f ca="1">IF(ISERROR($V100),"",OFFSET('Smelter Look-up'!$C$4,$V100-4,0)&amp;"")</f>
        <v>AngloGold Ashanti Corrego do Sitio Mineracao</v>
      </c>
      <c r="S100" s="181" t="str">
        <f t="shared" ca="1" si="12"/>
        <v>BR</v>
      </c>
      <c r="T100" s="181" t="str">
        <f ca="1">IF(B100="","",IF(ISERROR(MATCH($J100,SorP!$B$1:$B$6230,0)),"",INDIRECT("'SorP'!$A$"&amp;MATCH($J100,SorP!$B$1:$B$6230,0))))</f>
        <v>BR-MG</v>
      </c>
      <c r="U100" s="201"/>
      <c r="V100" s="227">
        <f ca="1">IF(C100="",NA(),IF(OR(C100="Smelter not listed",C100="Smelter not yet identified"),MATCH($B100&amp;$D100,'Smelter Look-up'!$J:$J,0),MATCH($B100&amp;$C100,'Smelter Look-up'!$J:$J,0)))</f>
        <v>23</v>
      </c>
      <c r="X100" s="228">
        <f t="shared" ca="1" si="13"/>
        <v>0</v>
      </c>
      <c r="AB100" s="229" t="str">
        <f t="shared" ca="1" si="14"/>
        <v>GoldAngloGold Ashanti Corrego do Sitio Mineracao</v>
      </c>
    </row>
    <row r="101" spans="1:28" s="228" customFormat="1" ht="20.25">
      <c r="A101" s="181" t="s">
        <v>654</v>
      </c>
      <c r="B101" s="182" t="str">
        <f ca="1">IF(LEN(A101)=0,"",INDEX('Smelter Look-up'!$A:$A,MATCH($A101,'Smelter Look-up'!$E:$E,0)))</f>
        <v>Gold</v>
      </c>
      <c r="C101" s="186" t="str">
        <f ca="1">IF(LEN(A101)=0,"",INDEX('Smelter Look-up'!$C:$C,MATCH($A101,'Smelter Look-up'!$E:$E,0)))</f>
        <v>Argor-Heraeus S.A.</v>
      </c>
      <c r="D101" s="233"/>
      <c r="E101" s="182" t="str">
        <f ca="1">IF(ISERROR($V101),"",OFFSET('Smelter Look-up'!$D$4,$V101-4,0)&amp;"")</f>
        <v>SWITZERLAND</v>
      </c>
      <c r="F101" s="182" t="str">
        <f ca="1">IF(ISERROR($V101),"",OFFSET('Smelter Look-up'!$E$4,$V101-4,0))</f>
        <v>CID000077</v>
      </c>
      <c r="G101" s="182" t="str">
        <f ca="1">IF(C101=$X$4,IF(ISERROR($V101),"Enter smelter details","RMI"),IF(ISERROR($V101),"",OFFSET('Smelter Look-up'!$F$4,$V101-4,0)))</f>
        <v>RMI</v>
      </c>
      <c r="H101" s="183" t="s">
        <v>15665</v>
      </c>
      <c r="I101" s="184" t="str">
        <f ca="1">IF(ISERROR($V101),"",OFFSET('Smelter Look-up'!$H$4,$V101-4,0))</f>
        <v>Mendrisio</v>
      </c>
      <c r="J101" s="184" t="str">
        <f ca="1">IF(ISERROR($V101),"",OFFSET('Smelter Look-up'!$I$4,$V101-4,0))</f>
        <v>Ticino</v>
      </c>
      <c r="K101" s="225" t="s">
        <v>15665</v>
      </c>
      <c r="L101" s="225" t="s">
        <v>15665</v>
      </c>
      <c r="M101" s="225" t="s">
        <v>15665</v>
      </c>
      <c r="N101" s="225" t="s">
        <v>15665</v>
      </c>
      <c r="O101" s="225" t="s">
        <v>490</v>
      </c>
      <c r="P101" s="185" t="s">
        <v>15665</v>
      </c>
      <c r="Q101" s="226" t="s">
        <v>15665</v>
      </c>
      <c r="R101" s="182" t="str">
        <f ca="1">IF(ISERROR($V101),"",OFFSET('Smelter Look-up'!$C$4,$V101-4,0)&amp;"")</f>
        <v>Argor-Heraeus S.A.</v>
      </c>
      <c r="S101" s="181" t="str">
        <f t="shared" ca="1" si="12"/>
        <v>CH</v>
      </c>
      <c r="T101" s="181" t="str">
        <f ca="1">IF(B101="","",IF(ISERROR(MATCH($J101,SorP!$B$1:$B$6230,0)),"",INDIRECT("'SorP'!$A$"&amp;MATCH($J101,SorP!$B$1:$B$6230,0))))</f>
        <v>CH-TI</v>
      </c>
      <c r="U101" s="201"/>
      <c r="V101" s="227">
        <f ca="1">IF(C101="",NA(),IF(OR(C101="Smelter not listed",C101="Smelter not yet identified"),MATCH($B101&amp;$D101,'Smelter Look-up'!$J:$J,0),MATCH($B101&amp;$C101,'Smelter Look-up'!$J:$J,0)))</f>
        <v>28</v>
      </c>
      <c r="X101" s="228">
        <f t="shared" ca="1" si="13"/>
        <v>0</v>
      </c>
      <c r="AB101" s="229" t="str">
        <f t="shared" ca="1" si="14"/>
        <v>GoldArgor-Heraeus S.A.</v>
      </c>
    </row>
    <row r="102" spans="1:28" s="228" customFormat="1" ht="20.25">
      <c r="A102" s="181" t="s">
        <v>655</v>
      </c>
      <c r="B102" s="182" t="str">
        <f ca="1">IF(LEN(A102)=0,"",INDEX('Smelter Look-up'!$A:$A,MATCH($A102,'Smelter Look-up'!$E:$E,0)))</f>
        <v>Gold</v>
      </c>
      <c r="C102" s="186" t="str">
        <f ca="1">IF(LEN(A102)=0,"",INDEX('Smelter Look-up'!$C:$C,MATCH($A102,'Smelter Look-up'!$E:$E,0)))</f>
        <v>Asahi Pretec Corp.</v>
      </c>
      <c r="D102" s="233"/>
      <c r="E102" s="182" t="str">
        <f ca="1">IF(ISERROR($V102),"",OFFSET('Smelter Look-up'!$D$4,$V102-4,0)&amp;"")</f>
        <v>JAPAN</v>
      </c>
      <c r="F102" s="182" t="str">
        <f ca="1">IF(ISERROR($V102),"",OFFSET('Smelter Look-up'!$E$4,$V102-4,0))</f>
        <v>CID000082</v>
      </c>
      <c r="G102" s="182" t="str">
        <f ca="1">IF(C102=$X$4,IF(ISERROR($V102),"Enter smelter details","RMI"),IF(ISERROR($V102),"",OFFSET('Smelter Look-up'!$F$4,$V102-4,0)))</f>
        <v>RMI</v>
      </c>
      <c r="H102" s="183" t="s">
        <v>15665</v>
      </c>
      <c r="I102" s="184" t="str">
        <f ca="1">IF(ISERROR($V102),"",OFFSET('Smelter Look-up'!$H$4,$V102-4,0))</f>
        <v>Kobe</v>
      </c>
      <c r="J102" s="184" t="str">
        <f ca="1">IF(ISERROR($V102),"",OFFSET('Smelter Look-up'!$I$4,$V102-4,0))</f>
        <v>Hyogo</v>
      </c>
      <c r="K102" s="225" t="s">
        <v>15665</v>
      </c>
      <c r="L102" s="225" t="s">
        <v>15665</v>
      </c>
      <c r="M102" s="225" t="s">
        <v>15665</v>
      </c>
      <c r="N102" s="225" t="s">
        <v>15665</v>
      </c>
      <c r="O102" s="225" t="s">
        <v>490</v>
      </c>
      <c r="P102" s="185" t="s">
        <v>15665</v>
      </c>
      <c r="Q102" s="226" t="s">
        <v>15665</v>
      </c>
      <c r="R102" s="182" t="str">
        <f ca="1">IF(ISERROR($V102),"",OFFSET('Smelter Look-up'!$C$4,$V102-4,0)&amp;"")</f>
        <v>Asahi Pretec Corp.</v>
      </c>
      <c r="S102" s="181" t="str">
        <f t="shared" ref="S102:S132" ca="1" si="15">IF(B102="","",IF(ISERROR(MATCH($E102,CL,0)),"Unknown",INDIRECT("'C'!$A$"&amp;MATCH($E102,CL,0)+1)))</f>
        <v>JP</v>
      </c>
      <c r="T102" s="181" t="str">
        <f ca="1">IF(B102="","",IF(ISERROR(MATCH($J102,SorP!$B$1:$B$6230,0)),"",INDIRECT("'SorP'!$A$"&amp;MATCH($J102,SorP!$B$1:$B$6230,0))))</f>
        <v>JP-28</v>
      </c>
      <c r="U102" s="201"/>
      <c r="V102" s="227">
        <f ca="1">IF(C102="",NA(),IF(OR(C102="Smelter not listed",C102="Smelter not yet identified"),MATCH($B102&amp;$D102,'Smelter Look-up'!$J:$J,0),MATCH($B102&amp;$C102,'Smelter Look-up'!$J:$J,0)))</f>
        <v>29</v>
      </c>
      <c r="X102" s="228">
        <f t="shared" ref="X102:X132" ca="1" si="16">IF(AND(C102="Smelter not listed",OR(LEN(D102)=0,LEN(E102)=0)),1,0)</f>
        <v>0</v>
      </c>
      <c r="AB102" s="229" t="str">
        <f t="shared" ref="AB102:AB132" ca="1" si="17">B102&amp;C102</f>
        <v>GoldAsahi Pretec Corp.</v>
      </c>
    </row>
    <row r="103" spans="1:28" s="228" customFormat="1" ht="20.25">
      <c r="A103" s="181" t="s">
        <v>689</v>
      </c>
      <c r="B103" s="182" t="str">
        <f ca="1">IF(LEN(A103)=0,"",INDEX('Smelter Look-up'!$A:$A,MATCH($A103,'Smelter Look-up'!$E:$E,0)))</f>
        <v>Gold</v>
      </c>
      <c r="C103" s="186" t="str">
        <f ca="1">IF(LEN(A103)=0,"",INDEX('Smelter Look-up'!$C:$C,MATCH($A103,'Smelter Look-up'!$E:$E,0)))</f>
        <v>Asahi Refining Canada Ltd.</v>
      </c>
      <c r="D103" s="233"/>
      <c r="E103" s="182" t="str">
        <f ca="1">IF(ISERROR($V103),"",OFFSET('Smelter Look-up'!$D$4,$V103-4,0)&amp;"")</f>
        <v>CANADA</v>
      </c>
      <c r="F103" s="182" t="str">
        <f ca="1">IF(ISERROR($V103),"",OFFSET('Smelter Look-up'!$E$4,$V103-4,0))</f>
        <v>CID000924</v>
      </c>
      <c r="G103" s="182" t="str">
        <f ca="1">IF(C103=$X$4,IF(ISERROR($V103),"Enter smelter details","RMI"),IF(ISERROR($V103),"",OFFSET('Smelter Look-up'!$F$4,$V103-4,0)))</f>
        <v>RMI</v>
      </c>
      <c r="H103" s="183" t="s">
        <v>15665</v>
      </c>
      <c r="I103" s="184" t="str">
        <f ca="1">IF(ISERROR($V103),"",OFFSET('Smelter Look-up'!$H$4,$V103-4,0))</f>
        <v>Brampton</v>
      </c>
      <c r="J103" s="184" t="str">
        <f ca="1">IF(ISERROR($V103),"",OFFSET('Smelter Look-up'!$I$4,$V103-4,0))</f>
        <v>Ontario</v>
      </c>
      <c r="K103" s="225" t="s">
        <v>15665</v>
      </c>
      <c r="L103" s="225" t="s">
        <v>15665</v>
      </c>
      <c r="M103" s="225" t="s">
        <v>15665</v>
      </c>
      <c r="N103" s="225" t="s">
        <v>15665</v>
      </c>
      <c r="O103" s="225" t="s">
        <v>490</v>
      </c>
      <c r="P103" s="185" t="s">
        <v>15665</v>
      </c>
      <c r="Q103" s="226" t="s">
        <v>15665</v>
      </c>
      <c r="R103" s="182" t="str">
        <f ca="1">IF(ISERROR($V103),"",OFFSET('Smelter Look-up'!$C$4,$V103-4,0)&amp;"")</f>
        <v>Asahi Refining Canada Ltd.</v>
      </c>
      <c r="S103" s="181" t="str">
        <f t="shared" ca="1" si="15"/>
        <v>CA</v>
      </c>
      <c r="T103" s="181" t="str">
        <f ca="1">IF(B103="","",IF(ISERROR(MATCH($J103,SorP!$B$1:$B$6230,0)),"",INDIRECT("'SorP'!$A$"&amp;MATCH($J103,SorP!$B$1:$B$6230,0))))</f>
        <v>CA-ON</v>
      </c>
      <c r="U103" s="201"/>
      <c r="V103" s="227">
        <f ca="1">IF(C103="",NA(),IF(OR(C103="Smelter not listed",C103="Smelter not yet identified"),MATCH($B103&amp;$D103,'Smelter Look-up'!$J:$J,0),MATCH($B103&amp;$C103,'Smelter Look-up'!$J:$J,0)))</f>
        <v>30</v>
      </c>
      <c r="X103" s="228">
        <f t="shared" ca="1" si="16"/>
        <v>0</v>
      </c>
      <c r="AB103" s="229" t="str">
        <f t="shared" ca="1" si="17"/>
        <v>GoldAsahi Refining Canada Ltd.</v>
      </c>
    </row>
    <row r="104" spans="1:28" s="228" customFormat="1" ht="25.5">
      <c r="A104" s="181" t="s">
        <v>688</v>
      </c>
      <c r="B104" s="182" t="str">
        <f ca="1">IF(LEN(A104)=0,"",INDEX('Smelter Look-up'!$A:$A,MATCH($A104,'Smelter Look-up'!$E:$E,0)))</f>
        <v>Gold</v>
      </c>
      <c r="C104" s="186" t="str">
        <f ca="1">IF(LEN(A104)=0,"",INDEX('Smelter Look-up'!$C:$C,MATCH($A104,'Smelter Look-up'!$E:$E,0)))</f>
        <v>Asahi Refining USA Inc.</v>
      </c>
      <c r="D104" s="233"/>
      <c r="E104" s="182" t="str">
        <f ca="1">IF(ISERROR($V104),"",OFFSET('Smelter Look-up'!$D$4,$V104-4,0)&amp;"")</f>
        <v>UNITED STATES OF AMERICA</v>
      </c>
      <c r="F104" s="182" t="str">
        <f ca="1">IF(ISERROR($V104),"",OFFSET('Smelter Look-up'!$E$4,$V104-4,0))</f>
        <v>CID000920</v>
      </c>
      <c r="G104" s="182" t="str">
        <f ca="1">IF(C104=$X$4,IF(ISERROR($V104),"Enter smelter details","RMI"),IF(ISERROR($V104),"",OFFSET('Smelter Look-up'!$F$4,$V104-4,0)))</f>
        <v>RMI</v>
      </c>
      <c r="H104" s="183" t="s">
        <v>15665</v>
      </c>
      <c r="I104" s="184" t="str">
        <f ca="1">IF(ISERROR($V104),"",OFFSET('Smelter Look-up'!$H$4,$V104-4,0))</f>
        <v>Salt Lake City</v>
      </c>
      <c r="J104" s="184" t="str">
        <f ca="1">IF(ISERROR($V104),"",OFFSET('Smelter Look-up'!$I$4,$V104-4,0))</f>
        <v>Utah</v>
      </c>
      <c r="K104" s="225" t="s">
        <v>15665</v>
      </c>
      <c r="L104" s="225" t="s">
        <v>15665</v>
      </c>
      <c r="M104" s="225" t="s">
        <v>15665</v>
      </c>
      <c r="N104" s="225" t="s">
        <v>15665</v>
      </c>
      <c r="O104" s="225" t="s">
        <v>490</v>
      </c>
      <c r="P104" s="185" t="s">
        <v>15665</v>
      </c>
      <c r="Q104" s="226" t="s">
        <v>15665</v>
      </c>
      <c r="R104" s="182" t="str">
        <f ca="1">IF(ISERROR($V104),"",OFFSET('Smelter Look-up'!$C$4,$V104-4,0)&amp;"")</f>
        <v>Asahi Refining USA Inc.</v>
      </c>
      <c r="S104" s="181" t="str">
        <f t="shared" ca="1" si="15"/>
        <v>US</v>
      </c>
      <c r="T104" s="181" t="str">
        <f ca="1">IF(B104="","",IF(ISERROR(MATCH($J104,SorP!$B$1:$B$6230,0)),"",INDIRECT("'SorP'!$A$"&amp;MATCH($J104,SorP!$B$1:$B$6230,0))))</f>
        <v>US-UT</v>
      </c>
      <c r="U104" s="201"/>
      <c r="V104" s="227">
        <f ca="1">IF(C104="",NA(),IF(OR(C104="Smelter not listed",C104="Smelter not yet identified"),MATCH($B104&amp;$D104,'Smelter Look-up'!$J:$J,0),MATCH($B104&amp;$C104,'Smelter Look-up'!$J:$J,0)))</f>
        <v>31</v>
      </c>
      <c r="X104" s="228">
        <f t="shared" ca="1" si="16"/>
        <v>0</v>
      </c>
      <c r="AB104" s="229" t="str">
        <f t="shared" ca="1" si="17"/>
        <v>GoldAsahi Refining USA Inc.</v>
      </c>
    </row>
    <row r="105" spans="1:28" s="228" customFormat="1" ht="20.25">
      <c r="A105" s="181" t="s">
        <v>656</v>
      </c>
      <c r="B105" s="182" t="str">
        <f ca="1">IF(LEN(A105)=0,"",INDEX('Smelter Look-up'!$A:$A,MATCH($A105,'Smelter Look-up'!$E:$E,0)))</f>
        <v>Gold</v>
      </c>
      <c r="C105" s="186" t="str">
        <f ca="1">IF(LEN(A105)=0,"",INDEX('Smelter Look-up'!$C:$C,MATCH($A105,'Smelter Look-up'!$E:$E,0)))</f>
        <v>Asaka Riken Co., Ltd.</v>
      </c>
      <c r="D105" s="233"/>
      <c r="E105" s="182" t="str">
        <f ca="1">IF(ISERROR($V105),"",OFFSET('Smelter Look-up'!$D$4,$V105-4,0)&amp;"")</f>
        <v>JAPAN</v>
      </c>
      <c r="F105" s="182" t="str">
        <f ca="1">IF(ISERROR($V105),"",OFFSET('Smelter Look-up'!$E$4,$V105-4,0))</f>
        <v>CID000090</v>
      </c>
      <c r="G105" s="182" t="str">
        <f ca="1">IF(C105=$X$4,IF(ISERROR($V105),"Enter smelter details","RMI"),IF(ISERROR($V105),"",OFFSET('Smelter Look-up'!$F$4,$V105-4,0)))</f>
        <v>RMI</v>
      </c>
      <c r="H105" s="183" t="s">
        <v>15665</v>
      </c>
      <c r="I105" s="184" t="str">
        <f ca="1">IF(ISERROR($V105),"",OFFSET('Smelter Look-up'!$H$4,$V105-4,0))</f>
        <v>Tamura</v>
      </c>
      <c r="J105" s="184" t="str">
        <f ca="1">IF(ISERROR($V105),"",OFFSET('Smelter Look-up'!$I$4,$V105-4,0))</f>
        <v>Fukushima</v>
      </c>
      <c r="K105" s="225" t="s">
        <v>15665</v>
      </c>
      <c r="L105" s="225" t="s">
        <v>15665</v>
      </c>
      <c r="M105" s="225" t="s">
        <v>15665</v>
      </c>
      <c r="N105" s="225" t="s">
        <v>15665</v>
      </c>
      <c r="O105" s="225" t="s">
        <v>15669</v>
      </c>
      <c r="P105" s="185" t="s">
        <v>488</v>
      </c>
      <c r="Q105" s="226" t="s">
        <v>15665</v>
      </c>
      <c r="R105" s="182" t="str">
        <f ca="1">IF(ISERROR($V105),"",OFFSET('Smelter Look-up'!$C$4,$V105-4,0)&amp;"")</f>
        <v>Asaka Riken Co., Ltd.</v>
      </c>
      <c r="S105" s="181" t="str">
        <f t="shared" ca="1" si="15"/>
        <v>JP</v>
      </c>
      <c r="T105" s="181" t="str">
        <f ca="1">IF(B105="","",IF(ISERROR(MATCH($J105,SorP!$B$1:$B$6230,0)),"",INDIRECT("'SorP'!$A$"&amp;MATCH($J105,SorP!$B$1:$B$6230,0))))</f>
        <v>JP-07</v>
      </c>
      <c r="U105" s="201"/>
      <c r="V105" s="227">
        <f ca="1">IF(C105="",NA(),IF(OR(C105="Smelter not listed",C105="Smelter not yet identified"),MATCH($B105&amp;$D105,'Smelter Look-up'!$J:$J,0),MATCH($B105&amp;$C105,'Smelter Look-up'!$J:$J,0)))</f>
        <v>32</v>
      </c>
      <c r="X105" s="228">
        <f t="shared" ca="1" si="16"/>
        <v>0</v>
      </c>
      <c r="AB105" s="229" t="str">
        <f t="shared" ca="1" si="17"/>
        <v>GoldAsaka Riken Co., Ltd.</v>
      </c>
    </row>
    <row r="106" spans="1:28" s="228" customFormat="1" ht="20.25">
      <c r="A106" s="181" t="s">
        <v>658</v>
      </c>
      <c r="B106" s="182" t="str">
        <f ca="1">IF(LEN(A106)=0,"",INDEX('Smelter Look-up'!$A:$A,MATCH($A106,'Smelter Look-up'!$E:$E,0)))</f>
        <v>Gold</v>
      </c>
      <c r="C106" s="186" t="str">
        <f ca="1">IF(LEN(A106)=0,"",INDEX('Smelter Look-up'!$C:$C,MATCH($A106,'Smelter Look-up'!$E:$E,0)))</f>
        <v>Aurubis AG</v>
      </c>
      <c r="D106" s="233"/>
      <c r="E106" s="182" t="str">
        <f ca="1">IF(ISERROR($V106),"",OFFSET('Smelter Look-up'!$D$4,$V106-4,0)&amp;"")</f>
        <v>GERMANY</v>
      </c>
      <c r="F106" s="182" t="str">
        <f ca="1">IF(ISERROR($V106),"",OFFSET('Smelter Look-up'!$E$4,$V106-4,0))</f>
        <v>CID000113</v>
      </c>
      <c r="G106" s="182" t="str">
        <f ca="1">IF(C106=$X$4,IF(ISERROR($V106),"Enter smelter details","RMI"),IF(ISERROR($V106),"",OFFSET('Smelter Look-up'!$F$4,$V106-4,0)))</f>
        <v>RMI</v>
      </c>
      <c r="H106" s="183" t="s">
        <v>15665</v>
      </c>
      <c r="I106" s="184" t="str">
        <f ca="1">IF(ISERROR($V106),"",OFFSET('Smelter Look-up'!$H$4,$V106-4,0))</f>
        <v>Hamburg</v>
      </c>
      <c r="J106" s="184" t="str">
        <f ca="1">IF(ISERROR($V106),"",OFFSET('Smelter Look-up'!$I$4,$V106-4,0))</f>
        <v>Hamburg</v>
      </c>
      <c r="K106" s="225" t="s">
        <v>15665</v>
      </c>
      <c r="L106" s="225" t="s">
        <v>15665</v>
      </c>
      <c r="M106" s="225" t="s">
        <v>15665</v>
      </c>
      <c r="N106" s="225" t="s">
        <v>15665</v>
      </c>
      <c r="O106" s="225" t="s">
        <v>490</v>
      </c>
      <c r="P106" s="185" t="s">
        <v>15665</v>
      </c>
      <c r="Q106" s="226" t="s">
        <v>15665</v>
      </c>
      <c r="R106" s="182" t="str">
        <f ca="1">IF(ISERROR($V106),"",OFFSET('Smelter Look-up'!$C$4,$V106-4,0)&amp;"")</f>
        <v>Aurubis AG</v>
      </c>
      <c r="S106" s="181" t="str">
        <f t="shared" ca="1" si="15"/>
        <v>DE</v>
      </c>
      <c r="T106" s="181" t="str">
        <f ca="1">IF(B106="","",IF(ISERROR(MATCH($J106,SorP!$B$1:$B$6230,0)),"",INDIRECT("'SorP'!$A$"&amp;MATCH($J106,SorP!$B$1:$B$6230,0))))</f>
        <v>DE-HH</v>
      </c>
      <c r="U106" s="201"/>
      <c r="V106" s="227">
        <f ca="1">IF(C106="",NA(),IF(OR(C106="Smelter not listed",C106="Smelter not yet identified"),MATCH($B106&amp;$D106,'Smelter Look-up'!$J:$J,0),MATCH($B106&amp;$C106,'Smelter Look-up'!$J:$J,0)))</f>
        <v>37</v>
      </c>
      <c r="X106" s="228">
        <f t="shared" ca="1" si="16"/>
        <v>0</v>
      </c>
      <c r="AB106" s="229" t="str">
        <f t="shared" ca="1" si="17"/>
        <v>GoldAurubis AG</v>
      </c>
    </row>
    <row r="107" spans="1:28" s="228" customFormat="1" ht="25.5">
      <c r="A107" s="181" t="s">
        <v>2313</v>
      </c>
      <c r="B107" s="182" t="str">
        <f ca="1">IF(LEN(A107)=0,"",INDEX('Smelter Look-up'!$A:$A,MATCH($A107,'Smelter Look-up'!$E:$E,0)))</f>
        <v>Gold</v>
      </c>
      <c r="C107" s="186" t="str">
        <f ca="1">IF(LEN(A107)=0,"",INDEX('Smelter Look-up'!$C:$C,MATCH($A107,'Smelter Look-up'!$E:$E,0)))</f>
        <v>Bangalore Refinery</v>
      </c>
      <c r="D107" s="233"/>
      <c r="E107" s="182" t="str">
        <f ca="1">IF(ISERROR($V107),"",OFFSET('Smelter Look-up'!$D$4,$V107-4,0)&amp;"")</f>
        <v>INDIA</v>
      </c>
      <c r="F107" s="182" t="str">
        <f ca="1">IF(ISERROR($V107),"",OFFSET('Smelter Look-up'!$E$4,$V107-4,0))</f>
        <v>CID002863</v>
      </c>
      <c r="G107" s="182" t="str">
        <f ca="1">IF(C107=$X$4,IF(ISERROR($V107),"Enter smelter details","RMI"),IF(ISERROR($V107),"",OFFSET('Smelter Look-up'!$F$4,$V107-4,0)))</f>
        <v>RMI</v>
      </c>
      <c r="H107" s="183" t="s">
        <v>15665</v>
      </c>
      <c r="I107" s="184" t="str">
        <f ca="1">IF(ISERROR($V107),"",OFFSET('Smelter Look-up'!$H$4,$V107-4,0))</f>
        <v>Bangalore</v>
      </c>
      <c r="J107" s="184" t="str">
        <f ca="1">IF(ISERROR($V107),"",OFFSET('Smelter Look-up'!$I$4,$V107-4,0))</f>
        <v>Karnataka</v>
      </c>
      <c r="K107" s="225" t="s">
        <v>15665</v>
      </c>
      <c r="L107" s="225" t="s">
        <v>15665</v>
      </c>
      <c r="M107" s="225" t="s">
        <v>15665</v>
      </c>
      <c r="N107" s="225" t="s">
        <v>15665</v>
      </c>
      <c r="O107" s="225" t="s">
        <v>15666</v>
      </c>
      <c r="P107" s="185" t="s">
        <v>489</v>
      </c>
      <c r="Q107" s="226" t="s">
        <v>15665</v>
      </c>
      <c r="R107" s="182" t="str">
        <f ca="1">IF(ISERROR($V107),"",OFFSET('Smelter Look-up'!$C$4,$V107-4,0)&amp;"")</f>
        <v>Bangalore Refinery</v>
      </c>
      <c r="S107" s="181" t="str">
        <f t="shared" ca="1" si="15"/>
        <v>IN</v>
      </c>
      <c r="T107" s="181" t="str">
        <f ca="1">IF(B107="","",IF(ISERROR(MATCH($J107,SorP!$B$1:$B$6230,0)),"",INDIRECT("'SorP'!$A$"&amp;MATCH($J107,SorP!$B$1:$B$6230,0))))</f>
        <v>IN-KA</v>
      </c>
      <c r="U107" s="201"/>
      <c r="V107" s="227">
        <f ca="1">IF(C107="",NA(),IF(OR(C107="Smelter not listed",C107="Smelter not yet identified"),MATCH($B107&amp;$D107,'Smelter Look-up'!$J:$J,0),MATCH($B107&amp;$C107,'Smelter Look-up'!$J:$J,0)))</f>
        <v>39</v>
      </c>
      <c r="X107" s="228">
        <f t="shared" ca="1" si="16"/>
        <v>0</v>
      </c>
      <c r="AB107" s="229" t="str">
        <f t="shared" ca="1" si="17"/>
        <v>GoldBangalore Refinery</v>
      </c>
    </row>
    <row r="108" spans="1:28" s="228" customFormat="1" ht="25.5">
      <c r="A108" s="181" t="s">
        <v>659</v>
      </c>
      <c r="B108" s="182" t="str">
        <f ca="1">IF(LEN(A108)=0,"",INDEX('Smelter Look-up'!$A:$A,MATCH($A108,'Smelter Look-up'!$E:$E,0)))</f>
        <v>Gold</v>
      </c>
      <c r="C108" s="186" t="str">
        <f ca="1">IF(LEN(A108)=0,"",INDEX('Smelter Look-up'!$C:$C,MATCH($A108,'Smelter Look-up'!$E:$E,0)))</f>
        <v>Bangko Sentral ng Pilipinas (Central Bank of the Philippines)</v>
      </c>
      <c r="D108" s="233"/>
      <c r="E108" s="182" t="str">
        <f ca="1">IF(ISERROR($V108),"",OFFSET('Smelter Look-up'!$D$4,$V108-4,0)&amp;"")</f>
        <v>PHILIPPINES</v>
      </c>
      <c r="F108" s="182" t="str">
        <f ca="1">IF(ISERROR($V108),"",OFFSET('Smelter Look-up'!$E$4,$V108-4,0))</f>
        <v>CID000128</v>
      </c>
      <c r="G108" s="182" t="str">
        <f ca="1">IF(C108=$X$4,IF(ISERROR($V108),"Enter smelter details","RMI"),IF(ISERROR($V108),"",OFFSET('Smelter Look-up'!$F$4,$V108-4,0)))</f>
        <v>RMI</v>
      </c>
      <c r="H108" s="183" t="s">
        <v>15665</v>
      </c>
      <c r="I108" s="184" t="str">
        <f ca="1">IF(ISERROR($V108),"",OFFSET('Smelter Look-up'!$H$4,$V108-4,0))</f>
        <v>Quezon City</v>
      </c>
      <c r="J108" s="184" t="str">
        <f ca="1">IF(ISERROR($V108),"",OFFSET('Smelter Look-up'!$I$4,$V108-4,0))</f>
        <v>Rizal</v>
      </c>
      <c r="K108" s="225" t="s">
        <v>15665</v>
      </c>
      <c r="L108" s="225" t="s">
        <v>15665</v>
      </c>
      <c r="M108" s="225" t="s">
        <v>15665</v>
      </c>
      <c r="N108" s="225" t="s">
        <v>15665</v>
      </c>
      <c r="O108" s="225" t="s">
        <v>490</v>
      </c>
      <c r="P108" s="185" t="s">
        <v>15665</v>
      </c>
      <c r="Q108" s="226" t="s">
        <v>15665</v>
      </c>
      <c r="R108" s="182" t="str">
        <f ca="1">IF(ISERROR($V108),"",OFFSET('Smelter Look-up'!$C$4,$V108-4,0)&amp;"")</f>
        <v>Bangko Sentral ng Pilipinas (Central Bank of the Philippines)</v>
      </c>
      <c r="S108" s="181" t="str">
        <f t="shared" ca="1" si="15"/>
        <v>PH</v>
      </c>
      <c r="T108" s="181" t="str">
        <f ca="1">IF(B108="","",IF(ISERROR(MATCH($J108,SorP!$B$1:$B$6230,0)),"",INDIRECT("'SorP'!$A$"&amp;MATCH($J108,SorP!$B$1:$B$6230,0))))</f>
        <v>PH-RIZ</v>
      </c>
      <c r="U108" s="201"/>
      <c r="V108" s="227">
        <f ca="1">IF(C108="",NA(),IF(OR(C108="Smelter not listed",C108="Smelter not yet identified"),MATCH($B108&amp;$D108,'Smelter Look-up'!$J:$J,0),MATCH($B108&amp;$C108,'Smelter Look-up'!$J:$J,0)))</f>
        <v>41</v>
      </c>
      <c r="X108" s="228">
        <f t="shared" ca="1" si="16"/>
        <v>0</v>
      </c>
      <c r="AB108" s="229" t="str">
        <f t="shared" ca="1" si="17"/>
        <v>GoldBangko Sentral ng Pilipinas (Central Bank of the Philippines)</v>
      </c>
    </row>
    <row r="109" spans="1:28" s="228" customFormat="1" ht="25.5">
      <c r="A109" s="181" t="s">
        <v>660</v>
      </c>
      <c r="B109" s="182" t="str">
        <f ca="1">IF(LEN(A109)=0,"",INDEX('Smelter Look-up'!$A:$A,MATCH($A109,'Smelter Look-up'!$E:$E,0)))</f>
        <v>Gold</v>
      </c>
      <c r="C109" s="186" t="str">
        <f ca="1">IF(LEN(A109)=0,"",INDEX('Smelter Look-up'!$C:$C,MATCH($A109,'Smelter Look-up'!$E:$E,0)))</f>
        <v>Boliden AB</v>
      </c>
      <c r="D109" s="233"/>
      <c r="E109" s="182" t="str">
        <f ca="1">IF(ISERROR($V109),"",OFFSET('Smelter Look-up'!$D$4,$V109-4,0)&amp;"")</f>
        <v>SWEDEN</v>
      </c>
      <c r="F109" s="182" t="str">
        <f ca="1">IF(ISERROR($V109),"",OFFSET('Smelter Look-up'!$E$4,$V109-4,0))</f>
        <v>CID000157</v>
      </c>
      <c r="G109" s="182" t="str">
        <f ca="1">IF(C109=$X$4,IF(ISERROR($V109),"Enter smelter details","RMI"),IF(ISERROR($V109),"",OFFSET('Smelter Look-up'!$F$4,$V109-4,0)))</f>
        <v>RMI</v>
      </c>
      <c r="H109" s="183" t="s">
        <v>15665</v>
      </c>
      <c r="I109" s="184" t="str">
        <f ca="1">IF(ISERROR($V109),"",OFFSET('Smelter Look-up'!$H$4,$V109-4,0))</f>
        <v>Skelleftehamn</v>
      </c>
      <c r="J109" s="184" t="str">
        <f ca="1">IF(ISERROR($V109),"",OFFSET('Smelter Look-up'!$I$4,$V109-4,0))</f>
        <v>Västerbottens län [SE-24]</v>
      </c>
      <c r="K109" s="225" t="s">
        <v>15665</v>
      </c>
      <c r="L109" s="225" t="s">
        <v>15665</v>
      </c>
      <c r="M109" s="225" t="s">
        <v>15665</v>
      </c>
      <c r="N109" s="225" t="s">
        <v>15665</v>
      </c>
      <c r="O109" s="225" t="s">
        <v>490</v>
      </c>
      <c r="P109" s="185" t="s">
        <v>15665</v>
      </c>
      <c r="Q109" s="226" t="s">
        <v>15665</v>
      </c>
      <c r="R109" s="182" t="str">
        <f ca="1">IF(ISERROR($V109),"",OFFSET('Smelter Look-up'!$C$4,$V109-4,0)&amp;"")</f>
        <v>Boliden AB</v>
      </c>
      <c r="S109" s="181" t="str">
        <f t="shared" ca="1" si="15"/>
        <v>SE</v>
      </c>
      <c r="T109" s="181" t="str">
        <f ca="1">IF(B109="","",IF(ISERROR(MATCH($J109,SorP!$B$1:$B$6230,0)),"",INDIRECT("'SorP'!$A$"&amp;MATCH($J109,SorP!$B$1:$B$6230,0))))</f>
        <v>SE-AC</v>
      </c>
      <c r="U109" s="201"/>
      <c r="V109" s="227">
        <f ca="1">IF(C109="",NA(),IF(OR(C109="Smelter not listed",C109="Smelter not yet identified"),MATCH($B109&amp;$D109,'Smelter Look-up'!$J:$J,0),MATCH($B109&amp;$C109,'Smelter Look-up'!$J:$J,0)))</f>
        <v>42</v>
      </c>
      <c r="X109" s="228">
        <f t="shared" ca="1" si="16"/>
        <v>0</v>
      </c>
      <c r="AB109" s="229" t="str">
        <f t="shared" ca="1" si="17"/>
        <v>GoldBoliden AB</v>
      </c>
    </row>
    <row r="110" spans="1:28" s="228" customFormat="1" ht="20.25">
      <c r="A110" s="181" t="s">
        <v>662</v>
      </c>
      <c r="B110" s="182" t="str">
        <f ca="1">IF(LEN(A110)=0,"",INDEX('Smelter Look-up'!$A:$A,MATCH($A110,'Smelter Look-up'!$E:$E,0)))</f>
        <v>Gold</v>
      </c>
      <c r="C110" s="186" t="str">
        <f ca="1">IF(LEN(A110)=0,"",INDEX('Smelter Look-up'!$C:$C,MATCH($A110,'Smelter Look-up'!$E:$E,0)))</f>
        <v>C. Hafner GmbH + Co. KG</v>
      </c>
      <c r="D110" s="233"/>
      <c r="E110" s="182" t="str">
        <f ca="1">IF(ISERROR($V110),"",OFFSET('Smelter Look-up'!$D$4,$V110-4,0)&amp;"")</f>
        <v>GERMANY</v>
      </c>
      <c r="F110" s="182" t="str">
        <f ca="1">IF(ISERROR($V110),"",OFFSET('Smelter Look-up'!$E$4,$V110-4,0))</f>
        <v>CID000176</v>
      </c>
      <c r="G110" s="182" t="str">
        <f ca="1">IF(C110=$X$4,IF(ISERROR($V110),"Enter smelter details","RMI"),IF(ISERROR($V110),"",OFFSET('Smelter Look-up'!$F$4,$V110-4,0)))</f>
        <v>RMI</v>
      </c>
      <c r="H110" s="183" t="s">
        <v>15665</v>
      </c>
      <c r="I110" s="184" t="str">
        <f ca="1">IF(ISERROR($V110),"",OFFSET('Smelter Look-up'!$H$4,$V110-4,0))</f>
        <v>Pforzheim</v>
      </c>
      <c r="J110" s="184" t="str">
        <f ca="1">IF(ISERROR($V110),"",OFFSET('Smelter Look-up'!$I$4,$V110-4,0))</f>
        <v>Baden-Württemberg</v>
      </c>
      <c r="K110" s="225" t="s">
        <v>15665</v>
      </c>
      <c r="L110" s="225" t="s">
        <v>15665</v>
      </c>
      <c r="M110" s="225" t="s">
        <v>15665</v>
      </c>
      <c r="N110" s="225" t="s">
        <v>15665</v>
      </c>
      <c r="O110" s="225" t="s">
        <v>490</v>
      </c>
      <c r="P110" s="185" t="s">
        <v>15665</v>
      </c>
      <c r="Q110" s="226" t="s">
        <v>15665</v>
      </c>
      <c r="R110" s="182" t="str">
        <f ca="1">IF(ISERROR($V110),"",OFFSET('Smelter Look-up'!$C$4,$V110-4,0)&amp;"")</f>
        <v>C. Hafner GmbH + Co. KG</v>
      </c>
      <c r="S110" s="181" t="str">
        <f t="shared" ca="1" si="15"/>
        <v>DE</v>
      </c>
      <c r="T110" s="181" t="str">
        <f ca="1">IF(B110="","",IF(ISERROR(MATCH($J110,SorP!$B$1:$B$6230,0)),"",INDIRECT("'SorP'!$A$"&amp;MATCH($J110,SorP!$B$1:$B$6230,0))))</f>
        <v>DE-BW</v>
      </c>
      <c r="U110" s="201"/>
      <c r="V110" s="227">
        <f ca="1">IF(C110="",NA(),IF(OR(C110="Smelter not listed",C110="Smelter not yet identified"),MATCH($B110&amp;$D110,'Smelter Look-up'!$J:$J,0),MATCH($B110&amp;$C110,'Smelter Look-up'!$J:$J,0)))</f>
        <v>43</v>
      </c>
      <c r="X110" s="228">
        <f t="shared" ca="1" si="16"/>
        <v>0</v>
      </c>
      <c r="AB110" s="229" t="str">
        <f t="shared" ca="1" si="17"/>
        <v>GoldC. Hafner GmbH + Co. KG</v>
      </c>
    </row>
    <row r="111" spans="1:28" s="228" customFormat="1" ht="20.25">
      <c r="A111" s="181" t="s">
        <v>664</v>
      </c>
      <c r="B111" s="182" t="str">
        <f ca="1">IF(LEN(A111)=0,"",INDEX('Smelter Look-up'!$A:$A,MATCH($A111,'Smelter Look-up'!$E:$E,0)))</f>
        <v>Gold</v>
      </c>
      <c r="C111" s="186" t="str">
        <f ca="1">IF(LEN(A111)=0,"",INDEX('Smelter Look-up'!$C:$C,MATCH($A111,'Smelter Look-up'!$E:$E,0)))</f>
        <v>CCR Refinery - Glencore Canada Corporation</v>
      </c>
      <c r="D111" s="233"/>
      <c r="E111" s="182" t="str">
        <f ca="1">IF(ISERROR($V111),"",OFFSET('Smelter Look-up'!$D$4,$V111-4,0)&amp;"")</f>
        <v>CANADA</v>
      </c>
      <c r="F111" s="182" t="str">
        <f ca="1">IF(ISERROR($V111),"",OFFSET('Smelter Look-up'!$E$4,$V111-4,0))</f>
        <v>CID000185</v>
      </c>
      <c r="G111" s="182" t="str">
        <f ca="1">IF(C111=$X$4,IF(ISERROR($V111),"Enter smelter details","RMI"),IF(ISERROR($V111),"",OFFSET('Smelter Look-up'!$F$4,$V111-4,0)))</f>
        <v>RMI</v>
      </c>
      <c r="H111" s="183" t="s">
        <v>15665</v>
      </c>
      <c r="I111" s="184" t="str">
        <f ca="1">IF(ISERROR($V111),"",OFFSET('Smelter Look-up'!$H$4,$V111-4,0))</f>
        <v>Montréal</v>
      </c>
      <c r="J111" s="184" t="str">
        <f ca="1">IF(ISERROR($V111),"",OFFSET('Smelter Look-up'!$I$4,$V111-4,0))</f>
        <v>Quebec</v>
      </c>
      <c r="K111" s="225" t="s">
        <v>15665</v>
      </c>
      <c r="L111" s="225" t="s">
        <v>15665</v>
      </c>
      <c r="M111" s="225" t="s">
        <v>15665</v>
      </c>
      <c r="N111" s="225" t="s">
        <v>15665</v>
      </c>
      <c r="O111" s="225" t="s">
        <v>490</v>
      </c>
      <c r="P111" s="185" t="s">
        <v>15665</v>
      </c>
      <c r="Q111" s="226" t="s">
        <v>15665</v>
      </c>
      <c r="R111" s="182" t="str">
        <f ca="1">IF(ISERROR($V111),"",OFFSET('Smelter Look-up'!$C$4,$V111-4,0)&amp;"")</f>
        <v>CCR Refinery - Glencore Canada Corporation</v>
      </c>
      <c r="S111" s="181" t="str">
        <f t="shared" ca="1" si="15"/>
        <v>CA</v>
      </c>
      <c r="T111" s="181" t="str">
        <f ca="1">IF(B111="","",IF(ISERROR(MATCH($J111,SorP!$B$1:$B$6230,0)),"",INDIRECT("'SorP'!$A$"&amp;MATCH($J111,SorP!$B$1:$B$6230,0))))</f>
        <v>CA-QC</v>
      </c>
      <c r="U111" s="201"/>
      <c r="V111" s="227">
        <f ca="1">IF(C111="",NA(),IF(OR(C111="Smelter not listed",C111="Smelter not yet identified"),MATCH($B111&amp;$D111,'Smelter Look-up'!$J:$J,0),MATCH($B111&amp;$C111,'Smelter Look-up'!$J:$J,0)))</f>
        <v>47</v>
      </c>
      <c r="X111" s="228">
        <f t="shared" ca="1" si="16"/>
        <v>0</v>
      </c>
      <c r="AB111" s="229" t="str">
        <f t="shared" ca="1" si="17"/>
        <v>GoldCCR Refinery - Glencore Canada Corporation</v>
      </c>
    </row>
    <row r="112" spans="1:28" s="228" customFormat="1" ht="20.25">
      <c r="A112" s="181" t="s">
        <v>665</v>
      </c>
      <c r="B112" s="182" t="str">
        <f ca="1">IF(LEN(A112)=0,"",INDEX('Smelter Look-up'!$A:$A,MATCH($A112,'Smelter Look-up'!$E:$E,0)))</f>
        <v>Gold</v>
      </c>
      <c r="C112" s="186" t="str">
        <f ca="1">IF(LEN(A112)=0,"",INDEX('Smelter Look-up'!$C:$C,MATCH($A112,'Smelter Look-up'!$E:$E,0)))</f>
        <v>Cendres + Metaux S.A.</v>
      </c>
      <c r="D112" s="233"/>
      <c r="E112" s="182" t="str">
        <f ca="1">IF(ISERROR($V112),"",OFFSET('Smelter Look-up'!$D$4,$V112-4,0)&amp;"")</f>
        <v>SWITZERLAND</v>
      </c>
      <c r="F112" s="182" t="str">
        <f ca="1">IF(ISERROR($V112),"",OFFSET('Smelter Look-up'!$E$4,$V112-4,0))</f>
        <v>CID000189</v>
      </c>
      <c r="G112" s="182" t="str">
        <f ca="1">IF(C112=$X$4,IF(ISERROR($V112),"Enter smelter details","RMI"),IF(ISERROR($V112),"",OFFSET('Smelter Look-up'!$F$4,$V112-4,0)))</f>
        <v>RMI</v>
      </c>
      <c r="H112" s="183" t="s">
        <v>15665</v>
      </c>
      <c r="I112" s="184" t="str">
        <f ca="1">IF(ISERROR($V112),"",OFFSET('Smelter Look-up'!$H$4,$V112-4,0))</f>
        <v>Biel-Bienne</v>
      </c>
      <c r="J112" s="184" t="str">
        <f ca="1">IF(ISERROR($V112),"",OFFSET('Smelter Look-up'!$I$4,$V112-4,0))</f>
        <v>Bern</v>
      </c>
      <c r="K112" s="225" t="s">
        <v>15665</v>
      </c>
      <c r="L112" s="225" t="s">
        <v>15665</v>
      </c>
      <c r="M112" s="225" t="s">
        <v>15665</v>
      </c>
      <c r="N112" s="225" t="s">
        <v>15665</v>
      </c>
      <c r="O112" s="225" t="s">
        <v>490</v>
      </c>
      <c r="P112" s="185" t="s">
        <v>15665</v>
      </c>
      <c r="Q112" s="226" t="s">
        <v>15665</v>
      </c>
      <c r="R112" s="182" t="str">
        <f ca="1">IF(ISERROR($V112),"",OFFSET('Smelter Look-up'!$C$4,$V112-4,0)&amp;"")</f>
        <v>Cendres + Metaux S.A.</v>
      </c>
      <c r="S112" s="181" t="str">
        <f t="shared" ca="1" si="15"/>
        <v>CH</v>
      </c>
      <c r="T112" s="181" t="str">
        <f ca="1">IF(B112="","",IF(ISERROR(MATCH($J112,SorP!$B$1:$B$6230,0)),"",INDIRECT("'SorP'!$A$"&amp;MATCH($J112,SorP!$B$1:$B$6230,0))))</f>
        <v>CH-BE</v>
      </c>
      <c r="U112" s="201"/>
      <c r="V112" s="227">
        <f ca="1">IF(C112="",NA(),IF(OR(C112="Smelter not listed",C112="Smelter not yet identified"),MATCH($B112&amp;$D112,'Smelter Look-up'!$J:$J,0),MATCH($B112&amp;$C112,'Smelter Look-up'!$J:$J,0)))</f>
        <v>49</v>
      </c>
      <c r="X112" s="228">
        <f t="shared" ca="1" si="16"/>
        <v>0</v>
      </c>
      <c r="AB112" s="229" t="str">
        <f t="shared" ca="1" si="17"/>
        <v>GoldCendres + Metaux S.A.</v>
      </c>
    </row>
    <row r="113" spans="1:28" s="228" customFormat="1" ht="20.25">
      <c r="A113" s="181" t="s">
        <v>666</v>
      </c>
      <c r="B113" s="182" t="str">
        <f ca="1">IF(LEN(A113)=0,"",INDEX('Smelter Look-up'!$A:$A,MATCH($A113,'Smelter Look-up'!$E:$E,0)))</f>
        <v>Gold</v>
      </c>
      <c r="C113" s="186" t="str">
        <f ca="1">IF(LEN(A113)=0,"",INDEX('Smelter Look-up'!$C:$C,MATCH($A113,'Smelter Look-up'!$E:$E,0)))</f>
        <v>Chimet S.p.A.</v>
      </c>
      <c r="D113" s="233"/>
      <c r="E113" s="182" t="str">
        <f ca="1">IF(ISERROR($V113),"",OFFSET('Smelter Look-up'!$D$4,$V113-4,0)&amp;"")</f>
        <v>ITALY</v>
      </c>
      <c r="F113" s="182" t="str">
        <f ca="1">IF(ISERROR($V113),"",OFFSET('Smelter Look-up'!$E$4,$V113-4,0))</f>
        <v>CID000233</v>
      </c>
      <c r="G113" s="182" t="str">
        <f ca="1">IF(C113=$X$4,IF(ISERROR($V113),"Enter smelter details","RMI"),IF(ISERROR($V113),"",OFFSET('Smelter Look-up'!$F$4,$V113-4,0)))</f>
        <v>RMI</v>
      </c>
      <c r="H113" s="183" t="s">
        <v>15665</v>
      </c>
      <c r="I113" s="184" t="str">
        <f ca="1">IF(ISERROR($V113),"",OFFSET('Smelter Look-up'!$H$4,$V113-4,0))</f>
        <v>Arezzo</v>
      </c>
      <c r="J113" s="184" t="str">
        <f ca="1">IF(ISERROR($V113),"",OFFSET('Smelter Look-up'!$I$4,$V113-4,0))</f>
        <v>Toscana</v>
      </c>
      <c r="K113" s="225" t="s">
        <v>15665</v>
      </c>
      <c r="L113" s="225" t="s">
        <v>15665</v>
      </c>
      <c r="M113" s="225" t="s">
        <v>15665</v>
      </c>
      <c r="N113" s="225" t="s">
        <v>15665</v>
      </c>
      <c r="O113" s="225" t="s">
        <v>490</v>
      </c>
      <c r="P113" s="185" t="s">
        <v>15665</v>
      </c>
      <c r="Q113" s="226" t="s">
        <v>15665</v>
      </c>
      <c r="R113" s="182" t="str">
        <f ca="1">IF(ISERROR($V113),"",OFFSET('Smelter Look-up'!$C$4,$V113-4,0)&amp;"")</f>
        <v>Chimet S.p.A.</v>
      </c>
      <c r="S113" s="181" t="str">
        <f t="shared" ca="1" si="15"/>
        <v>IT</v>
      </c>
      <c r="T113" s="181" t="str">
        <f ca="1">IF(B113="","",IF(ISERROR(MATCH($J113,SorP!$B$1:$B$6230,0)),"",INDIRECT("'SorP'!$A$"&amp;MATCH($J113,SorP!$B$1:$B$6230,0))))</f>
        <v>IT-52</v>
      </c>
      <c r="U113" s="201"/>
      <c r="V113" s="227">
        <f ca="1">IF(C113="",NA(),IF(OR(C113="Smelter not listed",C113="Smelter not yet identified"),MATCH($B113&amp;$D113,'Smelter Look-up'!$J:$J,0),MATCH($B113&amp;$C113,'Smelter Look-up'!$J:$J,0)))</f>
        <v>55</v>
      </c>
      <c r="X113" s="228">
        <f t="shared" ca="1" si="16"/>
        <v>0</v>
      </c>
      <c r="AB113" s="229" t="str">
        <f t="shared" ca="1" si="17"/>
        <v>GoldChimet S.p.A.</v>
      </c>
    </row>
    <row r="114" spans="1:28" s="228" customFormat="1" ht="20.25">
      <c r="A114" s="181" t="s">
        <v>667</v>
      </c>
      <c r="B114" s="182" t="str">
        <f ca="1">IF(LEN(A114)=0,"",INDEX('Smelter Look-up'!$A:$A,MATCH($A114,'Smelter Look-up'!$E:$E,0)))</f>
        <v>Gold</v>
      </c>
      <c r="C114" s="186" t="str">
        <f ca="1">IF(LEN(A114)=0,"",INDEX('Smelter Look-up'!$C:$C,MATCH($A114,'Smelter Look-up'!$E:$E,0)))</f>
        <v>Chugai Mining</v>
      </c>
      <c r="D114" s="233"/>
      <c r="E114" s="182" t="str">
        <f ca="1">IF(ISERROR($V114),"",OFFSET('Smelter Look-up'!$D$4,$V114-4,0)&amp;"")</f>
        <v>JAPAN</v>
      </c>
      <c r="F114" s="182" t="str">
        <f ca="1">IF(ISERROR($V114),"",OFFSET('Smelter Look-up'!$E$4,$V114-4,0))</f>
        <v>CID000264</v>
      </c>
      <c r="G114" s="182" t="str">
        <f ca="1">IF(C114=$X$4,IF(ISERROR($V114),"Enter smelter details","RMI"),IF(ISERROR($V114),"",OFFSET('Smelter Look-up'!$F$4,$V114-4,0)))</f>
        <v>RMI</v>
      </c>
      <c r="H114" s="183" t="s">
        <v>15665</v>
      </c>
      <c r="I114" s="184" t="str">
        <f ca="1">IF(ISERROR($V114),"",OFFSET('Smelter Look-up'!$H$4,$V114-4,0))</f>
        <v>Chiyoda</v>
      </c>
      <c r="J114" s="184" t="str">
        <f ca="1">IF(ISERROR($V114),"",OFFSET('Smelter Look-up'!$I$4,$V114-4,0))</f>
        <v>Tokyo</v>
      </c>
      <c r="K114" s="225" t="s">
        <v>15665</v>
      </c>
      <c r="L114" s="225" t="s">
        <v>15665</v>
      </c>
      <c r="M114" s="225" t="s">
        <v>15665</v>
      </c>
      <c r="N114" s="225" t="s">
        <v>15665</v>
      </c>
      <c r="O114" s="225" t="s">
        <v>490</v>
      </c>
      <c r="P114" s="185" t="s">
        <v>15665</v>
      </c>
      <c r="Q114" s="226" t="s">
        <v>15665</v>
      </c>
      <c r="R114" s="182" t="str">
        <f ca="1">IF(ISERROR($V114),"",OFFSET('Smelter Look-up'!$C$4,$V114-4,0)&amp;"")</f>
        <v>Chugai Mining</v>
      </c>
      <c r="S114" s="181" t="str">
        <f t="shared" ca="1" si="15"/>
        <v>JP</v>
      </c>
      <c r="T114" s="181" t="str">
        <f ca="1">IF(B114="","",IF(ISERROR(MATCH($J114,SorP!$B$1:$B$6230,0)),"",INDIRECT("'SorP'!$A$"&amp;MATCH($J114,SorP!$B$1:$B$6230,0))))</f>
        <v>JP-13</v>
      </c>
      <c r="U114" s="201"/>
      <c r="V114" s="227">
        <f ca="1">IF(C114="",NA(),IF(OR(C114="Smelter not listed",C114="Smelter not yet identified"),MATCH($B114&amp;$D114,'Smelter Look-up'!$J:$J,0),MATCH($B114&amp;$C114,'Smelter Look-up'!$J:$J,0)))</f>
        <v>58</v>
      </c>
      <c r="X114" s="228">
        <f t="shared" ca="1" si="16"/>
        <v>0</v>
      </c>
      <c r="AB114" s="229" t="str">
        <f t="shared" ca="1" si="17"/>
        <v>GoldChugai Mining</v>
      </c>
    </row>
    <row r="115" spans="1:28" s="228" customFormat="1" ht="20.25">
      <c r="A115" s="181" t="s">
        <v>673</v>
      </c>
      <c r="B115" s="182" t="str">
        <f ca="1">IF(LEN(A115)=0,"",INDEX('Smelter Look-up'!$A:$A,MATCH($A115,'Smelter Look-up'!$E:$E,0)))</f>
        <v>Gold</v>
      </c>
      <c r="C115" s="186" t="str">
        <f ca="1">IF(LEN(A115)=0,"",INDEX('Smelter Look-up'!$C:$C,MATCH($A115,'Smelter Look-up'!$E:$E,0)))</f>
        <v>Dowa</v>
      </c>
      <c r="D115" s="233"/>
      <c r="E115" s="182" t="str">
        <f ca="1">IF(ISERROR($V115),"",OFFSET('Smelter Look-up'!$D$4,$V115-4,0)&amp;"")</f>
        <v>JAPAN</v>
      </c>
      <c r="F115" s="182" t="str">
        <f ca="1">IF(ISERROR($V115),"",OFFSET('Smelter Look-up'!$E$4,$V115-4,0))</f>
        <v>CID000401</v>
      </c>
      <c r="G115" s="182" t="str">
        <f ca="1">IF(C115=$X$4,IF(ISERROR($V115),"Enter smelter details","RMI"),IF(ISERROR($V115),"",OFFSET('Smelter Look-up'!$F$4,$V115-4,0)))</f>
        <v>RMI</v>
      </c>
      <c r="H115" s="183" t="s">
        <v>15665</v>
      </c>
      <c r="I115" s="184" t="str">
        <f ca="1">IF(ISERROR($V115),"",OFFSET('Smelter Look-up'!$H$4,$V115-4,0))</f>
        <v>Kosaka</v>
      </c>
      <c r="J115" s="184" t="str">
        <f ca="1">IF(ISERROR($V115),"",OFFSET('Smelter Look-up'!$I$4,$V115-4,0))</f>
        <v>Akita</v>
      </c>
      <c r="K115" s="225" t="s">
        <v>15665</v>
      </c>
      <c r="L115" s="225" t="s">
        <v>15665</v>
      </c>
      <c r="M115" s="225" t="s">
        <v>15665</v>
      </c>
      <c r="N115" s="225" t="s">
        <v>15665</v>
      </c>
      <c r="O115" s="225" t="s">
        <v>15668</v>
      </c>
      <c r="P115" s="185" t="s">
        <v>489</v>
      </c>
      <c r="Q115" s="226" t="s">
        <v>15665</v>
      </c>
      <c r="R115" s="182" t="str">
        <f ca="1">IF(ISERROR($V115),"",OFFSET('Smelter Look-up'!$C$4,$V115-4,0)&amp;"")</f>
        <v>Dowa</v>
      </c>
      <c r="S115" s="181" t="str">
        <f t="shared" ca="1" si="15"/>
        <v>JP</v>
      </c>
      <c r="T115" s="181" t="str">
        <f ca="1">IF(B115="","",IF(ISERROR(MATCH($J115,SorP!$B$1:$B$6230,0)),"",INDIRECT("'SorP'!$A$"&amp;MATCH($J115,SorP!$B$1:$B$6230,0))))</f>
        <v>JP-05</v>
      </c>
      <c r="U115" s="201"/>
      <c r="V115" s="227">
        <f ca="1">IF(C115="",NA(),IF(OR(C115="Smelter not listed",C115="Smelter not yet identified"),MATCH($B115&amp;$D115,'Smelter Look-up'!$J:$J,0),MATCH($B115&amp;$C115,'Smelter Look-up'!$J:$J,0)))</f>
        <v>68</v>
      </c>
      <c r="X115" s="228">
        <f t="shared" ca="1" si="16"/>
        <v>0</v>
      </c>
      <c r="AB115" s="229" t="str">
        <f t="shared" ca="1" si="17"/>
        <v>GoldDowa</v>
      </c>
    </row>
    <row r="116" spans="1:28" s="228" customFormat="1" ht="20.25">
      <c r="A116" s="181" t="s">
        <v>670</v>
      </c>
      <c r="B116" s="182" t="str">
        <f ca="1">IF(LEN(A116)=0,"",INDEX('Smelter Look-up'!$A:$A,MATCH($A116,'Smelter Look-up'!$E:$E,0)))</f>
        <v>Gold</v>
      </c>
      <c r="C116" s="186" t="str">
        <f ca="1">IF(LEN(A116)=0,"",INDEX('Smelter Look-up'!$C:$C,MATCH($A116,'Smelter Look-up'!$E:$E,0)))</f>
        <v>DSC (Do Sung Corporation)</v>
      </c>
      <c r="D116" s="233"/>
      <c r="E116" s="182" t="str">
        <f ca="1">IF(ISERROR($V116),"",OFFSET('Smelter Look-up'!$D$4,$V116-4,0)&amp;"")</f>
        <v>KOREA, REPUBLIC OF</v>
      </c>
      <c r="F116" s="182" t="str">
        <f ca="1">IF(ISERROR($V116),"",OFFSET('Smelter Look-up'!$E$4,$V116-4,0))</f>
        <v>CID000359</v>
      </c>
      <c r="G116" s="182" t="str">
        <f ca="1">IF(C116=$X$4,IF(ISERROR($V116),"Enter smelter details","RMI"),IF(ISERROR($V116),"",OFFSET('Smelter Look-up'!$F$4,$V116-4,0)))</f>
        <v>RMI</v>
      </c>
      <c r="H116" s="183" t="s">
        <v>15665</v>
      </c>
      <c r="I116" s="184" t="str">
        <f ca="1">IF(ISERROR($V116),"",OFFSET('Smelter Look-up'!$H$4,$V116-4,0))</f>
        <v>Gimpo</v>
      </c>
      <c r="J116" s="184" t="str">
        <f ca="1">IF(ISERROR($V116),"",OFFSET('Smelter Look-up'!$I$4,$V116-4,0))</f>
        <v>Gyeonggi-do</v>
      </c>
      <c r="K116" s="225" t="s">
        <v>15665</v>
      </c>
      <c r="L116" s="225" t="s">
        <v>15665</v>
      </c>
      <c r="M116" s="225" t="s">
        <v>15665</v>
      </c>
      <c r="N116" s="225" t="s">
        <v>15665</v>
      </c>
      <c r="O116" s="225" t="s">
        <v>15669</v>
      </c>
      <c r="P116" s="185" t="s">
        <v>488</v>
      </c>
      <c r="Q116" s="226" t="s">
        <v>15665</v>
      </c>
      <c r="R116" s="182" t="str">
        <f ca="1">IF(ISERROR($V116),"",OFFSET('Smelter Look-up'!$C$4,$V116-4,0)&amp;"")</f>
        <v>DSC (Do Sung Corporation)</v>
      </c>
      <c r="S116" s="181" t="str">
        <f t="shared" ca="1" si="15"/>
        <v>KR</v>
      </c>
      <c r="T116" s="181" t="str">
        <f ca="1">IF(B116="","",IF(ISERROR(MATCH($J116,SorP!$B$1:$B$6230,0)),"",INDIRECT("'SorP'!$A$"&amp;MATCH($J116,SorP!$B$1:$B$6230,0))))</f>
        <v>KR-41</v>
      </c>
      <c r="U116" s="201"/>
      <c r="V116" s="227">
        <f ca="1">IF(C116="",NA(),IF(OR(C116="Smelter not listed",C116="Smelter not yet identified"),MATCH($B116&amp;$D116,'Smelter Look-up'!$J:$J,0),MATCH($B116&amp;$C116,'Smelter Look-up'!$J:$J,0)))</f>
        <v>72</v>
      </c>
      <c r="X116" s="228">
        <f t="shared" ca="1" si="16"/>
        <v>0</v>
      </c>
      <c r="AB116" s="229" t="str">
        <f t="shared" ca="1" si="17"/>
        <v>GoldDSC (Do Sung Corporation)</v>
      </c>
    </row>
    <row r="117" spans="1:28" s="228" customFormat="1" ht="20.25">
      <c r="A117" s="181" t="s">
        <v>397</v>
      </c>
      <c r="B117" s="182" t="str">
        <f ca="1">IF(LEN(A117)=0,"",INDEX('Smelter Look-up'!$A:$A,MATCH($A117,'Smelter Look-up'!$E:$E,0)))</f>
        <v>Gold</v>
      </c>
      <c r="C117" s="186" t="str">
        <f ca="1">IF(LEN(A117)=0,"",INDEX('Smelter Look-up'!$C:$C,MATCH($A117,'Smelter Look-up'!$E:$E,0)))</f>
        <v>Eco-System Recycling Co., Ltd. East Plant</v>
      </c>
      <c r="D117" s="233"/>
      <c r="E117" s="182" t="str">
        <f ca="1">IF(ISERROR($V117),"",OFFSET('Smelter Look-up'!$D$4,$V117-4,0)&amp;"")</f>
        <v>JAPAN</v>
      </c>
      <c r="F117" s="182" t="str">
        <f ca="1">IF(ISERROR($V117),"",OFFSET('Smelter Look-up'!$E$4,$V117-4,0))</f>
        <v>CID000425</v>
      </c>
      <c r="G117" s="182" t="str">
        <f ca="1">IF(C117=$X$4,IF(ISERROR($V117),"Enter smelter details","RMI"),IF(ISERROR($V117),"",OFFSET('Smelter Look-up'!$F$4,$V117-4,0)))</f>
        <v>RMI</v>
      </c>
      <c r="H117" s="183" t="s">
        <v>15665</v>
      </c>
      <c r="I117" s="184" t="str">
        <f ca="1">IF(ISERROR($V117),"",OFFSET('Smelter Look-up'!$H$4,$V117-4,0))</f>
        <v>Honjo</v>
      </c>
      <c r="J117" s="184" t="str">
        <f ca="1">IF(ISERROR($V117),"",OFFSET('Smelter Look-up'!$I$4,$V117-4,0))</f>
        <v>Saitama</v>
      </c>
      <c r="K117" s="225" t="s">
        <v>15665</v>
      </c>
      <c r="L117" s="225" t="s">
        <v>15665</v>
      </c>
      <c r="M117" s="225" t="s">
        <v>15665</v>
      </c>
      <c r="N117" s="225" t="s">
        <v>15665</v>
      </c>
      <c r="O117" s="225" t="s">
        <v>490</v>
      </c>
      <c r="P117" s="185" t="s">
        <v>15665</v>
      </c>
      <c r="Q117" s="226" t="s">
        <v>15665</v>
      </c>
      <c r="R117" s="182" t="str">
        <f ca="1">IF(ISERROR($V117),"",OFFSET('Smelter Look-up'!$C$4,$V117-4,0)&amp;"")</f>
        <v>Eco-System Recycling Co., Ltd. East Plant</v>
      </c>
      <c r="S117" s="181" t="str">
        <f t="shared" ca="1" si="15"/>
        <v>JP</v>
      </c>
      <c r="T117" s="181" t="str">
        <f ca="1">IF(B117="","",IF(ISERROR(MATCH($J117,SorP!$B$1:$B$6230,0)),"",INDIRECT("'SorP'!$A$"&amp;MATCH($J117,SorP!$B$1:$B$6230,0))))</f>
        <v>JP-11</v>
      </c>
      <c r="U117" s="201"/>
      <c r="V117" s="227">
        <f ca="1">IF(C117="",NA(),IF(OR(C117="Smelter not listed",C117="Smelter not yet identified"),MATCH($B117&amp;$D117,'Smelter Look-up'!$J:$J,0),MATCH($B117&amp;$C117,'Smelter Look-up'!$J:$J,0)))</f>
        <v>73</v>
      </c>
      <c r="X117" s="228">
        <f t="shared" ca="1" si="16"/>
        <v>0</v>
      </c>
      <c r="AB117" s="229" t="str">
        <f t="shared" ca="1" si="17"/>
        <v>GoldEco-System Recycling Co., Ltd. East Plant</v>
      </c>
    </row>
    <row r="118" spans="1:28" s="228" customFormat="1" ht="20.25">
      <c r="A118" s="181" t="s">
        <v>13951</v>
      </c>
      <c r="B118" s="182" t="str">
        <f ca="1">IF(LEN(A118)=0,"",INDEX('Smelter Look-up'!$A:$A,MATCH($A118,'Smelter Look-up'!$E:$E,0)))</f>
        <v>Gold</v>
      </c>
      <c r="C118" s="186" t="str">
        <f ca="1">IF(LEN(A118)=0,"",INDEX('Smelter Look-up'!$C:$C,MATCH($A118,'Smelter Look-up'!$E:$E,0)))</f>
        <v>Eco-System Recycling Co., Ltd. North Plant</v>
      </c>
      <c r="D118" s="233"/>
      <c r="E118" s="182" t="str">
        <f ca="1">IF(ISERROR($V118),"",OFFSET('Smelter Look-up'!$D$4,$V118-4,0)&amp;"")</f>
        <v>JAPAN</v>
      </c>
      <c r="F118" s="182" t="str">
        <f ca="1">IF(ISERROR($V118),"",OFFSET('Smelter Look-up'!$E$4,$V118-4,0))</f>
        <v>CID003424</v>
      </c>
      <c r="G118" s="182" t="str">
        <f ca="1">IF(C118=$X$4,IF(ISERROR($V118),"Enter smelter details","RMI"),IF(ISERROR($V118),"",OFFSET('Smelter Look-up'!$F$4,$V118-4,0)))</f>
        <v>RMI</v>
      </c>
      <c r="H118" s="183" t="s">
        <v>15665</v>
      </c>
      <c r="I118" s="184" t="str">
        <f ca="1">IF(ISERROR($V118),"",OFFSET('Smelter Look-up'!$H$4,$V118-4,0))</f>
        <v>Kazuno</v>
      </c>
      <c r="J118" s="184" t="str">
        <f ca="1">IF(ISERROR($V118),"",OFFSET('Smelter Look-up'!$I$4,$V118-4,0))</f>
        <v>Akita</v>
      </c>
      <c r="K118" s="225" t="s">
        <v>15665</v>
      </c>
      <c r="L118" s="225" t="s">
        <v>15665</v>
      </c>
      <c r="M118" s="225" t="s">
        <v>15665</v>
      </c>
      <c r="N118" s="225" t="s">
        <v>15665</v>
      </c>
      <c r="O118" s="225" t="s">
        <v>15669</v>
      </c>
      <c r="P118" s="185" t="s">
        <v>488</v>
      </c>
      <c r="Q118" s="226" t="s">
        <v>15665</v>
      </c>
      <c r="R118" s="182" t="str">
        <f ca="1">IF(ISERROR($V118),"",OFFSET('Smelter Look-up'!$C$4,$V118-4,0)&amp;"")</f>
        <v>Eco-System Recycling Co., Ltd. North Plant</v>
      </c>
      <c r="S118" s="181" t="str">
        <f t="shared" ca="1" si="15"/>
        <v>JP</v>
      </c>
      <c r="T118" s="181" t="str">
        <f ca="1">IF(B118="","",IF(ISERROR(MATCH($J118,SorP!$B$1:$B$6230,0)),"",INDIRECT("'SorP'!$A$"&amp;MATCH($J118,SorP!$B$1:$B$6230,0))))</f>
        <v>JP-05</v>
      </c>
      <c r="U118" s="201"/>
      <c r="V118" s="227">
        <f ca="1">IF(C118="",NA(),IF(OR(C118="Smelter not listed",C118="Smelter not yet identified"),MATCH($B118&amp;$D118,'Smelter Look-up'!$J:$J,0),MATCH($B118&amp;$C118,'Smelter Look-up'!$J:$J,0)))</f>
        <v>74</v>
      </c>
      <c r="X118" s="228">
        <f t="shared" ca="1" si="16"/>
        <v>0</v>
      </c>
      <c r="AB118" s="229" t="str">
        <f t="shared" ca="1" si="17"/>
        <v>GoldEco-System Recycling Co., Ltd. North Plant</v>
      </c>
    </row>
    <row r="119" spans="1:28" s="228" customFormat="1" ht="20.25">
      <c r="A119" s="181" t="s">
        <v>13952</v>
      </c>
      <c r="B119" s="182" t="str">
        <f ca="1">IF(LEN(A119)=0,"",INDEX('Smelter Look-up'!$A:$A,MATCH($A119,'Smelter Look-up'!$E:$E,0)))</f>
        <v>Gold</v>
      </c>
      <c r="C119" s="186" t="str">
        <f ca="1">IF(LEN(A119)=0,"",INDEX('Smelter Look-up'!$C:$C,MATCH($A119,'Smelter Look-up'!$E:$E,0)))</f>
        <v>Eco-System Recycling Co., Ltd. West Plant</v>
      </c>
      <c r="D119" s="233"/>
      <c r="E119" s="182" t="str">
        <f ca="1">IF(ISERROR($V119),"",OFFSET('Smelter Look-up'!$D$4,$V119-4,0)&amp;"")</f>
        <v>JAPAN</v>
      </c>
      <c r="F119" s="182" t="str">
        <f ca="1">IF(ISERROR($V119),"",OFFSET('Smelter Look-up'!$E$4,$V119-4,0))</f>
        <v>CID003425</v>
      </c>
      <c r="G119" s="182" t="str">
        <f ca="1">IF(C119=$X$4,IF(ISERROR($V119),"Enter smelter details","RMI"),IF(ISERROR($V119),"",OFFSET('Smelter Look-up'!$F$4,$V119-4,0)))</f>
        <v>RMI</v>
      </c>
      <c r="H119" s="183" t="s">
        <v>15665</v>
      </c>
      <c r="I119" s="184" t="str">
        <f ca="1">IF(ISERROR($V119),"",OFFSET('Smelter Look-up'!$H$4,$V119-4,0))</f>
        <v>Okayama</v>
      </c>
      <c r="J119" s="184" t="str">
        <f ca="1">IF(ISERROR($V119),"",OFFSET('Smelter Look-up'!$I$4,$V119-4,0))</f>
        <v>Okayama</v>
      </c>
      <c r="K119" s="225" t="s">
        <v>15665</v>
      </c>
      <c r="L119" s="225" t="s">
        <v>15665</v>
      </c>
      <c r="M119" s="225" t="s">
        <v>15665</v>
      </c>
      <c r="N119" s="225" t="s">
        <v>15665</v>
      </c>
      <c r="O119" s="225" t="s">
        <v>15669</v>
      </c>
      <c r="P119" s="185" t="s">
        <v>488</v>
      </c>
      <c r="Q119" s="226" t="s">
        <v>15665</v>
      </c>
      <c r="R119" s="182" t="str">
        <f ca="1">IF(ISERROR($V119),"",OFFSET('Smelter Look-up'!$C$4,$V119-4,0)&amp;"")</f>
        <v>Eco-System Recycling Co., Ltd. West Plant</v>
      </c>
      <c r="S119" s="181" t="str">
        <f t="shared" ca="1" si="15"/>
        <v>JP</v>
      </c>
      <c r="T119" s="181" t="str">
        <f ca="1">IF(B119="","",IF(ISERROR(MATCH($J119,SorP!$B$1:$B$6230,0)),"",INDIRECT("'SorP'!$A$"&amp;MATCH($J119,SorP!$B$1:$B$6230,0))))</f>
        <v>JP-33</v>
      </c>
      <c r="U119" s="201"/>
      <c r="V119" s="227">
        <f ca="1">IF(C119="",NA(),IF(OR(C119="Smelter not listed",C119="Smelter not yet identified"),MATCH($B119&amp;$D119,'Smelter Look-up'!$J:$J,0),MATCH($B119&amp;$C119,'Smelter Look-up'!$J:$J,0)))</f>
        <v>75</v>
      </c>
      <c r="X119" s="228">
        <f t="shared" ca="1" si="16"/>
        <v>0</v>
      </c>
      <c r="AB119" s="229" t="str">
        <f t="shared" ca="1" si="17"/>
        <v>GoldEco-System Recycling Co., Ltd. West Plant</v>
      </c>
    </row>
    <row r="120" spans="1:28" s="228" customFormat="1" ht="25.5">
      <c r="A120" s="181" t="s">
        <v>1715</v>
      </c>
      <c r="B120" s="182" t="str">
        <f ca="1">IF(LEN(A120)=0,"",INDEX('Smelter Look-up'!$A:$A,MATCH($A120,'Smelter Look-up'!$E:$E,0)))</f>
        <v>Gold</v>
      </c>
      <c r="C120" s="186" t="str">
        <f ca="1">IF(LEN(A120)=0,"",INDEX('Smelter Look-up'!$C:$C,MATCH($A120,'Smelter Look-up'!$E:$E,0)))</f>
        <v>Emirates Gold DMCC</v>
      </c>
      <c r="D120" s="233"/>
      <c r="E120" s="182" t="str">
        <f ca="1">IF(ISERROR($V120),"",OFFSET('Smelter Look-up'!$D$4,$V120-4,0)&amp;"")</f>
        <v>UNITED ARAB EMIRATES</v>
      </c>
      <c r="F120" s="182" t="str">
        <f ca="1">IF(ISERROR($V120),"",OFFSET('Smelter Look-up'!$E$4,$V120-4,0))</f>
        <v>CID002561</v>
      </c>
      <c r="G120" s="182" t="str">
        <f ca="1">IF(C120=$X$4,IF(ISERROR($V120),"Enter smelter details","RMI"),IF(ISERROR($V120),"",OFFSET('Smelter Look-up'!$F$4,$V120-4,0)))</f>
        <v>RMI</v>
      </c>
      <c r="H120" s="183" t="s">
        <v>15665</v>
      </c>
      <c r="I120" s="184" t="str">
        <f ca="1">IF(ISERROR($V120),"",OFFSET('Smelter Look-up'!$H$4,$V120-4,0))</f>
        <v>Dubai</v>
      </c>
      <c r="J120" s="184" t="str">
        <f ca="1">IF(ISERROR($V120),"",OFFSET('Smelter Look-up'!$I$4,$V120-4,0))</f>
        <v>Dubayy</v>
      </c>
      <c r="K120" s="225" t="s">
        <v>15665</v>
      </c>
      <c r="L120" s="225" t="s">
        <v>15665</v>
      </c>
      <c r="M120" s="225" t="s">
        <v>15665</v>
      </c>
      <c r="N120" s="225" t="s">
        <v>15665</v>
      </c>
      <c r="O120" s="225" t="s">
        <v>15667</v>
      </c>
      <c r="P120" s="185" t="s">
        <v>489</v>
      </c>
      <c r="Q120" s="226" t="s">
        <v>15665</v>
      </c>
      <c r="R120" s="182" t="str">
        <f ca="1">IF(ISERROR($V120),"",OFFSET('Smelter Look-up'!$C$4,$V120-4,0)&amp;"")</f>
        <v>Emirates Gold DMCC</v>
      </c>
      <c r="S120" s="181" t="str">
        <f t="shared" ca="1" si="15"/>
        <v>AE</v>
      </c>
      <c r="T120" s="181" t="str">
        <f ca="1">IF(B120="","",IF(ISERROR(MATCH($J120,SorP!$B$1:$B$6230,0)),"",INDIRECT("'SorP'!$A$"&amp;MATCH($J120,SorP!$B$1:$B$6230,0))))</f>
        <v>AE-DU</v>
      </c>
      <c r="U120" s="201"/>
      <c r="V120" s="227">
        <f ca="1">IF(C120="",NA(),IF(OR(C120="Smelter not listed",C120="Smelter not yet identified"),MATCH($B120&amp;$D120,'Smelter Look-up'!$J:$J,0),MATCH($B120&amp;$C120,'Smelter Look-up'!$J:$J,0)))</f>
        <v>81</v>
      </c>
      <c r="X120" s="228">
        <f t="shared" ca="1" si="16"/>
        <v>0</v>
      </c>
      <c r="AB120" s="229" t="str">
        <f t="shared" ca="1" si="17"/>
        <v>GoldEmirates Gold DMCC</v>
      </c>
    </row>
    <row r="121" spans="1:28" s="228" customFormat="1" ht="25.5">
      <c r="A121" s="181" t="s">
        <v>1702</v>
      </c>
      <c r="B121" s="182" t="str">
        <f ca="1">IF(LEN(A121)=0,"",INDEX('Smelter Look-up'!$A:$A,MATCH($A121,'Smelter Look-up'!$E:$E,0)))</f>
        <v>Gold</v>
      </c>
      <c r="C121" s="186" t="str">
        <f ca="1">IF(LEN(A121)=0,"",INDEX('Smelter Look-up'!$C:$C,MATCH($A121,'Smelter Look-up'!$E:$E,0)))</f>
        <v>Geib Refining Corporation</v>
      </c>
      <c r="D121" s="233"/>
      <c r="E121" s="182" t="str">
        <f ca="1">IF(ISERROR($V121),"",OFFSET('Smelter Look-up'!$D$4,$V121-4,0)&amp;"")</f>
        <v>UNITED STATES OF AMERICA</v>
      </c>
      <c r="F121" s="182" t="str">
        <f ca="1">IF(ISERROR($V121),"",OFFSET('Smelter Look-up'!$E$4,$V121-4,0))</f>
        <v>CID002459</v>
      </c>
      <c r="G121" s="182" t="str">
        <f ca="1">IF(C121=$X$4,IF(ISERROR($V121),"Enter smelter details","RMI"),IF(ISERROR($V121),"",OFFSET('Smelter Look-up'!$F$4,$V121-4,0)))</f>
        <v>RMI</v>
      </c>
      <c r="H121" s="183" t="s">
        <v>15665</v>
      </c>
      <c r="I121" s="184" t="str">
        <f ca="1">IF(ISERROR($V121),"",OFFSET('Smelter Look-up'!$H$4,$V121-4,0))</f>
        <v>Warwick</v>
      </c>
      <c r="J121" s="184" t="str">
        <f ca="1">IF(ISERROR($V121),"",OFFSET('Smelter Look-up'!$I$4,$V121-4,0))</f>
        <v>Rhode Island</v>
      </c>
      <c r="K121" s="225" t="s">
        <v>15665</v>
      </c>
      <c r="L121" s="225" t="s">
        <v>15665</v>
      </c>
      <c r="M121" s="225" t="s">
        <v>15665</v>
      </c>
      <c r="N121" s="225" t="s">
        <v>15665</v>
      </c>
      <c r="O121" s="225" t="s">
        <v>490</v>
      </c>
      <c r="P121" s="185" t="s">
        <v>15665</v>
      </c>
      <c r="Q121" s="226" t="s">
        <v>15665</v>
      </c>
      <c r="R121" s="182" t="str">
        <f ca="1">IF(ISERROR($V121),"",OFFSET('Smelter Look-up'!$C$4,$V121-4,0)&amp;"")</f>
        <v>Geib Refining Corporation</v>
      </c>
      <c r="S121" s="181" t="str">
        <f t="shared" ca="1" si="15"/>
        <v>US</v>
      </c>
      <c r="T121" s="181" t="str">
        <f ca="1">IF(B121="","",IF(ISERROR(MATCH($J121,SorP!$B$1:$B$6230,0)),"",INDIRECT("'SorP'!$A$"&amp;MATCH($J121,SorP!$B$1:$B$6230,0))))</f>
        <v>US-RI</v>
      </c>
      <c r="U121" s="201"/>
      <c r="V121" s="227">
        <f ca="1">IF(C121="",NA(),IF(OR(C121="Smelter not listed",C121="Smelter not yet identified"),MATCH($B121&amp;$D121,'Smelter Look-up'!$J:$J,0),MATCH($B121&amp;$C121,'Smelter Look-up'!$J:$J,0)))</f>
        <v>88</v>
      </c>
      <c r="X121" s="228">
        <f t="shared" ca="1" si="16"/>
        <v>0</v>
      </c>
      <c r="AB121" s="229" t="str">
        <f t="shared" ca="1" si="17"/>
        <v>GoldGeib Refining Corporation</v>
      </c>
    </row>
    <row r="122" spans="1:28" s="228" customFormat="1" ht="20.25">
      <c r="A122" s="181" t="s">
        <v>746</v>
      </c>
      <c r="B122" s="182" t="str">
        <f ca="1">IF(LEN(A122)=0,"",INDEX('Smelter Look-up'!$A:$A,MATCH($A122,'Smelter Look-up'!$E:$E,0)))</f>
        <v>Gold</v>
      </c>
      <c r="C122" s="186" t="str">
        <f ca="1">IF(LEN(A122)=0,"",INDEX('Smelter Look-up'!$C:$C,MATCH($A122,'Smelter Look-up'!$E:$E,0)))</f>
        <v>Gold Refinery of Zijin Mining Group Co., Ltd.</v>
      </c>
      <c r="D122" s="233"/>
      <c r="E122" s="182" t="str">
        <f ca="1">IF(ISERROR($V122),"",OFFSET('Smelter Look-up'!$D$4,$V122-4,0)&amp;"")</f>
        <v>CHINA</v>
      </c>
      <c r="F122" s="182" t="str">
        <f ca="1">IF(ISERROR($V122),"",OFFSET('Smelter Look-up'!$E$4,$V122-4,0))</f>
        <v>CID002243</v>
      </c>
      <c r="G122" s="182" t="str">
        <f ca="1">IF(C122=$X$4,IF(ISERROR($V122),"Enter smelter details","RMI"),IF(ISERROR($V122),"",OFFSET('Smelter Look-up'!$F$4,$V122-4,0)))</f>
        <v>RMI</v>
      </c>
      <c r="H122" s="183" t="s">
        <v>15665</v>
      </c>
      <c r="I122" s="184" t="str">
        <f ca="1">IF(ISERROR($V122),"",OFFSET('Smelter Look-up'!$H$4,$V122-4,0))</f>
        <v>Shanghang</v>
      </c>
      <c r="J122" s="184" t="str">
        <f ca="1">IF(ISERROR($V122),"",OFFSET('Smelter Look-up'!$I$4,$V122-4,0))</f>
        <v>Fujian Sheng</v>
      </c>
      <c r="K122" s="225" t="s">
        <v>15665</v>
      </c>
      <c r="L122" s="225" t="s">
        <v>15665</v>
      </c>
      <c r="M122" s="225" t="s">
        <v>15665</v>
      </c>
      <c r="N122" s="225" t="s">
        <v>15665</v>
      </c>
      <c r="O122" s="225" t="s">
        <v>490</v>
      </c>
      <c r="P122" s="185" t="s">
        <v>15665</v>
      </c>
      <c r="Q122" s="226" t="s">
        <v>15665</v>
      </c>
      <c r="R122" s="182" t="str">
        <f ca="1">IF(ISERROR($V122),"",OFFSET('Smelter Look-up'!$C$4,$V122-4,0)&amp;"")</f>
        <v>Gold Refinery of Zijin Mining Group Co., Ltd.</v>
      </c>
      <c r="S122" s="181" t="str">
        <f t="shared" ca="1" si="15"/>
        <v>CN</v>
      </c>
      <c r="T122" s="181" t="str">
        <f ca="1">IF(B122="","",IF(ISERROR(MATCH($J122,SorP!$B$1:$B$6230,0)),"",INDIRECT("'SorP'!$A$"&amp;MATCH($J122,SorP!$B$1:$B$6230,0))))</f>
        <v>CN-FJ</v>
      </c>
      <c r="U122" s="201"/>
      <c r="V122" s="227">
        <f ca="1">IF(C122="",NA(),IF(OR(C122="Smelter not listed",C122="Smelter not yet identified"),MATCH($B122&amp;$D122,'Smelter Look-up'!$J:$J,0),MATCH($B122&amp;$C122,'Smelter Look-up'!$J:$J,0)))</f>
        <v>93</v>
      </c>
      <c r="X122" s="228">
        <f t="shared" ca="1" si="16"/>
        <v>0</v>
      </c>
      <c r="AB122" s="229" t="str">
        <f t="shared" ca="1" si="17"/>
        <v>GoldGold Refinery of Zijin Mining Group Co., Ltd.</v>
      </c>
    </row>
    <row r="123" spans="1:28" s="228" customFormat="1" ht="20.25">
      <c r="A123" s="181" t="s">
        <v>678</v>
      </c>
      <c r="B123" s="182" t="str">
        <f ca="1">IF(LEN(A123)=0,"",INDEX('Smelter Look-up'!$A:$A,MATCH($A123,'Smelter Look-up'!$E:$E,0)))</f>
        <v>Gold</v>
      </c>
      <c r="C123" s="186" t="str">
        <f ca="1">IF(LEN(A123)=0,"",INDEX('Smelter Look-up'!$C:$C,MATCH($A123,'Smelter Look-up'!$E:$E,0)))</f>
        <v>Heimerle + Meule GmbH</v>
      </c>
      <c r="D123" s="233"/>
      <c r="E123" s="182" t="str">
        <f ca="1">IF(ISERROR($V123),"",OFFSET('Smelter Look-up'!$D$4,$V123-4,0)&amp;"")</f>
        <v>GERMANY</v>
      </c>
      <c r="F123" s="182" t="str">
        <f ca="1">IF(ISERROR($V123),"",OFFSET('Smelter Look-up'!$E$4,$V123-4,0))</f>
        <v>CID000694</v>
      </c>
      <c r="G123" s="182" t="str">
        <f ca="1">IF(C123=$X$4,IF(ISERROR($V123),"Enter smelter details","RMI"),IF(ISERROR($V123),"",OFFSET('Smelter Look-up'!$F$4,$V123-4,0)))</f>
        <v>RMI</v>
      </c>
      <c r="H123" s="183" t="s">
        <v>15665</v>
      </c>
      <c r="I123" s="184" t="str">
        <f ca="1">IF(ISERROR($V123),"",OFFSET('Smelter Look-up'!$H$4,$V123-4,0))</f>
        <v>Pforzheim</v>
      </c>
      <c r="J123" s="184" t="str">
        <f ca="1">IF(ISERROR($V123),"",OFFSET('Smelter Look-up'!$I$4,$V123-4,0))</f>
        <v>Baden-Württemberg</v>
      </c>
      <c r="K123" s="225" t="s">
        <v>15665</v>
      </c>
      <c r="L123" s="225" t="s">
        <v>15665</v>
      </c>
      <c r="M123" s="225" t="s">
        <v>15665</v>
      </c>
      <c r="N123" s="225" t="s">
        <v>15665</v>
      </c>
      <c r="O123" s="225" t="s">
        <v>490</v>
      </c>
      <c r="P123" s="185" t="s">
        <v>15665</v>
      </c>
      <c r="Q123" s="226" t="s">
        <v>15665</v>
      </c>
      <c r="R123" s="182" t="str">
        <f ca="1">IF(ISERROR($V123),"",OFFSET('Smelter Look-up'!$C$4,$V123-4,0)&amp;"")</f>
        <v>Heimerle + Meule GmbH</v>
      </c>
      <c r="S123" s="181" t="str">
        <f t="shared" ca="1" si="15"/>
        <v>DE</v>
      </c>
      <c r="T123" s="181" t="str">
        <f ca="1">IF(B123="","",IF(ISERROR(MATCH($J123,SorP!$B$1:$B$6230,0)),"",INDIRECT("'SorP'!$A$"&amp;MATCH($J123,SorP!$B$1:$B$6230,0))))</f>
        <v>DE-BW</v>
      </c>
      <c r="U123" s="201"/>
      <c r="V123" s="227">
        <f ca="1">IF(C123="",NA(),IF(OR(C123="Smelter not listed",C123="Smelter not yet identified"),MATCH($B123&amp;$D123,'Smelter Look-up'!$J:$J,0),MATCH($B123&amp;$C123,'Smelter Look-up'!$J:$J,0)))</f>
        <v>102</v>
      </c>
      <c r="X123" s="228">
        <f t="shared" ca="1" si="16"/>
        <v>0</v>
      </c>
      <c r="AB123" s="229" t="str">
        <f t="shared" ca="1" si="17"/>
        <v>GoldHeimerle + Meule GmbH</v>
      </c>
    </row>
    <row r="124" spans="1:28" s="228" customFormat="1" ht="20.25">
      <c r="A124" s="181" t="s">
        <v>680</v>
      </c>
      <c r="B124" s="182" t="str">
        <f ca="1">IF(LEN(A124)=0,"",INDEX('Smelter Look-up'!$A:$A,MATCH($A124,'Smelter Look-up'!$E:$E,0)))</f>
        <v>Gold</v>
      </c>
      <c r="C124" s="186" t="str">
        <f ca="1">IF(LEN(A124)=0,"",INDEX('Smelter Look-up'!$C:$C,MATCH($A124,'Smelter Look-up'!$E:$E,0)))</f>
        <v>Heraeus Germany GmbH Co. KG</v>
      </c>
      <c r="D124" s="233"/>
      <c r="E124" s="182" t="str">
        <f ca="1">IF(ISERROR($V124),"",OFFSET('Smelter Look-up'!$D$4,$V124-4,0)&amp;"")</f>
        <v>GERMANY</v>
      </c>
      <c r="F124" s="182" t="str">
        <f ca="1">IF(ISERROR($V124),"",OFFSET('Smelter Look-up'!$E$4,$V124-4,0))</f>
        <v>CID000711</v>
      </c>
      <c r="G124" s="182" t="str">
        <f ca="1">IF(C124=$X$4,IF(ISERROR($V124),"Enter smelter details","RMI"),IF(ISERROR($V124),"",OFFSET('Smelter Look-up'!$F$4,$V124-4,0)))</f>
        <v>RMI</v>
      </c>
      <c r="H124" s="183" t="s">
        <v>15665</v>
      </c>
      <c r="I124" s="184" t="str">
        <f ca="1">IF(ISERROR($V124),"",OFFSET('Smelter Look-up'!$H$4,$V124-4,0))</f>
        <v>Hanau</v>
      </c>
      <c r="J124" s="184" t="str">
        <f ca="1">IF(ISERROR($V124),"",OFFSET('Smelter Look-up'!$I$4,$V124-4,0))</f>
        <v>Hessen</v>
      </c>
      <c r="K124" s="225" t="s">
        <v>15665</v>
      </c>
      <c r="L124" s="225" t="s">
        <v>15665</v>
      </c>
      <c r="M124" s="225" t="s">
        <v>15665</v>
      </c>
      <c r="N124" s="225" t="s">
        <v>15665</v>
      </c>
      <c r="O124" s="225" t="s">
        <v>490</v>
      </c>
      <c r="P124" s="185" t="s">
        <v>15665</v>
      </c>
      <c r="Q124" s="226" t="s">
        <v>15665</v>
      </c>
      <c r="R124" s="182" t="str">
        <f ca="1">IF(ISERROR($V124),"",OFFSET('Smelter Look-up'!$C$4,$V124-4,0)&amp;"")</f>
        <v>Heraeus Germany GmbH Co. KG</v>
      </c>
      <c r="S124" s="181" t="str">
        <f t="shared" ca="1" si="15"/>
        <v>DE</v>
      </c>
      <c r="T124" s="181" t="str">
        <f ca="1">IF(B124="","",IF(ISERROR(MATCH($J124,SorP!$B$1:$B$6230,0)),"",INDIRECT("'SorP'!$A$"&amp;MATCH($J124,SorP!$B$1:$B$6230,0))))</f>
        <v>DE-HE</v>
      </c>
      <c r="U124" s="201"/>
      <c r="V124" s="227">
        <f ca="1">IF(C124="",NA(),IF(OR(C124="Smelter not listed",C124="Smelter not yet identified"),MATCH($B124&amp;$D124,'Smelter Look-up'!$J:$J,0),MATCH($B124&amp;$C124,'Smelter Look-up'!$J:$J,0)))</f>
        <v>106</v>
      </c>
      <c r="X124" s="228">
        <f t="shared" ca="1" si="16"/>
        <v>0</v>
      </c>
      <c r="AB124" s="229" t="str">
        <f t="shared" ca="1" si="17"/>
        <v>GoldHeraeus Germany GmbH Co. KG</v>
      </c>
    </row>
    <row r="125" spans="1:28" s="228" customFormat="1" ht="20.25">
      <c r="A125" s="181" t="s">
        <v>679</v>
      </c>
      <c r="B125" s="182" t="str">
        <f ca="1">IF(LEN(A125)=0,"",INDEX('Smelter Look-up'!$A:$A,MATCH($A125,'Smelter Look-up'!$E:$E,0)))</f>
        <v>Gold</v>
      </c>
      <c r="C125" s="186" t="str">
        <f ca="1">IF(LEN(A125)=0,"",INDEX('Smelter Look-up'!$C:$C,MATCH($A125,'Smelter Look-up'!$E:$E,0)))</f>
        <v>Heraeus Metals Hong Kong Ltd.</v>
      </c>
      <c r="D125" s="233"/>
      <c r="E125" s="182" t="str">
        <f ca="1">IF(ISERROR($V125),"",OFFSET('Smelter Look-up'!$D$4,$V125-4,0)&amp;"")</f>
        <v>CHINA</v>
      </c>
      <c r="F125" s="182" t="str">
        <f ca="1">IF(ISERROR($V125),"",OFFSET('Smelter Look-up'!$E$4,$V125-4,0))</f>
        <v>CID000707</v>
      </c>
      <c r="G125" s="182" t="str">
        <f ca="1">IF(C125=$X$4,IF(ISERROR($V125),"Enter smelter details","RMI"),IF(ISERROR($V125),"",OFFSET('Smelter Look-up'!$F$4,$V125-4,0)))</f>
        <v>RMI</v>
      </c>
      <c r="H125" s="183" t="s">
        <v>15665</v>
      </c>
      <c r="I125" s="184" t="str">
        <f ca="1">IF(ISERROR($V125),"",OFFSET('Smelter Look-up'!$H$4,$V125-4,0))</f>
        <v>Fanling</v>
      </c>
      <c r="J125" s="184" t="str">
        <f ca="1">IF(ISERROR($V125),"",OFFSET('Smelter Look-up'!$I$4,$V125-4,0))</f>
        <v>Hong Kong SAR</v>
      </c>
      <c r="K125" s="225" t="s">
        <v>15665</v>
      </c>
      <c r="L125" s="225" t="s">
        <v>15665</v>
      </c>
      <c r="M125" s="225" t="s">
        <v>15665</v>
      </c>
      <c r="N125" s="225" t="s">
        <v>15665</v>
      </c>
      <c r="O125" s="225" t="s">
        <v>490</v>
      </c>
      <c r="P125" s="185" t="s">
        <v>15665</v>
      </c>
      <c r="Q125" s="226" t="s">
        <v>15665</v>
      </c>
      <c r="R125" s="182" t="str">
        <f ca="1">IF(ISERROR($V125),"",OFFSET('Smelter Look-up'!$C$4,$V125-4,0)&amp;"")</f>
        <v>Heraeus Metals Hong Kong Ltd.</v>
      </c>
      <c r="S125" s="181" t="str">
        <f t="shared" ca="1" si="15"/>
        <v>CN</v>
      </c>
      <c r="T125" s="181" t="str">
        <f ca="1">IF(B125="","",IF(ISERROR(MATCH($J125,SorP!$B$1:$B$6230,0)),"",INDIRECT("'SorP'!$A$"&amp;MATCH($J125,SorP!$B$1:$B$6230,0))))</f>
        <v/>
      </c>
      <c r="U125" s="201"/>
      <c r="V125" s="227">
        <f ca="1">IF(C125="",NA(),IF(OR(C125="Smelter not listed",C125="Smelter not yet identified"),MATCH($B125&amp;$D125,'Smelter Look-up'!$J:$J,0),MATCH($B125&amp;$C125,'Smelter Look-up'!$J:$J,0)))</f>
        <v>108</v>
      </c>
      <c r="X125" s="228">
        <f t="shared" ca="1" si="16"/>
        <v>0</v>
      </c>
      <c r="AB125" s="229" t="str">
        <f t="shared" ca="1" si="17"/>
        <v>GoldHeraeus Metals Hong Kong Ltd.</v>
      </c>
    </row>
    <row r="126" spans="1:28" s="228" customFormat="1" ht="25.5">
      <c r="A126" s="181" t="s">
        <v>683</v>
      </c>
      <c r="B126" s="182" t="str">
        <f ca="1">IF(LEN(A126)=0,"",INDEX('Smelter Look-up'!$A:$A,MATCH($A126,'Smelter Look-up'!$E:$E,0)))</f>
        <v>Gold</v>
      </c>
      <c r="C126" s="186" t="str">
        <f ca="1">IF(LEN(A126)=0,"",INDEX('Smelter Look-up'!$C:$C,MATCH($A126,'Smelter Look-up'!$E:$E,0)))</f>
        <v>Inner Mongolia Qiankun Gold and Silver Refinery Share Co., Ltd.</v>
      </c>
      <c r="D126" s="233"/>
      <c r="E126" s="182" t="str">
        <f ca="1">IF(ISERROR($V126),"",OFFSET('Smelter Look-up'!$D$4,$V126-4,0)&amp;"")</f>
        <v>CHINA</v>
      </c>
      <c r="F126" s="182" t="str">
        <f ca="1">IF(ISERROR($V126),"",OFFSET('Smelter Look-up'!$E$4,$V126-4,0))</f>
        <v>CID000801</v>
      </c>
      <c r="G126" s="182" t="str">
        <f ca="1">IF(C126=$X$4,IF(ISERROR($V126),"Enter smelter details","RMI"),IF(ISERROR($V126),"",OFFSET('Smelter Look-up'!$F$4,$V126-4,0)))</f>
        <v>RMI</v>
      </c>
      <c r="H126" s="183" t="s">
        <v>15665</v>
      </c>
      <c r="I126" s="184" t="str">
        <f ca="1">IF(ISERROR($V126),"",OFFSET('Smelter Look-up'!$H$4,$V126-4,0))</f>
        <v>Hohhot</v>
      </c>
      <c r="J126" s="184" t="str">
        <f ca="1">IF(ISERROR($V126),"",OFFSET('Smelter Look-up'!$I$4,$V126-4,0))</f>
        <v>Nei Mongol Zizhiqu</v>
      </c>
      <c r="K126" s="225" t="s">
        <v>15665</v>
      </c>
      <c r="L126" s="225" t="s">
        <v>15665</v>
      </c>
      <c r="M126" s="225" t="s">
        <v>15665</v>
      </c>
      <c r="N126" s="225" t="s">
        <v>15665</v>
      </c>
      <c r="O126" s="225" t="s">
        <v>490</v>
      </c>
      <c r="P126" s="185" t="s">
        <v>15665</v>
      </c>
      <c r="Q126" s="226" t="s">
        <v>15665</v>
      </c>
      <c r="R126" s="182" t="str">
        <f ca="1">IF(ISERROR($V126),"",OFFSET('Smelter Look-up'!$C$4,$V126-4,0)&amp;"")</f>
        <v>Inner Mongolia Qiankun Gold and Silver Refinery Share Co., Ltd.</v>
      </c>
      <c r="S126" s="181" t="str">
        <f t="shared" ca="1" si="15"/>
        <v>CN</v>
      </c>
      <c r="T126" s="181" t="str">
        <f ca="1">IF(B126="","",IF(ISERROR(MATCH($J126,SorP!$B$1:$B$6230,0)),"",INDIRECT("'SorP'!$A$"&amp;MATCH($J126,SorP!$B$1:$B$6230,0))))</f>
        <v>CN-NM</v>
      </c>
      <c r="U126" s="201"/>
      <c r="V126" s="227">
        <f ca="1">IF(C126="",NA(),IF(OR(C126="Smelter not listed",C126="Smelter not yet identified"),MATCH($B126&amp;$D126,'Smelter Look-up'!$J:$J,0),MATCH($B126&amp;$C126,'Smelter Look-up'!$J:$J,0)))</f>
        <v>117</v>
      </c>
      <c r="X126" s="228">
        <f t="shared" ca="1" si="16"/>
        <v>0</v>
      </c>
      <c r="AB126" s="229" t="str">
        <f t="shared" ca="1" si="17"/>
        <v>GoldInner Mongolia Qiankun Gold and Silver Refinery Share Co., Ltd.</v>
      </c>
    </row>
    <row r="127" spans="1:28" s="228" customFormat="1" ht="20.25">
      <c r="A127" s="181" t="s">
        <v>684</v>
      </c>
      <c r="B127" s="182" t="str">
        <f ca="1">IF(LEN(A127)=0,"",INDEX('Smelter Look-up'!$A:$A,MATCH($A127,'Smelter Look-up'!$E:$E,0)))</f>
        <v>Gold</v>
      </c>
      <c r="C127" s="186" t="str">
        <f ca="1">IF(LEN(A127)=0,"",INDEX('Smelter Look-up'!$C:$C,MATCH($A127,'Smelter Look-up'!$E:$E,0)))</f>
        <v>Ishifuku Metal Industry Co., Ltd.</v>
      </c>
      <c r="D127" s="233"/>
      <c r="E127" s="182" t="str">
        <f ca="1">IF(ISERROR($V127),"",OFFSET('Smelter Look-up'!$D$4,$V127-4,0)&amp;"")</f>
        <v>JAPAN</v>
      </c>
      <c r="F127" s="182" t="str">
        <f ca="1">IF(ISERROR($V127),"",OFFSET('Smelter Look-up'!$E$4,$V127-4,0))</f>
        <v>CID000807</v>
      </c>
      <c r="G127" s="182" t="str">
        <f ca="1">IF(C127=$X$4,IF(ISERROR($V127),"Enter smelter details","RMI"),IF(ISERROR($V127),"",OFFSET('Smelter Look-up'!$F$4,$V127-4,0)))</f>
        <v>RMI</v>
      </c>
      <c r="H127" s="183" t="s">
        <v>15665</v>
      </c>
      <c r="I127" s="184" t="str">
        <f ca="1">IF(ISERROR($V127),"",OFFSET('Smelter Look-up'!$H$4,$V127-4,0))</f>
        <v>Soka</v>
      </c>
      <c r="J127" s="184" t="str">
        <f ca="1">IF(ISERROR($V127),"",OFFSET('Smelter Look-up'!$I$4,$V127-4,0))</f>
        <v>Saitama</v>
      </c>
      <c r="K127" s="225" t="s">
        <v>15665</v>
      </c>
      <c r="L127" s="225" t="s">
        <v>15665</v>
      </c>
      <c r="M127" s="225" t="s">
        <v>15665</v>
      </c>
      <c r="N127" s="225" t="s">
        <v>15665</v>
      </c>
      <c r="O127" s="225" t="s">
        <v>490</v>
      </c>
      <c r="P127" s="185" t="s">
        <v>15665</v>
      </c>
      <c r="Q127" s="226" t="s">
        <v>15665</v>
      </c>
      <c r="R127" s="182" t="str">
        <f ca="1">IF(ISERROR($V127),"",OFFSET('Smelter Look-up'!$C$4,$V127-4,0)&amp;"")</f>
        <v>Ishifuku Metal Industry Co., Ltd.</v>
      </c>
      <c r="S127" s="181" t="str">
        <f t="shared" ca="1" si="15"/>
        <v>JP</v>
      </c>
      <c r="T127" s="181" t="str">
        <f ca="1">IF(B127="","",IF(ISERROR(MATCH($J127,SorP!$B$1:$B$6230,0)),"",INDIRECT("'SorP'!$A$"&amp;MATCH($J127,SorP!$B$1:$B$6230,0))))</f>
        <v>JP-11</v>
      </c>
      <c r="U127" s="201"/>
      <c r="V127" s="227">
        <f ca="1">IF(C127="",NA(),IF(OR(C127="Smelter not listed",C127="Smelter not yet identified"),MATCH($B127&amp;$D127,'Smelter Look-up'!$J:$J,0),MATCH($B127&amp;$C127,'Smelter Look-up'!$J:$J,0)))</f>
        <v>119</v>
      </c>
      <c r="X127" s="228">
        <f t="shared" ca="1" si="16"/>
        <v>0</v>
      </c>
      <c r="AB127" s="229" t="str">
        <f t="shared" ca="1" si="17"/>
        <v>GoldIshifuku Metal Industry Co., Ltd.</v>
      </c>
    </row>
    <row r="128" spans="1:28" s="228" customFormat="1" ht="20.25">
      <c r="A128" s="181" t="s">
        <v>685</v>
      </c>
      <c r="B128" s="182" t="str">
        <f ca="1">IF(LEN(A128)=0,"",INDEX('Smelter Look-up'!$A:$A,MATCH($A128,'Smelter Look-up'!$E:$E,0)))</f>
        <v>Gold</v>
      </c>
      <c r="C128" s="186" t="str">
        <f ca="1">IF(LEN(A128)=0,"",INDEX('Smelter Look-up'!$C:$C,MATCH($A128,'Smelter Look-up'!$E:$E,0)))</f>
        <v>Istanbul Gold Refinery</v>
      </c>
      <c r="D128" s="233"/>
      <c r="E128" s="182" t="str">
        <f ca="1">IF(ISERROR($V128),"",OFFSET('Smelter Look-up'!$D$4,$V128-4,0)&amp;"")</f>
        <v>TURKEY</v>
      </c>
      <c r="F128" s="182" t="str">
        <f ca="1">IF(ISERROR($V128),"",OFFSET('Smelter Look-up'!$E$4,$V128-4,0))</f>
        <v>CID000814</v>
      </c>
      <c r="G128" s="182" t="str">
        <f ca="1">IF(C128=$X$4,IF(ISERROR($V128),"Enter smelter details","RMI"),IF(ISERROR($V128),"",OFFSET('Smelter Look-up'!$F$4,$V128-4,0)))</f>
        <v>RMI</v>
      </c>
      <c r="H128" s="183" t="s">
        <v>15665</v>
      </c>
      <c r="I128" s="184" t="str">
        <f ca="1">IF(ISERROR($V128),"",OFFSET('Smelter Look-up'!$H$4,$V128-4,0))</f>
        <v>Kuyumcukent</v>
      </c>
      <c r="J128" s="184" t="str">
        <f ca="1">IF(ISERROR($V128),"",OFFSET('Smelter Look-up'!$I$4,$V128-4,0))</f>
        <v>İstanbul</v>
      </c>
      <c r="K128" s="225" t="s">
        <v>15665</v>
      </c>
      <c r="L128" s="225" t="s">
        <v>15665</v>
      </c>
      <c r="M128" s="225" t="s">
        <v>15665</v>
      </c>
      <c r="N128" s="225" t="s">
        <v>15665</v>
      </c>
      <c r="O128" s="225" t="s">
        <v>490</v>
      </c>
      <c r="P128" s="185" t="s">
        <v>15665</v>
      </c>
      <c r="Q128" s="226" t="s">
        <v>15665</v>
      </c>
      <c r="R128" s="182" t="str">
        <f ca="1">IF(ISERROR($V128),"",OFFSET('Smelter Look-up'!$C$4,$V128-4,0)&amp;"")</f>
        <v>Istanbul Gold Refinery</v>
      </c>
      <c r="S128" s="181" t="str">
        <f t="shared" ca="1" si="15"/>
        <v>TR</v>
      </c>
      <c r="T128" s="181" t="str">
        <f ca="1">IF(B128="","",IF(ISERROR(MATCH($J128,SorP!$B$1:$B$6230,0)),"",INDIRECT("'SorP'!$A$"&amp;MATCH($J128,SorP!$B$1:$B$6230,0))))</f>
        <v>TR-34</v>
      </c>
      <c r="U128" s="201"/>
      <c r="V128" s="227">
        <f ca="1">IF(C128="",NA(),IF(OR(C128="Smelter not listed",C128="Smelter not yet identified"),MATCH($B128&amp;$D128,'Smelter Look-up'!$J:$J,0),MATCH($B128&amp;$C128,'Smelter Look-up'!$J:$J,0)))</f>
        <v>120</v>
      </c>
      <c r="X128" s="228">
        <f t="shared" ca="1" si="16"/>
        <v>0</v>
      </c>
      <c r="AB128" s="229" t="str">
        <f t="shared" ca="1" si="17"/>
        <v>GoldIstanbul Gold Refinery</v>
      </c>
    </row>
    <row r="129" spans="1:28" s="228" customFormat="1" ht="20.25">
      <c r="A129" s="181" t="s">
        <v>2527</v>
      </c>
      <c r="B129" s="182" t="str">
        <f ca="1">IF(LEN(A129)=0,"",INDEX('Smelter Look-up'!$A:$A,MATCH($A129,'Smelter Look-up'!$E:$E,0)))</f>
        <v>Gold</v>
      </c>
      <c r="C129" s="186" t="str">
        <f ca="1">IF(LEN(A129)=0,"",INDEX('Smelter Look-up'!$C:$C,MATCH($A129,'Smelter Look-up'!$E:$E,0)))</f>
        <v>Italpreziosi</v>
      </c>
      <c r="D129" s="233"/>
      <c r="E129" s="182" t="str">
        <f ca="1">IF(ISERROR($V129),"",OFFSET('Smelter Look-up'!$D$4,$V129-4,0)&amp;"")</f>
        <v>ITALY</v>
      </c>
      <c r="F129" s="182" t="str">
        <f ca="1">IF(ISERROR($V129),"",OFFSET('Smelter Look-up'!$E$4,$V129-4,0))</f>
        <v>CID002765</v>
      </c>
      <c r="G129" s="182" t="str">
        <f ca="1">IF(C129=$X$4,IF(ISERROR($V129),"Enter smelter details","RMI"),IF(ISERROR($V129),"",OFFSET('Smelter Look-up'!$F$4,$V129-4,0)))</f>
        <v>RMI</v>
      </c>
      <c r="H129" s="183" t="s">
        <v>15665</v>
      </c>
      <c r="I129" s="184" t="str">
        <f ca="1">IF(ISERROR($V129),"",OFFSET('Smelter Look-up'!$H$4,$V129-4,0))</f>
        <v>Arezzo</v>
      </c>
      <c r="J129" s="184" t="str">
        <f ca="1">IF(ISERROR($V129),"",OFFSET('Smelter Look-up'!$I$4,$V129-4,0))</f>
        <v>Toscana</v>
      </c>
      <c r="K129" s="225" t="s">
        <v>15665</v>
      </c>
      <c r="L129" s="225" t="s">
        <v>15665</v>
      </c>
      <c r="M129" s="225" t="s">
        <v>15665</v>
      </c>
      <c r="N129" s="225" t="s">
        <v>15665</v>
      </c>
      <c r="O129" s="225" t="s">
        <v>490</v>
      </c>
      <c r="P129" s="185" t="s">
        <v>15665</v>
      </c>
      <c r="Q129" s="226" t="s">
        <v>15665</v>
      </c>
      <c r="R129" s="182" t="str">
        <f ca="1">IF(ISERROR($V129),"",OFFSET('Smelter Look-up'!$C$4,$V129-4,0)&amp;"")</f>
        <v>Italpreziosi</v>
      </c>
      <c r="S129" s="181" t="str">
        <f t="shared" ca="1" si="15"/>
        <v>IT</v>
      </c>
      <c r="T129" s="181" t="str">
        <f ca="1">IF(B129="","",IF(ISERROR(MATCH($J129,SorP!$B$1:$B$6230,0)),"",INDIRECT("'SorP'!$A$"&amp;MATCH($J129,SorP!$B$1:$B$6230,0))))</f>
        <v>IT-52</v>
      </c>
      <c r="U129" s="201"/>
      <c r="V129" s="227">
        <f ca="1">IF(C129="",NA(),IF(OR(C129="Smelter not listed",C129="Smelter not yet identified"),MATCH($B129&amp;$D129,'Smelter Look-up'!$J:$J,0),MATCH($B129&amp;$C129,'Smelter Look-up'!$J:$J,0)))</f>
        <v>121</v>
      </c>
      <c r="X129" s="228">
        <f t="shared" ca="1" si="16"/>
        <v>0</v>
      </c>
      <c r="AB129" s="229" t="str">
        <f t="shared" ca="1" si="17"/>
        <v>GoldItalpreziosi</v>
      </c>
    </row>
    <row r="130" spans="1:28" s="228" customFormat="1" ht="20.25">
      <c r="A130" s="181" t="s">
        <v>686</v>
      </c>
      <c r="B130" s="182" t="str">
        <f ca="1">IF(LEN(A130)=0,"",INDEX('Smelter Look-up'!$A:$A,MATCH($A130,'Smelter Look-up'!$E:$E,0)))</f>
        <v>Gold</v>
      </c>
      <c r="C130" s="186" t="str">
        <f ca="1">IF(LEN(A130)=0,"",INDEX('Smelter Look-up'!$C:$C,MATCH($A130,'Smelter Look-up'!$E:$E,0)))</f>
        <v>Japan Mint</v>
      </c>
      <c r="D130" s="233"/>
      <c r="E130" s="182" t="str">
        <f ca="1">IF(ISERROR($V130),"",OFFSET('Smelter Look-up'!$D$4,$V130-4,0)&amp;"")</f>
        <v>JAPAN</v>
      </c>
      <c r="F130" s="182" t="str">
        <f ca="1">IF(ISERROR($V130),"",OFFSET('Smelter Look-up'!$E$4,$V130-4,0))</f>
        <v>CID000823</v>
      </c>
      <c r="G130" s="182" t="str">
        <f ca="1">IF(C130=$X$4,IF(ISERROR($V130),"Enter smelter details","RMI"),IF(ISERROR($V130),"",OFFSET('Smelter Look-up'!$F$4,$V130-4,0)))</f>
        <v>RMI</v>
      </c>
      <c r="H130" s="183" t="s">
        <v>15665</v>
      </c>
      <c r="I130" s="184" t="str">
        <f ca="1">IF(ISERROR($V130),"",OFFSET('Smelter Look-up'!$H$4,$V130-4,0))</f>
        <v>Osaka</v>
      </c>
      <c r="J130" s="184" t="str">
        <f ca="1">IF(ISERROR($V130),"",OFFSET('Smelter Look-up'!$I$4,$V130-4,0))</f>
        <v>Osaka</v>
      </c>
      <c r="K130" s="225" t="s">
        <v>15665</v>
      </c>
      <c r="L130" s="225" t="s">
        <v>15665</v>
      </c>
      <c r="M130" s="225" t="s">
        <v>15665</v>
      </c>
      <c r="N130" s="225" t="s">
        <v>15665</v>
      </c>
      <c r="O130" s="225" t="s">
        <v>490</v>
      </c>
      <c r="P130" s="185" t="s">
        <v>15665</v>
      </c>
      <c r="Q130" s="226" t="s">
        <v>15665</v>
      </c>
      <c r="R130" s="182" t="str">
        <f ca="1">IF(ISERROR($V130),"",OFFSET('Smelter Look-up'!$C$4,$V130-4,0)&amp;"")</f>
        <v>Japan Mint</v>
      </c>
      <c r="S130" s="181" t="str">
        <f t="shared" ca="1" si="15"/>
        <v>JP</v>
      </c>
      <c r="T130" s="181" t="str">
        <f ca="1">IF(B130="","",IF(ISERROR(MATCH($J130,SorP!$B$1:$B$6230,0)),"",INDIRECT("'SorP'!$A$"&amp;MATCH($J130,SorP!$B$1:$B$6230,0))))</f>
        <v>JP-27</v>
      </c>
      <c r="U130" s="201"/>
      <c r="V130" s="227">
        <f ca="1">IF(C130="",NA(),IF(OR(C130="Smelter not listed",C130="Smelter not yet identified"),MATCH($B130&amp;$D130,'Smelter Look-up'!$J:$J,0),MATCH($B130&amp;$C130,'Smelter Look-up'!$J:$J,0)))</f>
        <v>123</v>
      </c>
      <c r="X130" s="228">
        <f t="shared" ca="1" si="16"/>
        <v>0</v>
      </c>
      <c r="AB130" s="229" t="str">
        <f t="shared" ca="1" si="17"/>
        <v>GoldJapan Mint</v>
      </c>
    </row>
    <row r="131" spans="1:28" s="228" customFormat="1" ht="20.25">
      <c r="A131" s="181" t="s">
        <v>687</v>
      </c>
      <c r="B131" s="182" t="str">
        <f ca="1">IF(LEN(A131)=0,"",INDEX('Smelter Look-up'!$A:$A,MATCH($A131,'Smelter Look-up'!$E:$E,0)))</f>
        <v>Gold</v>
      </c>
      <c r="C131" s="186" t="str">
        <f ca="1">IF(LEN(A131)=0,"",INDEX('Smelter Look-up'!$C:$C,MATCH($A131,'Smelter Look-up'!$E:$E,0)))</f>
        <v>Jiangxi Copper Co., Ltd.</v>
      </c>
      <c r="D131" s="233"/>
      <c r="E131" s="182" t="str">
        <f ca="1">IF(ISERROR($V131),"",OFFSET('Smelter Look-up'!$D$4,$V131-4,0)&amp;"")</f>
        <v>CHINA</v>
      </c>
      <c r="F131" s="182" t="str">
        <f ca="1">IF(ISERROR($V131),"",OFFSET('Smelter Look-up'!$E$4,$V131-4,0))</f>
        <v>CID000855</v>
      </c>
      <c r="G131" s="182" t="str">
        <f ca="1">IF(C131=$X$4,IF(ISERROR($V131),"Enter smelter details","RMI"),IF(ISERROR($V131),"",OFFSET('Smelter Look-up'!$F$4,$V131-4,0)))</f>
        <v>RMI</v>
      </c>
      <c r="H131" s="183" t="s">
        <v>15665</v>
      </c>
      <c r="I131" s="184" t="str">
        <f ca="1">IF(ISERROR($V131),"",OFFSET('Smelter Look-up'!$H$4,$V131-4,0))</f>
        <v>Guixi City</v>
      </c>
      <c r="J131" s="184" t="str">
        <f ca="1">IF(ISERROR($V131),"",OFFSET('Smelter Look-up'!$I$4,$V131-4,0))</f>
        <v>Jiangxi Sheng</v>
      </c>
      <c r="K131" s="225" t="s">
        <v>15665</v>
      </c>
      <c r="L131" s="225" t="s">
        <v>15665</v>
      </c>
      <c r="M131" s="225" t="s">
        <v>15665</v>
      </c>
      <c r="N131" s="225" t="s">
        <v>15665</v>
      </c>
      <c r="O131" s="225" t="s">
        <v>490</v>
      </c>
      <c r="P131" s="185" t="s">
        <v>15665</v>
      </c>
      <c r="Q131" s="226" t="s">
        <v>15665</v>
      </c>
      <c r="R131" s="182" t="str">
        <f ca="1">IF(ISERROR($V131),"",OFFSET('Smelter Look-up'!$C$4,$V131-4,0)&amp;"")</f>
        <v>Jiangxi Copper Co., Ltd.</v>
      </c>
      <c r="S131" s="181" t="str">
        <f t="shared" ca="1" si="15"/>
        <v>CN</v>
      </c>
      <c r="T131" s="181" t="str">
        <f ca="1">IF(B131="","",IF(ISERROR(MATCH($J131,SorP!$B$1:$B$6230,0)),"",INDIRECT("'SorP'!$A$"&amp;MATCH($J131,SorP!$B$1:$B$6230,0))))</f>
        <v>CN-JX</v>
      </c>
      <c r="U131" s="201"/>
      <c r="V131" s="227">
        <f ca="1">IF(C131="",NA(),IF(OR(C131="Smelter not listed",C131="Smelter not yet identified"),MATCH($B131&amp;$D131,'Smelter Look-up'!$J:$J,0),MATCH($B131&amp;$C131,'Smelter Look-up'!$J:$J,0)))</f>
        <v>125</v>
      </c>
      <c r="X131" s="228">
        <f t="shared" ca="1" si="16"/>
        <v>0</v>
      </c>
      <c r="AB131" s="229" t="str">
        <f t="shared" ca="1" si="17"/>
        <v>GoldJiangxi Copper Co., Ltd.</v>
      </c>
    </row>
    <row r="132" spans="1:28" s="228" customFormat="1" ht="20.25">
      <c r="A132" s="181" t="s">
        <v>692</v>
      </c>
      <c r="B132" s="182" t="str">
        <f ca="1">IF(LEN(A132)=0,"",INDEX('Smelter Look-up'!$A:$A,MATCH($A132,'Smelter Look-up'!$E:$E,0)))</f>
        <v>Gold</v>
      </c>
      <c r="C132" s="186" t="str">
        <f ca="1">IF(LEN(A132)=0,"",INDEX('Smelter Look-up'!$C:$C,MATCH($A132,'Smelter Look-up'!$E:$E,0)))</f>
        <v>JX Nippon Mining &amp; Metals Co., Ltd.</v>
      </c>
      <c r="D132" s="233"/>
      <c r="E132" s="182" t="str">
        <f ca="1">IF(ISERROR($V132),"",OFFSET('Smelter Look-up'!$D$4,$V132-4,0)&amp;"")</f>
        <v>JAPAN</v>
      </c>
      <c r="F132" s="182" t="str">
        <f ca="1">IF(ISERROR($V132),"",OFFSET('Smelter Look-up'!$E$4,$V132-4,0))</f>
        <v>CID000937</v>
      </c>
      <c r="G132" s="182" t="str">
        <f ca="1">IF(C132=$X$4,IF(ISERROR($V132),"Enter smelter details","RMI"),IF(ISERROR($V132),"",OFFSET('Smelter Look-up'!$F$4,$V132-4,0)))</f>
        <v>RMI</v>
      </c>
      <c r="H132" s="183" t="s">
        <v>15665</v>
      </c>
      <c r="I132" s="184" t="str">
        <f ca="1">IF(ISERROR($V132),"",OFFSET('Smelter Look-up'!$H$4,$V132-4,0))</f>
        <v>Ōita</v>
      </c>
      <c r="J132" s="184" t="str">
        <f ca="1">IF(ISERROR($V132),"",OFFSET('Smelter Look-up'!$I$4,$V132-4,0))</f>
        <v>Ôita</v>
      </c>
      <c r="K132" s="225" t="s">
        <v>15665</v>
      </c>
      <c r="L132" s="225" t="s">
        <v>15665</v>
      </c>
      <c r="M132" s="225" t="s">
        <v>15665</v>
      </c>
      <c r="N132" s="225" t="s">
        <v>15665</v>
      </c>
      <c r="O132" s="225" t="s">
        <v>490</v>
      </c>
      <c r="P132" s="185" t="s">
        <v>15665</v>
      </c>
      <c r="Q132" s="226" t="s">
        <v>15665</v>
      </c>
      <c r="R132" s="182" t="str">
        <f ca="1">IF(ISERROR($V132),"",OFFSET('Smelter Look-up'!$C$4,$V132-4,0)&amp;"")</f>
        <v>JX Nippon Mining &amp; Metals Co., Ltd.</v>
      </c>
      <c r="S132" s="181" t="str">
        <f t="shared" ca="1" si="15"/>
        <v>JP</v>
      </c>
      <c r="T132" s="181" t="str">
        <f ca="1">IF(B132="","",IF(ISERROR(MATCH($J132,SorP!$B$1:$B$6230,0)),"",INDIRECT("'SorP'!$A$"&amp;MATCH($J132,SorP!$B$1:$B$6230,0))))</f>
        <v>JP-44</v>
      </c>
      <c r="U132" s="201"/>
      <c r="V132" s="227">
        <f ca="1">IF(C132="",NA(),IF(OR(C132="Smelter not listed",C132="Smelter not yet identified"),MATCH($B132&amp;$D132,'Smelter Look-up'!$J:$J,0),MATCH($B132&amp;$C132,'Smelter Look-up'!$J:$J,0)))</f>
        <v>133</v>
      </c>
      <c r="X132" s="228">
        <f t="shared" ca="1" si="16"/>
        <v>0</v>
      </c>
      <c r="AB132" s="229" t="str">
        <f t="shared" ca="1" si="17"/>
        <v>GoldJX Nippon Mining &amp; Metals Co., Ltd.</v>
      </c>
    </row>
    <row r="133" spans="1:28" s="228" customFormat="1" ht="20.25">
      <c r="A133" s="181" t="s">
        <v>693</v>
      </c>
      <c r="B133" s="182" t="str">
        <f ca="1">IF(LEN(A133)=0,"",INDEX('Smelter Look-up'!$A:$A,MATCH($A133,'Smelter Look-up'!$E:$E,0)))</f>
        <v>Gold</v>
      </c>
      <c r="C133" s="186" t="str">
        <f ca="1">IF(LEN(A133)=0,"",INDEX('Smelter Look-up'!$C:$C,MATCH($A133,'Smelter Look-up'!$E:$E,0)))</f>
        <v>Kazzinc</v>
      </c>
      <c r="D133" s="233"/>
      <c r="E133" s="182" t="str">
        <f ca="1">IF(ISERROR($V133),"",OFFSET('Smelter Look-up'!$D$4,$V133-4,0)&amp;"")</f>
        <v>KAZAKHSTAN</v>
      </c>
      <c r="F133" s="182" t="str">
        <f ca="1">IF(ISERROR($V133),"",OFFSET('Smelter Look-up'!$E$4,$V133-4,0))</f>
        <v>CID000957</v>
      </c>
      <c r="G133" s="182" t="str">
        <f ca="1">IF(C133=$X$4,IF(ISERROR($V133),"Enter smelter details","RMI"),IF(ISERROR($V133),"",OFFSET('Smelter Look-up'!$F$4,$V133-4,0)))</f>
        <v>RMI</v>
      </c>
      <c r="H133" s="183" t="s">
        <v>15665</v>
      </c>
      <c r="I133" s="184" t="str">
        <f ca="1">IF(ISERROR($V133),"",OFFSET('Smelter Look-up'!$H$4,$V133-4,0))</f>
        <v>Ust-Kamenogorsk</v>
      </c>
      <c r="J133" s="184" t="str">
        <f ca="1">IF(ISERROR($V133),"",OFFSET('Smelter Look-up'!$I$4,$V133-4,0))</f>
        <v>Qaraghandy oblysy</v>
      </c>
      <c r="K133" s="225" t="s">
        <v>15665</v>
      </c>
      <c r="L133" s="225" t="s">
        <v>15665</v>
      </c>
      <c r="M133" s="225" t="s">
        <v>15665</v>
      </c>
      <c r="N133" s="225" t="s">
        <v>15665</v>
      </c>
      <c r="O133" s="225" t="s">
        <v>490</v>
      </c>
      <c r="P133" s="185" t="s">
        <v>15665</v>
      </c>
      <c r="Q133" s="226" t="s">
        <v>15665</v>
      </c>
      <c r="R133" s="182" t="str">
        <f ca="1">IF(ISERROR($V133),"",OFFSET('Smelter Look-up'!$C$4,$V133-4,0)&amp;"")</f>
        <v>Kazzinc</v>
      </c>
      <c r="S133" s="181" t="str">
        <f t="shared" ref="S133" ca="1" si="18">IF(B133="","",IF(ISERROR(MATCH($E133,CL,0)),"Unknown",INDIRECT("'C'!$A$"&amp;MATCH($E133,CL,0)+1)))</f>
        <v>KZ</v>
      </c>
      <c r="T133" s="181" t="str">
        <f ca="1">IF(B133="","",IF(ISERROR(MATCH($J133,SorP!$B$1:$B$6230,0)),"",INDIRECT("'SorP'!$A$"&amp;MATCH($J133,SorP!$B$1:$B$6230,0))))</f>
        <v>KZ-KAR</v>
      </c>
      <c r="U133" s="201"/>
      <c r="V133" s="227">
        <f ca="1">IF(C133="",NA(),IF(OR(C133="Smelter not listed",C133="Smelter not yet identified"),MATCH($B133&amp;$D133,'Smelter Look-up'!$J:$J,0),MATCH($B133&amp;$C133,'Smelter Look-up'!$J:$J,0)))</f>
        <v>137</v>
      </c>
      <c r="X133" s="228">
        <f t="shared" ref="X133" ca="1" si="19">IF(AND(C133="Smelter not listed",OR(LEN(D133)=0,LEN(E133)=0)),1,0)</f>
        <v>0</v>
      </c>
      <c r="AB133" s="229" t="str">
        <f t="shared" ref="AB133" ca="1" si="20">B133&amp;C133</f>
        <v>GoldKazzinc</v>
      </c>
    </row>
    <row r="134" spans="1:28" s="228" customFormat="1" ht="25.5">
      <c r="A134" s="181" t="s">
        <v>695</v>
      </c>
      <c r="B134" s="182" t="str">
        <f ca="1">IF(LEN(A134)=0,"",INDEX('Smelter Look-up'!$A:$A,MATCH($A134,'Smelter Look-up'!$E:$E,0)))</f>
        <v>Gold</v>
      </c>
      <c r="C134" s="186" t="str">
        <f ca="1">IF(LEN(A134)=0,"",INDEX('Smelter Look-up'!$C:$C,MATCH($A134,'Smelter Look-up'!$E:$E,0)))</f>
        <v>Kennecott Utah Copper LLC</v>
      </c>
      <c r="D134" s="233"/>
      <c r="E134" s="182" t="str">
        <f ca="1">IF(ISERROR($V134),"",OFFSET('Smelter Look-up'!$D$4,$V134-4,0)&amp;"")</f>
        <v>UNITED STATES OF AMERICA</v>
      </c>
      <c r="F134" s="182" t="str">
        <f ca="1">IF(ISERROR($V134),"",OFFSET('Smelter Look-up'!$E$4,$V134-4,0))</f>
        <v>CID000969</v>
      </c>
      <c r="G134" s="182" t="str">
        <f ca="1">IF(C134=$X$4,IF(ISERROR($V134),"Enter smelter details","RMI"),IF(ISERROR($V134),"",OFFSET('Smelter Look-up'!$F$4,$V134-4,0)))</f>
        <v>RMI</v>
      </c>
      <c r="H134" s="183" t="s">
        <v>15665</v>
      </c>
      <c r="I134" s="184" t="str">
        <f ca="1">IF(ISERROR($V134),"",OFFSET('Smelter Look-up'!$H$4,$V134-4,0))</f>
        <v>Magna</v>
      </c>
      <c r="J134" s="184" t="str">
        <f ca="1">IF(ISERROR($V134),"",OFFSET('Smelter Look-up'!$I$4,$V134-4,0))</f>
        <v>Utah</v>
      </c>
      <c r="K134" s="225" t="s">
        <v>15665</v>
      </c>
      <c r="L134" s="225" t="s">
        <v>15665</v>
      </c>
      <c r="M134" s="225" t="s">
        <v>15665</v>
      </c>
      <c r="N134" s="225" t="s">
        <v>15665</v>
      </c>
      <c r="O134" s="225" t="s">
        <v>490</v>
      </c>
      <c r="P134" s="185" t="s">
        <v>15665</v>
      </c>
      <c r="Q134" s="226" t="s">
        <v>15665</v>
      </c>
      <c r="R134" s="182" t="str">
        <f ca="1">IF(ISERROR($V134),"",OFFSET('Smelter Look-up'!$C$4,$V134-4,0)&amp;"")</f>
        <v>Kennecott Utah Copper LLC</v>
      </c>
      <c r="S134" s="181" t="str">
        <f t="shared" ref="S134:S165" ca="1" si="21">IF(B134="","",IF(ISERROR(MATCH($E134,CL,0)),"Unknown",INDIRECT("'C'!$A$"&amp;MATCH($E134,CL,0)+1)))</f>
        <v>US</v>
      </c>
      <c r="T134" s="181" t="str">
        <f ca="1">IF(B134="","",IF(ISERROR(MATCH($J134,SorP!$B$1:$B$6230,0)),"",INDIRECT("'SorP'!$A$"&amp;MATCH($J134,SorP!$B$1:$B$6230,0))))</f>
        <v>US-UT</v>
      </c>
      <c r="U134" s="201"/>
      <c r="V134" s="227">
        <f ca="1">IF(C134="",NA(),IF(OR(C134="Smelter not listed",C134="Smelter not yet identified"),MATCH($B134&amp;$D134,'Smelter Look-up'!$J:$J,0),MATCH($B134&amp;$C134,'Smelter Look-up'!$J:$J,0)))</f>
        <v>138</v>
      </c>
      <c r="X134" s="228">
        <f t="shared" ref="X134:X165" ca="1" si="22">IF(AND(C134="Smelter not listed",OR(LEN(D134)=0,LEN(E134)=0)),1,0)</f>
        <v>0</v>
      </c>
      <c r="AB134" s="229" t="str">
        <f t="shared" ref="AB134:AB165" ca="1" si="23">B134&amp;C134</f>
        <v>GoldKennecott Utah Copper LLC</v>
      </c>
    </row>
    <row r="135" spans="1:28" s="228" customFormat="1" ht="20.25">
      <c r="A135" s="181" t="s">
        <v>1389</v>
      </c>
      <c r="B135" s="182" t="str">
        <f ca="1">IF(LEN(A135)=0,"",INDEX('Smelter Look-up'!$A:$A,MATCH($A135,'Smelter Look-up'!$E:$E,0)))</f>
        <v>Gold</v>
      </c>
      <c r="C135" s="186" t="str">
        <f ca="1">IF(LEN(A135)=0,"",INDEX('Smelter Look-up'!$C:$C,MATCH($A135,'Smelter Look-up'!$E:$E,0)))</f>
        <v>KGHM Polska Miedz Spolka Akcyjna</v>
      </c>
      <c r="D135" s="233"/>
      <c r="E135" s="182" t="str">
        <f ca="1">IF(ISERROR($V135),"",OFFSET('Smelter Look-up'!$D$4,$V135-4,0)&amp;"")</f>
        <v>POLAND</v>
      </c>
      <c r="F135" s="182" t="str">
        <f ca="1">IF(ISERROR($V135),"",OFFSET('Smelter Look-up'!$E$4,$V135-4,0))</f>
        <v>CID002511</v>
      </c>
      <c r="G135" s="182" t="str">
        <f ca="1">IF(C135=$X$4,IF(ISERROR($V135),"Enter smelter details","RMI"),IF(ISERROR($V135),"",OFFSET('Smelter Look-up'!$F$4,$V135-4,0)))</f>
        <v>RMI</v>
      </c>
      <c r="H135" s="183" t="s">
        <v>15665</v>
      </c>
      <c r="I135" s="184" t="str">
        <f ca="1">IF(ISERROR($V135),"",OFFSET('Smelter Look-up'!$H$4,$V135-4,0))</f>
        <v>Lubin</v>
      </c>
      <c r="J135" s="184" t="str">
        <f ca="1">IF(ISERROR($V135),"",OFFSET('Smelter Look-up'!$I$4,$V135-4,0))</f>
        <v>Dolnośląskie</v>
      </c>
      <c r="K135" s="225" t="s">
        <v>15665</v>
      </c>
      <c r="L135" s="225" t="s">
        <v>15665</v>
      </c>
      <c r="M135" s="225" t="s">
        <v>15665</v>
      </c>
      <c r="N135" s="225" t="s">
        <v>15665</v>
      </c>
      <c r="O135" s="225" t="s">
        <v>490</v>
      </c>
      <c r="P135" s="185" t="s">
        <v>15665</v>
      </c>
      <c r="Q135" s="226" t="s">
        <v>15665</v>
      </c>
      <c r="R135" s="182" t="str">
        <f ca="1">IF(ISERROR($V135),"",OFFSET('Smelter Look-up'!$C$4,$V135-4,0)&amp;"")</f>
        <v>KGHM Polska Miedz Spolka Akcyjna</v>
      </c>
      <c r="S135" s="181" t="str">
        <f t="shared" ca="1" si="21"/>
        <v>PL</v>
      </c>
      <c r="T135" s="181" t="str">
        <f ca="1">IF(B135="","",IF(ISERROR(MATCH($J135,SorP!$B$1:$B$6230,0)),"",INDIRECT("'SorP'!$A$"&amp;MATCH($J135,SorP!$B$1:$B$6230,0))))</f>
        <v>PL-02</v>
      </c>
      <c r="U135" s="201"/>
      <c r="V135" s="227">
        <f ca="1">IF(C135="",NA(),IF(OR(C135="Smelter not listed",C135="Smelter not yet identified"),MATCH($B135&amp;$D135,'Smelter Look-up'!$J:$J,0),MATCH($B135&amp;$C135,'Smelter Look-up'!$J:$J,0)))</f>
        <v>140</v>
      </c>
      <c r="X135" s="228">
        <f t="shared" ca="1" si="22"/>
        <v>0</v>
      </c>
      <c r="AB135" s="229" t="str">
        <f t="shared" ca="1" si="23"/>
        <v>GoldKGHM Polska Miedz Spolka Akcyjna</v>
      </c>
    </row>
    <row r="136" spans="1:28" s="228" customFormat="1" ht="20.25">
      <c r="A136" s="181" t="s">
        <v>696</v>
      </c>
      <c r="B136" s="182" t="str">
        <f ca="1">IF(LEN(A136)=0,"",INDEX('Smelter Look-up'!$A:$A,MATCH($A136,'Smelter Look-up'!$E:$E,0)))</f>
        <v>Gold</v>
      </c>
      <c r="C136" s="186" t="str">
        <f ca="1">IF(LEN(A136)=0,"",INDEX('Smelter Look-up'!$C:$C,MATCH($A136,'Smelter Look-up'!$E:$E,0)))</f>
        <v>Kojima Chemicals Co., Ltd.</v>
      </c>
      <c r="D136" s="233"/>
      <c r="E136" s="182" t="str">
        <f ca="1">IF(ISERROR($V136),"",OFFSET('Smelter Look-up'!$D$4,$V136-4,0)&amp;"")</f>
        <v>JAPAN</v>
      </c>
      <c r="F136" s="182" t="str">
        <f ca="1">IF(ISERROR($V136),"",OFFSET('Smelter Look-up'!$E$4,$V136-4,0))</f>
        <v>CID000981</v>
      </c>
      <c r="G136" s="182" t="str">
        <f ca="1">IF(C136=$X$4,IF(ISERROR($V136),"Enter smelter details","RMI"),IF(ISERROR($V136),"",OFFSET('Smelter Look-up'!$F$4,$V136-4,0)))</f>
        <v>RMI</v>
      </c>
      <c r="H136" s="183" t="s">
        <v>15665</v>
      </c>
      <c r="I136" s="184" t="str">
        <f ca="1">IF(ISERROR($V136),"",OFFSET('Smelter Look-up'!$H$4,$V136-4,0))</f>
        <v>Sayama</v>
      </c>
      <c r="J136" s="184" t="str">
        <f ca="1">IF(ISERROR($V136),"",OFFSET('Smelter Look-up'!$I$4,$V136-4,0))</f>
        <v>Saitama</v>
      </c>
      <c r="K136" s="225" t="s">
        <v>15665</v>
      </c>
      <c r="L136" s="225" t="s">
        <v>15665</v>
      </c>
      <c r="M136" s="225" t="s">
        <v>15665</v>
      </c>
      <c r="N136" s="225" t="s">
        <v>15665</v>
      </c>
      <c r="O136" s="225" t="s">
        <v>15668</v>
      </c>
      <c r="P136" s="185" t="s">
        <v>489</v>
      </c>
      <c r="Q136" s="226" t="s">
        <v>15665</v>
      </c>
      <c r="R136" s="182" t="str">
        <f ca="1">IF(ISERROR($V136),"",OFFSET('Smelter Look-up'!$C$4,$V136-4,0)&amp;"")</f>
        <v>Kojima Chemicals Co., Ltd.</v>
      </c>
      <c r="S136" s="181" t="str">
        <f t="shared" ca="1" si="21"/>
        <v>JP</v>
      </c>
      <c r="T136" s="181" t="str">
        <f ca="1">IF(B136="","",IF(ISERROR(MATCH($J136,SorP!$B$1:$B$6230,0)),"",INDIRECT("'SorP'!$A$"&amp;MATCH($J136,SorP!$B$1:$B$6230,0))))</f>
        <v>JP-11</v>
      </c>
      <c r="U136" s="201"/>
      <c r="V136" s="227">
        <f ca="1">IF(C136="",NA(),IF(OR(C136="Smelter not listed",C136="Smelter not yet identified"),MATCH($B136&amp;$D136,'Smelter Look-up'!$J:$J,0),MATCH($B136&amp;$C136,'Smelter Look-up'!$J:$J,0)))</f>
        <v>142</v>
      </c>
      <c r="X136" s="228">
        <f t="shared" ca="1" si="22"/>
        <v>0</v>
      </c>
      <c r="AB136" s="229" t="str">
        <f t="shared" ca="1" si="23"/>
        <v>GoldKojima Chemicals Co., Ltd.</v>
      </c>
    </row>
    <row r="137" spans="1:28" s="228" customFormat="1" ht="25.5">
      <c r="A137" s="181" t="s">
        <v>1723</v>
      </c>
      <c r="B137" s="182" t="str">
        <f ca="1">IF(LEN(A137)=0,"",INDEX('Smelter Look-up'!$A:$A,MATCH($A137,'Smelter Look-up'!$E:$E,0)))</f>
        <v>Gold</v>
      </c>
      <c r="C137" s="186" t="str">
        <f ca="1">IF(LEN(A137)=0,"",INDEX('Smelter Look-up'!$C:$C,MATCH($A137,'Smelter Look-up'!$E:$E,0)))</f>
        <v>Korea Zinc Co., Ltd.</v>
      </c>
      <c r="D137" s="233"/>
      <c r="E137" s="182" t="str">
        <f ca="1">IF(ISERROR($V137),"",OFFSET('Smelter Look-up'!$D$4,$V137-4,0)&amp;"")</f>
        <v>KOREA, REPUBLIC OF</v>
      </c>
      <c r="F137" s="182" t="str">
        <f ca="1">IF(ISERROR($V137),"",OFFSET('Smelter Look-up'!$E$4,$V137-4,0))</f>
        <v>CID002605</v>
      </c>
      <c r="G137" s="182" t="str">
        <f ca="1">IF(C137=$X$4,IF(ISERROR($V137),"Enter smelter details","RMI"),IF(ISERROR($V137),"",OFFSET('Smelter Look-up'!$F$4,$V137-4,0)))</f>
        <v>RMI</v>
      </c>
      <c r="H137" s="183" t="s">
        <v>15665</v>
      </c>
      <c r="I137" s="184" t="str">
        <f ca="1">IF(ISERROR($V137),"",OFFSET('Smelter Look-up'!$H$4,$V137-4,0))</f>
        <v>Gangnam</v>
      </c>
      <c r="J137" s="184" t="str">
        <f ca="1">IF(ISERROR($V137),"",OFFSET('Smelter Look-up'!$I$4,$V137-4,0))</f>
        <v>Seoul-teukbyeolsi</v>
      </c>
      <c r="K137" s="225" t="s">
        <v>15665</v>
      </c>
      <c r="L137" s="225" t="s">
        <v>15665</v>
      </c>
      <c r="M137" s="225" t="s">
        <v>15665</v>
      </c>
      <c r="N137" s="225" t="s">
        <v>15665</v>
      </c>
      <c r="O137" s="225" t="s">
        <v>15666</v>
      </c>
      <c r="P137" s="185" t="s">
        <v>489</v>
      </c>
      <c r="Q137" s="226" t="s">
        <v>15665</v>
      </c>
      <c r="R137" s="182" t="str">
        <f ca="1">IF(ISERROR($V137),"",OFFSET('Smelter Look-up'!$C$4,$V137-4,0)&amp;"")</f>
        <v>Korea Zinc Co., Ltd.</v>
      </c>
      <c r="S137" s="181" t="str">
        <f t="shared" ca="1" si="21"/>
        <v>KR</v>
      </c>
      <c r="T137" s="181" t="str">
        <f ca="1">IF(B137="","",IF(ISERROR(MATCH($J137,SorP!$B$1:$B$6230,0)),"",INDIRECT("'SorP'!$A$"&amp;MATCH($J137,SorP!$B$1:$B$6230,0))))</f>
        <v>KR-11</v>
      </c>
      <c r="U137" s="201"/>
      <c r="V137" s="227">
        <f ca="1">IF(C137="",NA(),IF(OR(C137="Smelter not listed",C137="Smelter not yet identified"),MATCH($B137&amp;$D137,'Smelter Look-up'!$J:$J,0),MATCH($B137&amp;$C137,'Smelter Look-up'!$J:$J,0)))</f>
        <v>145</v>
      </c>
      <c r="X137" s="228">
        <f t="shared" ca="1" si="22"/>
        <v>0</v>
      </c>
      <c r="AB137" s="229" t="str">
        <f t="shared" ca="1" si="23"/>
        <v>GoldKorea Zinc Co., Ltd.</v>
      </c>
    </row>
    <row r="138" spans="1:28" s="228" customFormat="1" ht="20.25">
      <c r="A138" s="181" t="s">
        <v>2464</v>
      </c>
      <c r="B138" s="182" t="str">
        <f ca="1">IF(LEN(A138)=0,"",INDEX('Smelter Look-up'!$A:$A,MATCH($A138,'Smelter Look-up'!$E:$E,0)))</f>
        <v>Gold</v>
      </c>
      <c r="C138" s="186" t="str">
        <f ca="1">IF(LEN(A138)=0,"",INDEX('Smelter Look-up'!$C:$C,MATCH($A138,'Smelter Look-up'!$E:$E,0)))</f>
        <v>L'Orfebre S.A.</v>
      </c>
      <c r="D138" s="233"/>
      <c r="E138" s="182" t="str">
        <f ca="1">IF(ISERROR($V138),"",OFFSET('Smelter Look-up'!$D$4,$V138-4,0)&amp;"")</f>
        <v>ANDORRA</v>
      </c>
      <c r="F138" s="182" t="str">
        <f ca="1">IF(ISERROR($V138),"",OFFSET('Smelter Look-up'!$E$4,$V138-4,0))</f>
        <v>CID002762</v>
      </c>
      <c r="G138" s="182" t="str">
        <f ca="1">IF(C138=$X$4,IF(ISERROR($V138),"Enter smelter details","RMI"),IF(ISERROR($V138),"",OFFSET('Smelter Look-up'!$F$4,$V138-4,0)))</f>
        <v>RMI</v>
      </c>
      <c r="H138" s="183" t="s">
        <v>15665</v>
      </c>
      <c r="I138" s="184" t="str">
        <f ca="1">IF(ISERROR($V138),"",OFFSET('Smelter Look-up'!$H$4,$V138-4,0))</f>
        <v>Andorra la Vella</v>
      </c>
      <c r="J138" s="184" t="str">
        <f ca="1">IF(ISERROR($V138),"",OFFSET('Smelter Look-up'!$I$4,$V138-4,0))</f>
        <v>Andorra la Vella</v>
      </c>
      <c r="K138" s="225" t="s">
        <v>15665</v>
      </c>
      <c r="L138" s="225" t="s">
        <v>15665</v>
      </c>
      <c r="M138" s="225" t="s">
        <v>15665</v>
      </c>
      <c r="N138" s="225" t="s">
        <v>15665</v>
      </c>
      <c r="O138" s="225" t="s">
        <v>15668</v>
      </c>
      <c r="P138" s="185" t="s">
        <v>489</v>
      </c>
      <c r="Q138" s="226" t="s">
        <v>15665</v>
      </c>
      <c r="R138" s="182" t="str">
        <f ca="1">IF(ISERROR($V138),"",OFFSET('Smelter Look-up'!$C$4,$V138-4,0)&amp;"")</f>
        <v>L'Orfebre S.A.</v>
      </c>
      <c r="S138" s="181" t="str">
        <f t="shared" ca="1" si="21"/>
        <v>AD</v>
      </c>
      <c r="T138" s="181" t="str">
        <f ca="1">IF(B138="","",IF(ISERROR(MATCH($J138,SorP!$B$1:$B$6230,0)),"",INDIRECT("'SorP'!$A$"&amp;MATCH($J138,SorP!$B$1:$B$6230,0))))</f>
        <v>AD-07</v>
      </c>
      <c r="U138" s="201"/>
      <c r="V138" s="227">
        <f ca="1">IF(C138="",NA(),IF(OR(C138="Smelter not listed",C138="Smelter not yet identified"),MATCH($B138&amp;$D138,'Smelter Look-up'!$J:$J,0),MATCH($B138&amp;$C138,'Smelter Look-up'!$J:$J,0)))</f>
        <v>157</v>
      </c>
      <c r="X138" s="228">
        <f t="shared" ca="1" si="22"/>
        <v>0</v>
      </c>
      <c r="AB138" s="229" t="str">
        <f t="shared" ca="1" si="23"/>
        <v>GoldL'Orfebre S.A.</v>
      </c>
    </row>
    <row r="139" spans="1:28" s="228" customFormat="1" ht="20.25">
      <c r="A139" s="181" t="s">
        <v>700</v>
      </c>
      <c r="B139" s="182" t="str">
        <f ca="1">IF(LEN(A139)=0,"",INDEX('Smelter Look-up'!$A:$A,MATCH($A139,'Smelter Look-up'!$E:$E,0)))</f>
        <v>Gold</v>
      </c>
      <c r="C139" s="186" t="str">
        <f ca="1">IF(LEN(A139)=0,"",INDEX('Smelter Look-up'!$C:$C,MATCH($A139,'Smelter Look-up'!$E:$E,0)))</f>
        <v>LS-NIKKO Copper Inc.</v>
      </c>
      <c r="D139" s="233"/>
      <c r="E139" s="182" t="str">
        <f ca="1">IF(ISERROR($V139),"",OFFSET('Smelter Look-up'!$D$4,$V139-4,0)&amp;"")</f>
        <v>KOREA, REPUBLIC OF</v>
      </c>
      <c r="F139" s="182" t="str">
        <f ca="1">IF(ISERROR($V139),"",OFFSET('Smelter Look-up'!$E$4,$V139-4,0))</f>
        <v>CID001078</v>
      </c>
      <c r="G139" s="182" t="str">
        <f ca="1">IF(C139=$X$4,IF(ISERROR($V139),"Enter smelter details","RMI"),IF(ISERROR($V139),"",OFFSET('Smelter Look-up'!$F$4,$V139-4,0)))</f>
        <v>RMI</v>
      </c>
      <c r="H139" s="183" t="s">
        <v>15665</v>
      </c>
      <c r="I139" s="184" t="str">
        <f ca="1">IF(ISERROR($V139),"",OFFSET('Smelter Look-up'!$H$4,$V139-4,0))</f>
        <v>Onsan-eup</v>
      </c>
      <c r="J139" s="184" t="str">
        <f ca="1">IF(ISERROR($V139),"",OFFSET('Smelter Look-up'!$I$4,$V139-4,0))</f>
        <v>Ulsan-gwangyeoksi</v>
      </c>
      <c r="K139" s="225" t="s">
        <v>15665</v>
      </c>
      <c r="L139" s="225" t="s">
        <v>15665</v>
      </c>
      <c r="M139" s="225" t="s">
        <v>15665</v>
      </c>
      <c r="N139" s="225" t="s">
        <v>15665</v>
      </c>
      <c r="O139" s="225" t="s">
        <v>490</v>
      </c>
      <c r="P139" s="185" t="s">
        <v>15665</v>
      </c>
      <c r="Q139" s="226" t="s">
        <v>15665</v>
      </c>
      <c r="R139" s="182" t="str">
        <f ca="1">IF(ISERROR($V139),"",OFFSET('Smelter Look-up'!$C$4,$V139-4,0)&amp;"")</f>
        <v>LS-NIKKO Copper Inc.</v>
      </c>
      <c r="S139" s="181" t="str">
        <f t="shared" ca="1" si="21"/>
        <v>KR</v>
      </c>
      <c r="T139" s="181" t="str">
        <f ca="1">IF(B139="","",IF(ISERROR(MATCH($J139,SorP!$B$1:$B$6230,0)),"",INDIRECT("'SorP'!$A$"&amp;MATCH($J139,SorP!$B$1:$B$6230,0))))</f>
        <v>KR-31</v>
      </c>
      <c r="U139" s="201"/>
      <c r="V139" s="227">
        <f ca="1">IF(C139="",NA(),IF(OR(C139="Smelter not listed",C139="Smelter not yet identified"),MATCH($B139&amp;$D139,'Smelter Look-up'!$J:$J,0),MATCH($B139&amp;$C139,'Smelter Look-up'!$J:$J,0)))</f>
        <v>158</v>
      </c>
      <c r="X139" s="228">
        <f t="shared" ca="1" si="22"/>
        <v>0</v>
      </c>
      <c r="AB139" s="229" t="str">
        <f t="shared" ca="1" si="23"/>
        <v>GoldLS-NIKKO Copper Inc.</v>
      </c>
    </row>
    <row r="140" spans="1:28" s="228" customFormat="1" ht="25.5">
      <c r="A140" s="181" t="s">
        <v>2522</v>
      </c>
      <c r="B140" s="182" t="str">
        <f ca="1">IF(LEN(A140)=0,"",INDEX('Smelter Look-up'!$A:$A,MATCH($A140,'Smelter Look-up'!$E:$E,0)))</f>
        <v>Gold</v>
      </c>
      <c r="C140" s="186" t="str">
        <f ca="1">IF(LEN(A140)=0,"",INDEX('Smelter Look-up'!$C:$C,MATCH($A140,'Smelter Look-up'!$E:$E,0)))</f>
        <v>LT Metal Ltd.</v>
      </c>
      <c r="D140" s="233"/>
      <c r="E140" s="182" t="str">
        <f ca="1">IF(ISERROR($V140),"",OFFSET('Smelter Look-up'!$D$4,$V140-4,0)&amp;"")</f>
        <v>KOREA, REPUBLIC OF</v>
      </c>
      <c r="F140" s="182" t="str">
        <f ca="1">IF(ISERROR($V140),"",OFFSET('Smelter Look-up'!$E$4,$V140-4,0))</f>
        <v>CID000689</v>
      </c>
      <c r="G140" s="182" t="str">
        <f ca="1">IF(C140=$X$4,IF(ISERROR($V140),"Enter smelter details","RMI"),IF(ISERROR($V140),"",OFFSET('Smelter Look-up'!$F$4,$V140-4,0)))</f>
        <v>RMI</v>
      </c>
      <c r="H140" s="183" t="s">
        <v>15665</v>
      </c>
      <c r="I140" s="184" t="str">
        <f ca="1">IF(ISERROR($V140),"",OFFSET('Smelter Look-up'!$H$4,$V140-4,0))</f>
        <v>Seo-gu</v>
      </c>
      <c r="J140" s="184" t="str">
        <f ca="1">IF(ISERROR($V140),"",OFFSET('Smelter Look-up'!$I$4,$V140-4,0))</f>
        <v>Incheon-gwangyeoksi</v>
      </c>
      <c r="K140" s="225" t="s">
        <v>15665</v>
      </c>
      <c r="L140" s="225" t="s">
        <v>15665</v>
      </c>
      <c r="M140" s="225" t="s">
        <v>15665</v>
      </c>
      <c r="N140" s="225" t="s">
        <v>15665</v>
      </c>
      <c r="O140" s="225" t="s">
        <v>15666</v>
      </c>
      <c r="P140" s="185" t="s">
        <v>489</v>
      </c>
      <c r="Q140" s="226" t="s">
        <v>15665</v>
      </c>
      <c r="R140" s="182" t="str">
        <f ca="1">IF(ISERROR($V140),"",OFFSET('Smelter Look-up'!$C$4,$V140-4,0)&amp;"")</f>
        <v>LT Metal Ltd.</v>
      </c>
      <c r="S140" s="181" t="str">
        <f t="shared" ca="1" si="21"/>
        <v>KR</v>
      </c>
      <c r="T140" s="181" t="str">
        <f ca="1">IF(B140="","",IF(ISERROR(MATCH($J140,SorP!$B$1:$B$6230,0)),"",INDIRECT("'SorP'!$A$"&amp;MATCH($J140,SorP!$B$1:$B$6230,0))))</f>
        <v>KR-28</v>
      </c>
      <c r="U140" s="201"/>
      <c r="V140" s="227">
        <f ca="1">IF(C140="",NA(),IF(OR(C140="Smelter not listed",C140="Smelter not yet identified"),MATCH($B140&amp;$D140,'Smelter Look-up'!$J:$J,0),MATCH($B140&amp;$C140,'Smelter Look-up'!$J:$J,0)))</f>
        <v>159</v>
      </c>
      <c r="X140" s="228">
        <f t="shared" ca="1" si="22"/>
        <v>0</v>
      </c>
      <c r="AB140" s="229" t="str">
        <f t="shared" ca="1" si="23"/>
        <v>GoldLT Metal Ltd.</v>
      </c>
    </row>
    <row r="141" spans="1:28" s="228" customFormat="1" ht="25.5">
      <c r="A141" s="181" t="s">
        <v>703</v>
      </c>
      <c r="B141" s="182" t="str">
        <f ca="1">IF(LEN(A141)=0,"",INDEX('Smelter Look-up'!$A:$A,MATCH($A141,'Smelter Look-up'!$E:$E,0)))</f>
        <v>Gold</v>
      </c>
      <c r="C141" s="186" t="str">
        <f ca="1">IF(LEN(A141)=0,"",INDEX('Smelter Look-up'!$C:$C,MATCH($A141,'Smelter Look-up'!$E:$E,0)))</f>
        <v>Materion</v>
      </c>
      <c r="D141" s="233"/>
      <c r="E141" s="182" t="str">
        <f ca="1">IF(ISERROR($V141),"",OFFSET('Smelter Look-up'!$D$4,$V141-4,0)&amp;"")</f>
        <v>UNITED STATES OF AMERICA</v>
      </c>
      <c r="F141" s="182" t="str">
        <f ca="1">IF(ISERROR($V141),"",OFFSET('Smelter Look-up'!$E$4,$V141-4,0))</f>
        <v>CID001113</v>
      </c>
      <c r="G141" s="182" t="str">
        <f ca="1">IF(C141=$X$4,IF(ISERROR($V141),"Enter smelter details","RMI"),IF(ISERROR($V141),"",OFFSET('Smelter Look-up'!$F$4,$V141-4,0)))</f>
        <v>RMI</v>
      </c>
      <c r="H141" s="183" t="s">
        <v>15665</v>
      </c>
      <c r="I141" s="184" t="str">
        <f ca="1">IF(ISERROR($V141),"",OFFSET('Smelter Look-up'!$H$4,$V141-4,0))</f>
        <v>Buffalo</v>
      </c>
      <c r="J141" s="184" t="str">
        <f ca="1">IF(ISERROR($V141),"",OFFSET('Smelter Look-up'!$I$4,$V141-4,0))</f>
        <v>New York</v>
      </c>
      <c r="K141" s="225" t="s">
        <v>15665</v>
      </c>
      <c r="L141" s="225" t="s">
        <v>15665</v>
      </c>
      <c r="M141" s="225" t="s">
        <v>15665</v>
      </c>
      <c r="N141" s="225" t="s">
        <v>15665</v>
      </c>
      <c r="O141" s="225" t="s">
        <v>490</v>
      </c>
      <c r="P141" s="185" t="s">
        <v>15665</v>
      </c>
      <c r="Q141" s="226" t="s">
        <v>15665</v>
      </c>
      <c r="R141" s="182" t="str">
        <f ca="1">IF(ISERROR($V141),"",OFFSET('Smelter Look-up'!$C$4,$V141-4,0)&amp;"")</f>
        <v>Materion</v>
      </c>
      <c r="S141" s="181" t="str">
        <f t="shared" ca="1" si="21"/>
        <v>US</v>
      </c>
      <c r="T141" s="181" t="str">
        <f ca="1">IF(B141="","",IF(ISERROR(MATCH($J141,SorP!$B$1:$B$6230,0)),"",INDIRECT("'SorP'!$A$"&amp;MATCH($J141,SorP!$B$1:$B$6230,0))))</f>
        <v>US-NY</v>
      </c>
      <c r="U141" s="201"/>
      <c r="V141" s="227">
        <f ca="1">IF(C141="",NA(),IF(OR(C141="Smelter not listed",C141="Smelter not yet identified"),MATCH($B141&amp;$D141,'Smelter Look-up'!$J:$J,0),MATCH($B141&amp;$C141,'Smelter Look-up'!$J:$J,0)))</f>
        <v>164</v>
      </c>
      <c r="X141" s="228">
        <f t="shared" ca="1" si="22"/>
        <v>0</v>
      </c>
      <c r="AB141" s="229" t="str">
        <f t="shared" ca="1" si="23"/>
        <v>GoldMaterion</v>
      </c>
    </row>
    <row r="142" spans="1:28" s="228" customFormat="1" ht="20.25">
      <c r="A142" s="181" t="s">
        <v>704</v>
      </c>
      <c r="B142" s="182" t="str">
        <f ca="1">IF(LEN(A142)=0,"",INDEX('Smelter Look-up'!$A:$A,MATCH($A142,'Smelter Look-up'!$E:$E,0)))</f>
        <v>Gold</v>
      </c>
      <c r="C142" s="186" t="str">
        <f ca="1">IF(LEN(A142)=0,"",INDEX('Smelter Look-up'!$C:$C,MATCH($A142,'Smelter Look-up'!$E:$E,0)))</f>
        <v>Matsuda Sangyo Co., Ltd.</v>
      </c>
      <c r="D142" s="233"/>
      <c r="E142" s="182" t="str">
        <f ca="1">IF(ISERROR($V142),"",OFFSET('Smelter Look-up'!$D$4,$V142-4,0)&amp;"")</f>
        <v>JAPAN</v>
      </c>
      <c r="F142" s="182" t="str">
        <f ca="1">IF(ISERROR($V142),"",OFFSET('Smelter Look-up'!$E$4,$V142-4,0))</f>
        <v>CID001119</v>
      </c>
      <c r="G142" s="182" t="str">
        <f ca="1">IF(C142=$X$4,IF(ISERROR($V142),"Enter smelter details","RMI"),IF(ISERROR($V142),"",OFFSET('Smelter Look-up'!$F$4,$V142-4,0)))</f>
        <v>RMI</v>
      </c>
      <c r="H142" s="183" t="s">
        <v>15665</v>
      </c>
      <c r="I142" s="184" t="str">
        <f ca="1">IF(ISERROR($V142),"",OFFSET('Smelter Look-up'!$H$4,$V142-4,0))</f>
        <v>Iruma</v>
      </c>
      <c r="J142" s="184" t="str">
        <f ca="1">IF(ISERROR($V142),"",OFFSET('Smelter Look-up'!$I$4,$V142-4,0))</f>
        <v>Saitama</v>
      </c>
      <c r="K142" s="225" t="s">
        <v>15665</v>
      </c>
      <c r="L142" s="225" t="s">
        <v>15665</v>
      </c>
      <c r="M142" s="225" t="s">
        <v>15665</v>
      </c>
      <c r="N142" s="225" t="s">
        <v>15665</v>
      </c>
      <c r="O142" s="225" t="s">
        <v>490</v>
      </c>
      <c r="P142" s="185" t="s">
        <v>15665</v>
      </c>
      <c r="Q142" s="226" t="s">
        <v>15665</v>
      </c>
      <c r="R142" s="182" t="str">
        <f ca="1">IF(ISERROR($V142),"",OFFSET('Smelter Look-up'!$C$4,$V142-4,0)&amp;"")</f>
        <v>Matsuda Sangyo Co., Ltd.</v>
      </c>
      <c r="S142" s="181" t="str">
        <f t="shared" ca="1" si="21"/>
        <v>JP</v>
      </c>
      <c r="T142" s="181" t="str">
        <f ca="1">IF(B142="","",IF(ISERROR(MATCH($J142,SorP!$B$1:$B$6230,0)),"",INDIRECT("'SorP'!$A$"&amp;MATCH($J142,SorP!$B$1:$B$6230,0))))</f>
        <v>JP-11</v>
      </c>
      <c r="U142" s="201"/>
      <c r="V142" s="227">
        <f ca="1">IF(C142="",NA(),IF(OR(C142="Smelter not listed",C142="Smelter not yet identified"),MATCH($B142&amp;$D142,'Smelter Look-up'!$J:$J,0),MATCH($B142&amp;$C142,'Smelter Look-up'!$J:$J,0)))</f>
        <v>165</v>
      </c>
      <c r="X142" s="228">
        <f t="shared" ca="1" si="22"/>
        <v>0</v>
      </c>
      <c r="AB142" s="229" t="str">
        <f t="shared" ca="1" si="23"/>
        <v>GoldMatsuda Sangyo Co., Ltd.</v>
      </c>
    </row>
    <row r="143" spans="1:28" s="228" customFormat="1" ht="20.25">
      <c r="A143" s="181" t="s">
        <v>15167</v>
      </c>
      <c r="B143" s="182" t="str">
        <f ca="1">IF(LEN(A143)=0,"",INDEX('Smelter Look-up'!$A:$A,MATCH($A143,'Smelter Look-up'!$E:$E,0)))</f>
        <v>Gold</v>
      </c>
      <c r="C143" s="186" t="str">
        <f ca="1">IF(LEN(A143)=0,"",INDEX('Smelter Look-up'!$C:$C,MATCH($A143,'Smelter Look-up'!$E:$E,0)))</f>
        <v>Metal Concentrators SA (Pty) Ltd.</v>
      </c>
      <c r="D143" s="233"/>
      <c r="E143" s="182" t="str">
        <f ca="1">IF(ISERROR($V143),"",OFFSET('Smelter Look-up'!$D$4,$V143-4,0)&amp;"")</f>
        <v>SOUTH AFRICA</v>
      </c>
      <c r="F143" s="182" t="str">
        <f ca="1">IF(ISERROR($V143),"",OFFSET('Smelter Look-up'!$E$4,$V143-4,0))</f>
        <v>CID003575</v>
      </c>
      <c r="G143" s="182" t="str">
        <f ca="1">IF(C143=$X$4,IF(ISERROR($V143),"Enter smelter details","RMI"),IF(ISERROR($V143),"",OFFSET('Smelter Look-up'!$F$4,$V143-4,0)))</f>
        <v>RMI</v>
      </c>
      <c r="H143" s="183" t="s">
        <v>15665</v>
      </c>
      <c r="I143" s="184" t="str">
        <f ca="1">IF(ISERROR($V143),"",OFFSET('Smelter Look-up'!$H$4,$V143-4,0))</f>
        <v>Kempton Park</v>
      </c>
      <c r="J143" s="184" t="str">
        <f ca="1">IF(ISERROR($V143),"",OFFSET('Smelter Look-up'!$I$4,$V143-4,0))</f>
        <v>Gauteng</v>
      </c>
      <c r="K143" s="225" t="s">
        <v>15665</v>
      </c>
      <c r="L143" s="225" t="s">
        <v>15665</v>
      </c>
      <c r="M143" s="225" t="s">
        <v>15665</v>
      </c>
      <c r="N143" s="225" t="s">
        <v>15665</v>
      </c>
      <c r="O143" s="225" t="s">
        <v>490</v>
      </c>
      <c r="P143" s="185" t="s">
        <v>15665</v>
      </c>
      <c r="Q143" s="226" t="s">
        <v>15665</v>
      </c>
      <c r="R143" s="182" t="str">
        <f ca="1">IF(ISERROR($V143),"",OFFSET('Smelter Look-up'!$C$4,$V143-4,0)&amp;"")</f>
        <v>Metal Concentrators SA (Pty) Ltd.</v>
      </c>
      <c r="S143" s="181" t="str">
        <f t="shared" ca="1" si="21"/>
        <v>ZA</v>
      </c>
      <c r="T143" s="181" t="str">
        <f ca="1">IF(B143="","",IF(ISERROR(MATCH($J143,SorP!$B$1:$B$6230,0)),"",INDIRECT("'SorP'!$A$"&amp;MATCH($J143,SorP!$B$1:$B$6230,0))))</f>
        <v>ZA-GP</v>
      </c>
      <c r="U143" s="201"/>
      <c r="V143" s="227">
        <f ca="1">IF(C143="",NA(),IF(OR(C143="Smelter not listed",C143="Smelter not yet identified"),MATCH($B143&amp;$D143,'Smelter Look-up'!$J:$J,0),MATCH($B143&amp;$C143,'Smelter Look-up'!$J:$J,0)))</f>
        <v>168</v>
      </c>
      <c r="X143" s="228">
        <f t="shared" ca="1" si="22"/>
        <v>0</v>
      </c>
      <c r="AB143" s="229" t="str">
        <f t="shared" ca="1" si="23"/>
        <v>GoldMetal Concentrators SA (Pty) Ltd.</v>
      </c>
    </row>
    <row r="144" spans="1:28" s="228" customFormat="1" ht="20.25">
      <c r="A144" s="181" t="s">
        <v>705</v>
      </c>
      <c r="B144" s="182" t="str">
        <f ca="1">IF(LEN(A144)=0,"",INDEX('Smelter Look-up'!$A:$A,MATCH($A144,'Smelter Look-up'!$E:$E,0)))</f>
        <v>Gold</v>
      </c>
      <c r="C144" s="186" t="str">
        <f ca="1">IF(LEN(A144)=0,"",INDEX('Smelter Look-up'!$C:$C,MATCH($A144,'Smelter Look-up'!$E:$E,0)))</f>
        <v>Metalor Technologies (Hong Kong) Ltd.</v>
      </c>
      <c r="D144" s="233"/>
      <c r="E144" s="182" t="str">
        <f ca="1">IF(ISERROR($V144),"",OFFSET('Smelter Look-up'!$D$4,$V144-4,0)&amp;"")</f>
        <v>CHINA</v>
      </c>
      <c r="F144" s="182" t="str">
        <f ca="1">IF(ISERROR($V144),"",OFFSET('Smelter Look-up'!$E$4,$V144-4,0))</f>
        <v>CID001149</v>
      </c>
      <c r="G144" s="182" t="str">
        <f ca="1">IF(C144=$X$4,IF(ISERROR($V144),"Enter smelter details","RMI"),IF(ISERROR($V144),"",OFFSET('Smelter Look-up'!$F$4,$V144-4,0)))</f>
        <v>RMI</v>
      </c>
      <c r="H144" s="183" t="s">
        <v>15665</v>
      </c>
      <c r="I144" s="184" t="str">
        <f ca="1">IF(ISERROR($V144),"",OFFSET('Smelter Look-up'!$H$4,$V144-4,0))</f>
        <v>Kwai Chung</v>
      </c>
      <c r="J144" s="184" t="str">
        <f ca="1">IF(ISERROR($V144),"",OFFSET('Smelter Look-up'!$I$4,$V144-4,0))</f>
        <v>Hong Kong SAR</v>
      </c>
      <c r="K144" s="225" t="s">
        <v>15665</v>
      </c>
      <c r="L144" s="225" t="s">
        <v>15665</v>
      </c>
      <c r="M144" s="225" t="s">
        <v>15665</v>
      </c>
      <c r="N144" s="225" t="s">
        <v>15665</v>
      </c>
      <c r="O144" s="225" t="s">
        <v>490</v>
      </c>
      <c r="P144" s="185" t="s">
        <v>15665</v>
      </c>
      <c r="Q144" s="226" t="s">
        <v>15665</v>
      </c>
      <c r="R144" s="182" t="str">
        <f ca="1">IF(ISERROR($V144),"",OFFSET('Smelter Look-up'!$C$4,$V144-4,0)&amp;"")</f>
        <v>Metalor Technologies (Hong Kong) Ltd.</v>
      </c>
      <c r="S144" s="181" t="str">
        <f t="shared" ca="1" si="21"/>
        <v>CN</v>
      </c>
      <c r="T144" s="181" t="str">
        <f ca="1">IF(B144="","",IF(ISERROR(MATCH($J144,SorP!$B$1:$B$6230,0)),"",INDIRECT("'SorP'!$A$"&amp;MATCH($J144,SorP!$B$1:$B$6230,0))))</f>
        <v/>
      </c>
      <c r="U144" s="201"/>
      <c r="V144" s="227">
        <f ca="1">IF(C144="",NA(),IF(OR(C144="Smelter not listed",C144="Smelter not yet identified"),MATCH($B144&amp;$D144,'Smelter Look-up'!$J:$J,0),MATCH($B144&amp;$C144,'Smelter Look-up'!$J:$J,0)))</f>
        <v>173</v>
      </c>
      <c r="X144" s="228">
        <f t="shared" ca="1" si="22"/>
        <v>0</v>
      </c>
      <c r="AB144" s="229" t="str">
        <f t="shared" ca="1" si="23"/>
        <v>GoldMetalor Technologies (Hong Kong) Ltd.</v>
      </c>
    </row>
    <row r="145" spans="1:28" s="228" customFormat="1" ht="20.25">
      <c r="A145" s="181" t="s">
        <v>706</v>
      </c>
      <c r="B145" s="182" t="str">
        <f ca="1">IF(LEN(A145)=0,"",INDEX('Smelter Look-up'!$A:$A,MATCH($A145,'Smelter Look-up'!$E:$E,0)))</f>
        <v>Gold</v>
      </c>
      <c r="C145" s="186" t="str">
        <f ca="1">IF(LEN(A145)=0,"",INDEX('Smelter Look-up'!$C:$C,MATCH($A145,'Smelter Look-up'!$E:$E,0)))</f>
        <v>Metalor Technologies (Singapore) Pte., Ltd.</v>
      </c>
      <c r="D145" s="233"/>
      <c r="E145" s="182" t="str">
        <f ca="1">IF(ISERROR($V145),"",OFFSET('Smelter Look-up'!$D$4,$V145-4,0)&amp;"")</f>
        <v>SINGAPORE</v>
      </c>
      <c r="F145" s="182" t="str">
        <f ca="1">IF(ISERROR($V145),"",OFFSET('Smelter Look-up'!$E$4,$V145-4,0))</f>
        <v>CID001152</v>
      </c>
      <c r="G145" s="182" t="str">
        <f ca="1">IF(C145=$X$4,IF(ISERROR($V145),"Enter smelter details","RMI"),IF(ISERROR($V145),"",OFFSET('Smelter Look-up'!$F$4,$V145-4,0)))</f>
        <v>RMI</v>
      </c>
      <c r="H145" s="183" t="s">
        <v>15665</v>
      </c>
      <c r="I145" s="184" t="str">
        <f ca="1">IF(ISERROR($V145),"",OFFSET('Smelter Look-up'!$H$4,$V145-4,0))</f>
        <v>Singapore</v>
      </c>
      <c r="J145" s="184" t="str">
        <f ca="1">IF(ISERROR($V145),"",OFFSET('Smelter Look-up'!$I$4,$V145-4,0))</f>
        <v>South West</v>
      </c>
      <c r="K145" s="225" t="s">
        <v>15665</v>
      </c>
      <c r="L145" s="225" t="s">
        <v>15665</v>
      </c>
      <c r="M145" s="225" t="s">
        <v>15665</v>
      </c>
      <c r="N145" s="225" t="s">
        <v>15665</v>
      </c>
      <c r="O145" s="225" t="s">
        <v>490</v>
      </c>
      <c r="P145" s="185" t="s">
        <v>15665</v>
      </c>
      <c r="Q145" s="226" t="s">
        <v>15665</v>
      </c>
      <c r="R145" s="182" t="str">
        <f ca="1">IF(ISERROR($V145),"",OFFSET('Smelter Look-up'!$C$4,$V145-4,0)&amp;"")</f>
        <v>Metalor Technologies (Singapore) Pte., Ltd.</v>
      </c>
      <c r="S145" s="181" t="str">
        <f t="shared" ca="1" si="21"/>
        <v>SG</v>
      </c>
      <c r="T145" s="181" t="str">
        <f ca="1">IF(B145="","",IF(ISERROR(MATCH($J145,SorP!$B$1:$B$6230,0)),"",INDIRECT("'SorP'!$A$"&amp;MATCH($J145,SorP!$B$1:$B$6230,0))))</f>
        <v>SG-05</v>
      </c>
      <c r="U145" s="201"/>
      <c r="V145" s="227">
        <f ca="1">IF(C145="",NA(),IF(OR(C145="Smelter not listed",C145="Smelter not yet identified"),MATCH($B145&amp;$D145,'Smelter Look-up'!$J:$J,0),MATCH($B145&amp;$C145,'Smelter Look-up'!$J:$J,0)))</f>
        <v>174</v>
      </c>
      <c r="X145" s="228">
        <f t="shared" ca="1" si="22"/>
        <v>0</v>
      </c>
      <c r="AB145" s="229" t="str">
        <f t="shared" ca="1" si="23"/>
        <v>GoldMetalor Technologies (Singapore) Pte., Ltd.</v>
      </c>
    </row>
    <row r="146" spans="1:28" s="228" customFormat="1" ht="20.25">
      <c r="A146" s="181" t="s">
        <v>1627</v>
      </c>
      <c r="B146" s="182" t="str">
        <f ca="1">IF(LEN(A146)=0,"",INDEX('Smelter Look-up'!$A:$A,MATCH($A146,'Smelter Look-up'!$E:$E,0)))</f>
        <v>Gold</v>
      </c>
      <c r="C146" s="186" t="str">
        <f ca="1">IF(LEN(A146)=0,"",INDEX('Smelter Look-up'!$C:$C,MATCH($A146,'Smelter Look-up'!$E:$E,0)))</f>
        <v>Metalor Technologies (Suzhou) Ltd.</v>
      </c>
      <c r="D146" s="233"/>
      <c r="E146" s="182" t="str">
        <f ca="1">IF(ISERROR($V146),"",OFFSET('Smelter Look-up'!$D$4,$V146-4,0)&amp;"")</f>
        <v>CHINA</v>
      </c>
      <c r="F146" s="182" t="str">
        <f ca="1">IF(ISERROR($V146),"",OFFSET('Smelter Look-up'!$E$4,$V146-4,0))</f>
        <v>CID001147</v>
      </c>
      <c r="G146" s="182" t="str">
        <f ca="1">IF(C146=$X$4,IF(ISERROR($V146),"Enter smelter details","RMI"),IF(ISERROR($V146),"",OFFSET('Smelter Look-up'!$F$4,$V146-4,0)))</f>
        <v>RMI</v>
      </c>
      <c r="H146" s="183" t="s">
        <v>15665</v>
      </c>
      <c r="I146" s="184" t="str">
        <f ca="1">IF(ISERROR($V146),"",OFFSET('Smelter Look-up'!$H$4,$V146-4,0))</f>
        <v>Suzhou</v>
      </c>
      <c r="J146" s="184" t="str">
        <f ca="1">IF(ISERROR($V146),"",OFFSET('Smelter Look-up'!$I$4,$V146-4,0))</f>
        <v>Jiangsu Sheng</v>
      </c>
      <c r="K146" s="225" t="s">
        <v>15665</v>
      </c>
      <c r="L146" s="225" t="s">
        <v>15665</v>
      </c>
      <c r="M146" s="225" t="s">
        <v>15665</v>
      </c>
      <c r="N146" s="225" t="s">
        <v>15665</v>
      </c>
      <c r="O146" s="225" t="s">
        <v>490</v>
      </c>
      <c r="P146" s="185" t="s">
        <v>15665</v>
      </c>
      <c r="Q146" s="226" t="s">
        <v>15665</v>
      </c>
      <c r="R146" s="182" t="str">
        <f ca="1">IF(ISERROR($V146),"",OFFSET('Smelter Look-up'!$C$4,$V146-4,0)&amp;"")</f>
        <v>Metalor Technologies (Suzhou) Ltd.</v>
      </c>
      <c r="S146" s="181" t="str">
        <f t="shared" ca="1" si="21"/>
        <v>CN</v>
      </c>
      <c r="T146" s="181" t="str">
        <f ca="1">IF(B146="","",IF(ISERROR(MATCH($J146,SorP!$B$1:$B$6230,0)),"",INDIRECT("'SorP'!$A$"&amp;MATCH($J146,SorP!$B$1:$B$6230,0))))</f>
        <v>CN-JS</v>
      </c>
      <c r="U146" s="201"/>
      <c r="V146" s="227">
        <f ca="1">IF(C146="",NA(),IF(OR(C146="Smelter not listed",C146="Smelter not yet identified"),MATCH($B146&amp;$D146,'Smelter Look-up'!$J:$J,0),MATCH($B146&amp;$C146,'Smelter Look-up'!$J:$J,0)))</f>
        <v>175</v>
      </c>
      <c r="X146" s="228">
        <f t="shared" ca="1" si="22"/>
        <v>0</v>
      </c>
      <c r="AB146" s="229" t="str">
        <f t="shared" ca="1" si="23"/>
        <v>GoldMetalor Technologies (Suzhou) Ltd.</v>
      </c>
    </row>
    <row r="147" spans="1:28" s="228" customFormat="1" ht="20.25">
      <c r="A147" s="181" t="s">
        <v>707</v>
      </c>
      <c r="B147" s="182" t="str">
        <f ca="1">IF(LEN(A147)=0,"",INDEX('Smelter Look-up'!$A:$A,MATCH($A147,'Smelter Look-up'!$E:$E,0)))</f>
        <v>Gold</v>
      </c>
      <c r="C147" s="186" t="str">
        <f ca="1">IF(LEN(A147)=0,"",INDEX('Smelter Look-up'!$C:$C,MATCH($A147,'Smelter Look-up'!$E:$E,0)))</f>
        <v>Metalor Technologies S.A.</v>
      </c>
      <c r="D147" s="233"/>
      <c r="E147" s="182" t="str">
        <f ca="1">IF(ISERROR($V147),"",OFFSET('Smelter Look-up'!$D$4,$V147-4,0)&amp;"")</f>
        <v>SWITZERLAND</v>
      </c>
      <c r="F147" s="182" t="str">
        <f ca="1">IF(ISERROR($V147),"",OFFSET('Smelter Look-up'!$E$4,$V147-4,0))</f>
        <v>CID001153</v>
      </c>
      <c r="G147" s="182" t="str">
        <f ca="1">IF(C147=$X$4,IF(ISERROR($V147),"Enter smelter details","RMI"),IF(ISERROR($V147),"",OFFSET('Smelter Look-up'!$F$4,$V147-4,0)))</f>
        <v>RMI</v>
      </c>
      <c r="H147" s="183" t="s">
        <v>15665</v>
      </c>
      <c r="I147" s="184" t="str">
        <f ca="1">IF(ISERROR($V147),"",OFFSET('Smelter Look-up'!$H$4,$V147-4,0))</f>
        <v>Marin</v>
      </c>
      <c r="J147" s="184" t="str">
        <f ca="1">IF(ISERROR($V147),"",OFFSET('Smelter Look-up'!$I$4,$V147-4,0))</f>
        <v>Neuchâtel</v>
      </c>
      <c r="K147" s="225" t="s">
        <v>15665</v>
      </c>
      <c r="L147" s="225" t="s">
        <v>15665</v>
      </c>
      <c r="M147" s="225" t="s">
        <v>15665</v>
      </c>
      <c r="N147" s="225" t="s">
        <v>15665</v>
      </c>
      <c r="O147" s="225" t="s">
        <v>490</v>
      </c>
      <c r="P147" s="185" t="s">
        <v>15665</v>
      </c>
      <c r="Q147" s="226" t="s">
        <v>15665</v>
      </c>
      <c r="R147" s="182" t="str">
        <f ca="1">IF(ISERROR($V147),"",OFFSET('Smelter Look-up'!$C$4,$V147-4,0)&amp;"")</f>
        <v>Metalor Technologies S.A.</v>
      </c>
      <c r="S147" s="181" t="str">
        <f t="shared" ca="1" si="21"/>
        <v>CH</v>
      </c>
      <c r="T147" s="181" t="str">
        <f ca="1">IF(B147="","",IF(ISERROR(MATCH($J147,SorP!$B$1:$B$6230,0)),"",INDIRECT("'SorP'!$A$"&amp;MATCH($J147,SorP!$B$1:$B$6230,0))))</f>
        <v>CH-NE</v>
      </c>
      <c r="U147" s="201"/>
      <c r="V147" s="227">
        <f ca="1">IF(C147="",NA(),IF(OR(C147="Smelter not listed",C147="Smelter not yet identified"),MATCH($B147&amp;$D147,'Smelter Look-up'!$J:$J,0),MATCH($B147&amp;$C147,'Smelter Look-up'!$J:$J,0)))</f>
        <v>176</v>
      </c>
      <c r="X147" s="228">
        <f t="shared" ca="1" si="22"/>
        <v>0</v>
      </c>
      <c r="AB147" s="229" t="str">
        <f t="shared" ca="1" si="23"/>
        <v>GoldMetalor Technologies S.A.</v>
      </c>
    </row>
    <row r="148" spans="1:28" s="228" customFormat="1" ht="25.5">
      <c r="A148" s="181" t="s">
        <v>708</v>
      </c>
      <c r="B148" s="182" t="str">
        <f ca="1">IF(LEN(A148)=0,"",INDEX('Smelter Look-up'!$A:$A,MATCH($A148,'Smelter Look-up'!$E:$E,0)))</f>
        <v>Gold</v>
      </c>
      <c r="C148" s="186" t="str">
        <f ca="1">IF(LEN(A148)=0,"",INDEX('Smelter Look-up'!$C:$C,MATCH($A148,'Smelter Look-up'!$E:$E,0)))</f>
        <v>Metalor USA Refining Corporation</v>
      </c>
      <c r="D148" s="233"/>
      <c r="E148" s="182" t="str">
        <f ca="1">IF(ISERROR($V148),"",OFFSET('Smelter Look-up'!$D$4,$V148-4,0)&amp;"")</f>
        <v>UNITED STATES OF AMERICA</v>
      </c>
      <c r="F148" s="182" t="str">
        <f ca="1">IF(ISERROR($V148),"",OFFSET('Smelter Look-up'!$E$4,$V148-4,0))</f>
        <v>CID001157</v>
      </c>
      <c r="G148" s="182" t="str">
        <f ca="1">IF(C148=$X$4,IF(ISERROR($V148),"Enter smelter details","RMI"),IF(ISERROR($V148),"",OFFSET('Smelter Look-up'!$F$4,$V148-4,0)))</f>
        <v>RMI</v>
      </c>
      <c r="H148" s="183" t="s">
        <v>15665</v>
      </c>
      <c r="I148" s="184" t="str">
        <f ca="1">IF(ISERROR($V148),"",OFFSET('Smelter Look-up'!$H$4,$V148-4,0))</f>
        <v>North Attleboro</v>
      </c>
      <c r="J148" s="184" t="str">
        <f ca="1">IF(ISERROR($V148),"",OFFSET('Smelter Look-up'!$I$4,$V148-4,0))</f>
        <v>Massachusetts</v>
      </c>
      <c r="K148" s="225" t="s">
        <v>15665</v>
      </c>
      <c r="L148" s="225" t="s">
        <v>15665</v>
      </c>
      <c r="M148" s="225" t="s">
        <v>15665</v>
      </c>
      <c r="N148" s="225" t="s">
        <v>15665</v>
      </c>
      <c r="O148" s="225" t="s">
        <v>490</v>
      </c>
      <c r="P148" s="185" t="s">
        <v>15665</v>
      </c>
      <c r="Q148" s="226" t="s">
        <v>15665</v>
      </c>
      <c r="R148" s="182" t="str">
        <f ca="1">IF(ISERROR($V148),"",OFFSET('Smelter Look-up'!$C$4,$V148-4,0)&amp;"")</f>
        <v>Metalor USA Refining Corporation</v>
      </c>
      <c r="S148" s="181" t="str">
        <f t="shared" ca="1" si="21"/>
        <v>US</v>
      </c>
      <c r="T148" s="181" t="str">
        <f ca="1">IF(B148="","",IF(ISERROR(MATCH($J148,SorP!$B$1:$B$6230,0)),"",INDIRECT("'SorP'!$A$"&amp;MATCH($J148,SorP!$B$1:$B$6230,0))))</f>
        <v>US-MA</v>
      </c>
      <c r="U148" s="201"/>
      <c r="V148" s="227">
        <f ca="1">IF(C148="",NA(),IF(OR(C148="Smelter not listed",C148="Smelter not yet identified"),MATCH($B148&amp;$D148,'Smelter Look-up'!$J:$J,0),MATCH($B148&amp;$C148,'Smelter Look-up'!$J:$J,0)))</f>
        <v>177</v>
      </c>
      <c r="X148" s="228">
        <f t="shared" ca="1" si="22"/>
        <v>0</v>
      </c>
      <c r="AB148" s="229" t="str">
        <f t="shared" ca="1" si="23"/>
        <v>GoldMetalor USA Refining Corporation</v>
      </c>
    </row>
    <row r="149" spans="1:28" s="228" customFormat="1" ht="25.5">
      <c r="A149" s="181" t="s">
        <v>709</v>
      </c>
      <c r="B149" s="182" t="str">
        <f ca="1">IF(LEN(A149)=0,"",INDEX('Smelter Look-up'!$A:$A,MATCH($A149,'Smelter Look-up'!$E:$E,0)))</f>
        <v>Gold</v>
      </c>
      <c r="C149" s="186" t="str">
        <f ca="1">IF(LEN(A149)=0,"",INDEX('Smelter Look-up'!$C:$C,MATCH($A149,'Smelter Look-up'!$E:$E,0)))</f>
        <v>Metalurgica Met-Mex Penoles S.A. De C.V.</v>
      </c>
      <c r="D149" s="233"/>
      <c r="E149" s="182" t="str">
        <f ca="1">IF(ISERROR($V149),"",OFFSET('Smelter Look-up'!$D$4,$V149-4,0)&amp;"")</f>
        <v>MEXICO</v>
      </c>
      <c r="F149" s="182" t="str">
        <f ca="1">IF(ISERROR($V149),"",OFFSET('Smelter Look-up'!$E$4,$V149-4,0))</f>
        <v>CID001161</v>
      </c>
      <c r="G149" s="182" t="str">
        <f ca="1">IF(C149=$X$4,IF(ISERROR($V149),"Enter smelter details","RMI"),IF(ISERROR($V149),"",OFFSET('Smelter Look-up'!$F$4,$V149-4,0)))</f>
        <v>RMI</v>
      </c>
      <c r="H149" s="183" t="s">
        <v>15665</v>
      </c>
      <c r="I149" s="184" t="str">
        <f ca="1">IF(ISERROR($V149),"",OFFSET('Smelter Look-up'!$H$4,$V149-4,0))</f>
        <v>Torreon</v>
      </c>
      <c r="J149" s="184" t="str">
        <f ca="1">IF(ISERROR($V149),"",OFFSET('Smelter Look-up'!$I$4,$V149-4,0))</f>
        <v>Coahuila de Zaragoza</v>
      </c>
      <c r="K149" s="225" t="s">
        <v>15665</v>
      </c>
      <c r="L149" s="225" t="s">
        <v>15665</v>
      </c>
      <c r="M149" s="225" t="s">
        <v>15665</v>
      </c>
      <c r="N149" s="225" t="s">
        <v>15665</v>
      </c>
      <c r="O149" s="225" t="s">
        <v>490</v>
      </c>
      <c r="P149" s="185" t="s">
        <v>15665</v>
      </c>
      <c r="Q149" s="226" t="s">
        <v>15665</v>
      </c>
      <c r="R149" s="182" t="str">
        <f ca="1">IF(ISERROR($V149),"",OFFSET('Smelter Look-up'!$C$4,$V149-4,0)&amp;"")</f>
        <v>Metalurgica Met-Mex Penoles S.A. De C.V.</v>
      </c>
      <c r="S149" s="181" t="str">
        <f t="shared" ca="1" si="21"/>
        <v>MX</v>
      </c>
      <c r="T149" s="181" t="str">
        <f ca="1">IF(B149="","",IF(ISERROR(MATCH($J149,SorP!$B$1:$B$6230,0)),"",INDIRECT("'SorP'!$A$"&amp;MATCH($J149,SorP!$B$1:$B$6230,0))))</f>
        <v>MX-COA</v>
      </c>
      <c r="U149" s="201"/>
      <c r="V149" s="227">
        <f ca="1">IF(C149="",NA(),IF(OR(C149="Smelter not listed",C149="Smelter not yet identified"),MATCH($B149&amp;$D149,'Smelter Look-up'!$J:$J,0),MATCH($B149&amp;$C149,'Smelter Look-up'!$J:$J,0)))</f>
        <v>178</v>
      </c>
      <c r="X149" s="228">
        <f t="shared" ca="1" si="22"/>
        <v>0</v>
      </c>
      <c r="AB149" s="229" t="str">
        <f t="shared" ca="1" si="23"/>
        <v>GoldMetalurgica Met-Mex Penoles S.A. De C.V.</v>
      </c>
    </row>
    <row r="150" spans="1:28" s="228" customFormat="1" ht="20.25">
      <c r="A150" s="181" t="s">
        <v>710</v>
      </c>
      <c r="B150" s="182" t="str">
        <f ca="1">IF(LEN(A150)=0,"",INDEX('Smelter Look-up'!$A:$A,MATCH($A150,'Smelter Look-up'!$E:$E,0)))</f>
        <v>Gold</v>
      </c>
      <c r="C150" s="186" t="str">
        <f ca="1">IF(LEN(A150)=0,"",INDEX('Smelter Look-up'!$C:$C,MATCH($A150,'Smelter Look-up'!$E:$E,0)))</f>
        <v>Mitsubishi Materials Corporation</v>
      </c>
      <c r="D150" s="233"/>
      <c r="E150" s="182" t="str">
        <f ca="1">IF(ISERROR($V150),"",OFFSET('Smelter Look-up'!$D$4,$V150-4,0)&amp;"")</f>
        <v>JAPAN</v>
      </c>
      <c r="F150" s="182" t="str">
        <f ca="1">IF(ISERROR($V150),"",OFFSET('Smelter Look-up'!$E$4,$V150-4,0))</f>
        <v>CID001188</v>
      </c>
      <c r="G150" s="182" t="str">
        <f ca="1">IF(C150=$X$4,IF(ISERROR($V150),"Enter smelter details","RMI"),IF(ISERROR($V150),"",OFFSET('Smelter Look-up'!$F$4,$V150-4,0)))</f>
        <v>RMI</v>
      </c>
      <c r="H150" s="183" t="s">
        <v>15665</v>
      </c>
      <c r="I150" s="184" t="str">
        <f ca="1">IF(ISERROR($V150),"",OFFSET('Smelter Look-up'!$H$4,$V150-4,0))</f>
        <v>Tokyo</v>
      </c>
      <c r="J150" s="184" t="str">
        <f ca="1">IF(ISERROR($V150),"",OFFSET('Smelter Look-up'!$I$4,$V150-4,0))</f>
        <v>Tokyo</v>
      </c>
      <c r="K150" s="225" t="s">
        <v>15665</v>
      </c>
      <c r="L150" s="225" t="s">
        <v>15665</v>
      </c>
      <c r="M150" s="225" t="s">
        <v>15665</v>
      </c>
      <c r="N150" s="225" t="s">
        <v>15665</v>
      </c>
      <c r="O150" s="225" t="s">
        <v>490</v>
      </c>
      <c r="P150" s="185" t="s">
        <v>15665</v>
      </c>
      <c r="Q150" s="226" t="s">
        <v>15665</v>
      </c>
      <c r="R150" s="182" t="str">
        <f ca="1">IF(ISERROR($V150),"",OFFSET('Smelter Look-up'!$C$4,$V150-4,0)&amp;"")</f>
        <v>Mitsubishi Materials Corporation</v>
      </c>
      <c r="S150" s="181" t="str">
        <f t="shared" ca="1" si="21"/>
        <v>JP</v>
      </c>
      <c r="T150" s="181" t="str">
        <f ca="1">IF(B150="","",IF(ISERROR(MATCH($J150,SorP!$B$1:$B$6230,0)),"",INDIRECT("'SorP'!$A$"&amp;MATCH($J150,SorP!$B$1:$B$6230,0))))</f>
        <v>JP-13</v>
      </c>
      <c r="U150" s="201"/>
      <c r="V150" s="227">
        <f ca="1">IF(C150="",NA(),IF(OR(C150="Smelter not listed",C150="Smelter not yet identified"),MATCH($B150&amp;$D150,'Smelter Look-up'!$J:$J,0),MATCH($B150&amp;$C150,'Smelter Look-up'!$J:$J,0)))</f>
        <v>182</v>
      </c>
      <c r="X150" s="228">
        <f t="shared" ca="1" si="22"/>
        <v>0</v>
      </c>
      <c r="AB150" s="229" t="str">
        <f t="shared" ca="1" si="23"/>
        <v>GoldMitsubishi Materials Corporation</v>
      </c>
    </row>
    <row r="151" spans="1:28" s="228" customFormat="1" ht="20.25">
      <c r="A151" s="181" t="s">
        <v>711</v>
      </c>
      <c r="B151" s="182" t="str">
        <f ca="1">IF(LEN(A151)=0,"",INDEX('Smelter Look-up'!$A:$A,MATCH($A151,'Smelter Look-up'!$E:$E,0)))</f>
        <v>Gold</v>
      </c>
      <c r="C151" s="186" t="str">
        <f ca="1">IF(LEN(A151)=0,"",INDEX('Smelter Look-up'!$C:$C,MATCH($A151,'Smelter Look-up'!$E:$E,0)))</f>
        <v>Mitsui Mining and Smelting Co., Ltd.</v>
      </c>
      <c r="D151" s="233"/>
      <c r="E151" s="182" t="str">
        <f ca="1">IF(ISERROR($V151),"",OFFSET('Smelter Look-up'!$D$4,$V151-4,0)&amp;"")</f>
        <v>JAPAN</v>
      </c>
      <c r="F151" s="182" t="str">
        <f ca="1">IF(ISERROR($V151),"",OFFSET('Smelter Look-up'!$E$4,$V151-4,0))</f>
        <v>CID001193</v>
      </c>
      <c r="G151" s="182" t="str">
        <f ca="1">IF(C151=$X$4,IF(ISERROR($V151),"Enter smelter details","RMI"),IF(ISERROR($V151),"",OFFSET('Smelter Look-up'!$F$4,$V151-4,0)))</f>
        <v>RMI</v>
      </c>
      <c r="H151" s="183" t="s">
        <v>15665</v>
      </c>
      <c r="I151" s="184" t="str">
        <f ca="1">IF(ISERROR($V151),"",OFFSET('Smelter Look-up'!$H$4,$V151-4,0))</f>
        <v>Takehara</v>
      </c>
      <c r="J151" s="184" t="str">
        <f ca="1">IF(ISERROR($V151),"",OFFSET('Smelter Look-up'!$I$4,$V151-4,0))</f>
        <v>Hiroshima</v>
      </c>
      <c r="K151" s="225" t="s">
        <v>15665</v>
      </c>
      <c r="L151" s="225" t="s">
        <v>15665</v>
      </c>
      <c r="M151" s="225" t="s">
        <v>15665</v>
      </c>
      <c r="N151" s="225" t="s">
        <v>15665</v>
      </c>
      <c r="O151" s="225" t="s">
        <v>490</v>
      </c>
      <c r="P151" s="185" t="s">
        <v>15665</v>
      </c>
      <c r="Q151" s="226" t="s">
        <v>15665</v>
      </c>
      <c r="R151" s="182" t="str">
        <f ca="1">IF(ISERROR($V151),"",OFFSET('Smelter Look-up'!$C$4,$V151-4,0)&amp;"")</f>
        <v>Mitsui Mining and Smelting Co., Ltd.</v>
      </c>
      <c r="S151" s="181" t="str">
        <f t="shared" ca="1" si="21"/>
        <v>JP</v>
      </c>
      <c r="T151" s="181" t="str">
        <f ca="1">IF(B151="","",IF(ISERROR(MATCH($J151,SorP!$B$1:$B$6230,0)),"",INDIRECT("'SorP'!$A$"&amp;MATCH($J151,SorP!$B$1:$B$6230,0))))</f>
        <v>JP-34</v>
      </c>
      <c r="U151" s="201"/>
      <c r="V151" s="227">
        <f ca="1">IF(C151="",NA(),IF(OR(C151="Smelter not listed",C151="Smelter not yet identified"),MATCH($B151&amp;$D151,'Smelter Look-up'!$J:$J,0),MATCH($B151&amp;$C151,'Smelter Look-up'!$J:$J,0)))</f>
        <v>184</v>
      </c>
      <c r="X151" s="228">
        <f t="shared" ca="1" si="22"/>
        <v>0</v>
      </c>
      <c r="AB151" s="229" t="str">
        <f t="shared" ca="1" si="23"/>
        <v>GoldMitsui Mining and Smelting Co., Ltd.</v>
      </c>
    </row>
    <row r="152" spans="1:28" s="228" customFormat="1" ht="25.5">
      <c r="A152" s="181" t="s">
        <v>718</v>
      </c>
      <c r="B152" s="182" t="str">
        <f ca="1">IF(LEN(A152)=0,"",INDEX('Smelter Look-up'!$A:$A,MATCH($A152,'Smelter Look-up'!$E:$E,0)))</f>
        <v>Gold</v>
      </c>
      <c r="C152" s="186" t="str">
        <f ca="1">IF(LEN(A152)=0,"",INDEX('Smelter Look-up'!$C:$C,MATCH($A152,'Smelter Look-up'!$E:$E,0)))</f>
        <v>PAMP S.A.</v>
      </c>
      <c r="D152" s="233"/>
      <c r="E152" s="182" t="str">
        <f ca="1">IF(ISERROR($V152),"",OFFSET('Smelter Look-up'!$D$4,$V152-4,0)&amp;"")</f>
        <v>SWITZERLAND</v>
      </c>
      <c r="F152" s="182" t="str">
        <f ca="1">IF(ISERROR($V152),"",OFFSET('Smelter Look-up'!$E$4,$V152-4,0))</f>
        <v>CID001352</v>
      </c>
      <c r="G152" s="182" t="str">
        <f ca="1">IF(C152=$X$4,IF(ISERROR($V152),"Enter smelter details","RMI"),IF(ISERROR($V152),"",OFFSET('Smelter Look-up'!$F$4,$V152-4,0)))</f>
        <v>RMI</v>
      </c>
      <c r="H152" s="183" t="s">
        <v>15665</v>
      </c>
      <c r="I152" s="184" t="str">
        <f ca="1">IF(ISERROR($V152),"",OFFSET('Smelter Look-up'!$H$4,$V152-4,0))</f>
        <v>Castel San Pietro</v>
      </c>
      <c r="J152" s="184" t="str">
        <f ca="1">IF(ISERROR($V152),"",OFFSET('Smelter Look-up'!$I$4,$V152-4,0))</f>
        <v>Ticino</v>
      </c>
      <c r="K152" s="225" t="s">
        <v>15665</v>
      </c>
      <c r="L152" s="225" t="s">
        <v>15665</v>
      </c>
      <c r="M152" s="225" t="s">
        <v>15665</v>
      </c>
      <c r="N152" s="225" t="s">
        <v>15665</v>
      </c>
      <c r="O152" s="225" t="s">
        <v>15667</v>
      </c>
      <c r="P152" s="185" t="s">
        <v>489</v>
      </c>
      <c r="Q152" s="226" t="s">
        <v>15665</v>
      </c>
      <c r="R152" s="182" t="str">
        <f ca="1">IF(ISERROR($V152),"",OFFSET('Smelter Look-up'!$C$4,$V152-4,0)&amp;"")</f>
        <v>PAMP S.A.</v>
      </c>
      <c r="S152" s="181" t="str">
        <f t="shared" ca="1" si="21"/>
        <v>CH</v>
      </c>
      <c r="T152" s="181" t="str">
        <f ca="1">IF(B152="","",IF(ISERROR(MATCH($J152,SorP!$B$1:$B$6230,0)),"",INDIRECT("'SorP'!$A$"&amp;MATCH($J152,SorP!$B$1:$B$6230,0))))</f>
        <v>CH-TI</v>
      </c>
      <c r="U152" s="201"/>
      <c r="V152" s="227">
        <f ca="1">IF(C152="",NA(),IF(OR(C152="Smelter not listed",C152="Smelter not yet identified"),MATCH($B152&amp;$D152,'Smelter Look-up'!$J:$J,0),MATCH($B152&amp;$C152,'Smelter Look-up'!$J:$J,0)))</f>
        <v>202</v>
      </c>
      <c r="X152" s="228">
        <f t="shared" ca="1" si="22"/>
        <v>0</v>
      </c>
      <c r="AB152" s="229" t="str">
        <f t="shared" ca="1" si="23"/>
        <v>GoldPAMP S.A.</v>
      </c>
    </row>
    <row r="153" spans="1:28" s="228" customFormat="1" ht="20.25">
      <c r="A153" s="181" t="s">
        <v>1391</v>
      </c>
      <c r="B153" s="182" t="str">
        <f ca="1">IF(LEN(A153)=0,"",INDEX('Smelter Look-up'!$A:$A,MATCH($A153,'Smelter Look-up'!$E:$E,0)))</f>
        <v>Gold</v>
      </c>
      <c r="C153" s="186" t="str">
        <f ca="1">IF(LEN(A153)=0,"",INDEX('Smelter Look-up'!$C:$C,MATCH($A153,'Smelter Look-up'!$E:$E,0)))</f>
        <v>MMTC-PAMP India Pvt., Ltd.</v>
      </c>
      <c r="D153" s="233"/>
      <c r="E153" s="182" t="str">
        <f ca="1">IF(ISERROR($V153),"",OFFSET('Smelter Look-up'!$D$4,$V153-4,0)&amp;"")</f>
        <v>INDIA</v>
      </c>
      <c r="F153" s="182" t="str">
        <f ca="1">IF(ISERROR($V153),"",OFFSET('Smelter Look-up'!$E$4,$V153-4,0))</f>
        <v>CID002509</v>
      </c>
      <c r="G153" s="182" t="str">
        <f ca="1">IF(C153=$X$4,IF(ISERROR($V153),"Enter smelter details","RMI"),IF(ISERROR($V153),"",OFFSET('Smelter Look-up'!$F$4,$V153-4,0)))</f>
        <v>RMI</v>
      </c>
      <c r="H153" s="183" t="s">
        <v>15665</v>
      </c>
      <c r="I153" s="184" t="str">
        <f ca="1">IF(ISERROR($V153),"",OFFSET('Smelter Look-up'!$H$4,$V153-4,0))</f>
        <v>Mewat</v>
      </c>
      <c r="J153" s="184" t="str">
        <f ca="1">IF(ISERROR($V153),"",OFFSET('Smelter Look-up'!$I$4,$V153-4,0))</f>
        <v>Haryana</v>
      </c>
      <c r="K153" s="225" t="s">
        <v>15665</v>
      </c>
      <c r="L153" s="225" t="s">
        <v>15665</v>
      </c>
      <c r="M153" s="225" t="s">
        <v>15665</v>
      </c>
      <c r="N153" s="225" t="s">
        <v>15665</v>
      </c>
      <c r="O153" s="225" t="s">
        <v>490</v>
      </c>
      <c r="P153" s="185" t="s">
        <v>15665</v>
      </c>
      <c r="Q153" s="226" t="s">
        <v>15665</v>
      </c>
      <c r="R153" s="182" t="str">
        <f ca="1">IF(ISERROR($V153),"",OFFSET('Smelter Look-up'!$C$4,$V153-4,0)&amp;"")</f>
        <v>MMTC-PAMP India Pvt., Ltd.</v>
      </c>
      <c r="S153" s="181" t="str">
        <f t="shared" ca="1" si="21"/>
        <v>IN</v>
      </c>
      <c r="T153" s="181" t="str">
        <f ca="1">IF(B153="","",IF(ISERROR(MATCH($J153,SorP!$B$1:$B$6230,0)),"",INDIRECT("'SorP'!$A$"&amp;MATCH($J153,SorP!$B$1:$B$6230,0))))</f>
        <v>IN-HR</v>
      </c>
      <c r="U153" s="201"/>
      <c r="V153" s="227">
        <f ca="1">IF(C153="",NA(),IF(OR(C153="Smelter not listed",C153="Smelter not yet identified"),MATCH($B153&amp;$D153,'Smelter Look-up'!$J:$J,0),MATCH($B153&amp;$C153,'Smelter Look-up'!$J:$J,0)))</f>
        <v>185</v>
      </c>
      <c r="X153" s="228">
        <f t="shared" ca="1" si="22"/>
        <v>0</v>
      </c>
      <c r="AB153" s="229" t="str">
        <f t="shared" ca="1" si="23"/>
        <v>GoldMMTC-PAMP India Pvt., Ltd.</v>
      </c>
    </row>
    <row r="154" spans="1:28" s="228" customFormat="1" ht="20.25">
      <c r="A154" s="181" t="s">
        <v>713</v>
      </c>
      <c r="B154" s="182" t="str">
        <f ca="1">IF(LEN(A154)=0,"",INDEX('Smelter Look-up'!$A:$A,MATCH($A154,'Smelter Look-up'!$E:$E,0)))</f>
        <v>Gold</v>
      </c>
      <c r="C154" s="186" t="str">
        <f ca="1">IF(LEN(A154)=0,"",INDEX('Smelter Look-up'!$C:$C,MATCH($A154,'Smelter Look-up'!$E:$E,0)))</f>
        <v>Nadir Metal Rafineri San. Ve Tic. A.S.</v>
      </c>
      <c r="D154" s="233"/>
      <c r="E154" s="182" t="str">
        <f ca="1">IF(ISERROR($V154),"",OFFSET('Smelter Look-up'!$D$4,$V154-4,0)&amp;"")</f>
        <v>TURKEY</v>
      </c>
      <c r="F154" s="182" t="str">
        <f ca="1">IF(ISERROR($V154),"",OFFSET('Smelter Look-up'!$E$4,$V154-4,0))</f>
        <v>CID001220</v>
      </c>
      <c r="G154" s="182" t="str">
        <f ca="1">IF(C154=$X$4,IF(ISERROR($V154),"Enter smelter details","RMI"),IF(ISERROR($V154),"",OFFSET('Smelter Look-up'!$F$4,$V154-4,0)))</f>
        <v>RMI</v>
      </c>
      <c r="H154" s="183" t="s">
        <v>15665</v>
      </c>
      <c r="I154" s="184" t="str">
        <f ca="1">IF(ISERROR($V154),"",OFFSET('Smelter Look-up'!$H$4,$V154-4,0))</f>
        <v>Bahçelievler</v>
      </c>
      <c r="J154" s="184" t="str">
        <f ca="1">IF(ISERROR($V154),"",OFFSET('Smelter Look-up'!$I$4,$V154-4,0))</f>
        <v>İstanbul</v>
      </c>
      <c r="K154" s="225" t="s">
        <v>15665</v>
      </c>
      <c r="L154" s="225" t="s">
        <v>15665</v>
      </c>
      <c r="M154" s="225" t="s">
        <v>15665</v>
      </c>
      <c r="N154" s="225" t="s">
        <v>15665</v>
      </c>
      <c r="O154" s="225" t="s">
        <v>490</v>
      </c>
      <c r="P154" s="185" t="s">
        <v>15665</v>
      </c>
      <c r="Q154" s="226" t="s">
        <v>15665</v>
      </c>
      <c r="R154" s="182" t="str">
        <f ca="1">IF(ISERROR($V154),"",OFFSET('Smelter Look-up'!$C$4,$V154-4,0)&amp;"")</f>
        <v>Nadir Metal Rafineri San. Ve Tic. A.S.</v>
      </c>
      <c r="S154" s="181" t="str">
        <f t="shared" ca="1" si="21"/>
        <v>TR</v>
      </c>
      <c r="T154" s="181" t="str">
        <f ca="1">IF(B154="","",IF(ISERROR(MATCH($J154,SorP!$B$1:$B$6230,0)),"",INDIRECT("'SorP'!$A$"&amp;MATCH($J154,SorP!$B$1:$B$6230,0))))</f>
        <v>TR-34</v>
      </c>
      <c r="U154" s="201"/>
      <c r="V154" s="227">
        <f ca="1">IF(C154="",NA(),IF(OR(C154="Smelter not listed",C154="Smelter not yet identified"),MATCH($B154&amp;$D154,'Smelter Look-up'!$J:$J,0),MATCH($B154&amp;$C154,'Smelter Look-up'!$J:$J,0)))</f>
        <v>189</v>
      </c>
      <c r="X154" s="228">
        <f t="shared" ca="1" si="22"/>
        <v>0</v>
      </c>
      <c r="AB154" s="229" t="str">
        <f t="shared" ca="1" si="23"/>
        <v>GoldNadir Metal Rafineri San. Ve Tic. A.S.</v>
      </c>
    </row>
    <row r="155" spans="1:28" s="228" customFormat="1" ht="20.25">
      <c r="A155" s="181" t="s">
        <v>714</v>
      </c>
      <c r="B155" s="182" t="str">
        <f ca="1">IF(LEN(A155)=0,"",INDEX('Smelter Look-up'!$A:$A,MATCH($A155,'Smelter Look-up'!$E:$E,0)))</f>
        <v>Gold</v>
      </c>
      <c r="C155" s="186" t="str">
        <f ca="1">IF(LEN(A155)=0,"",INDEX('Smelter Look-up'!$C:$C,MATCH($A155,'Smelter Look-up'!$E:$E,0)))</f>
        <v>Navoi Mining and Metallurgical Combinat</v>
      </c>
      <c r="D155" s="233"/>
      <c r="E155" s="182" t="str">
        <f ca="1">IF(ISERROR($V155),"",OFFSET('Smelter Look-up'!$D$4,$V155-4,0)&amp;"")</f>
        <v>UZBEKISTAN</v>
      </c>
      <c r="F155" s="182" t="str">
        <f ca="1">IF(ISERROR($V155),"",OFFSET('Smelter Look-up'!$E$4,$V155-4,0))</f>
        <v>CID001236</v>
      </c>
      <c r="G155" s="182" t="str">
        <f ca="1">IF(C155=$X$4,IF(ISERROR($V155),"Enter smelter details","RMI"),IF(ISERROR($V155),"",OFFSET('Smelter Look-up'!$F$4,$V155-4,0)))</f>
        <v>RMI</v>
      </c>
      <c r="H155" s="183" t="s">
        <v>15665</v>
      </c>
      <c r="I155" s="184" t="str">
        <f ca="1">IF(ISERROR($V155),"",OFFSET('Smelter Look-up'!$H$4,$V155-4,0))</f>
        <v>Navoi</v>
      </c>
      <c r="J155" s="184" t="str">
        <f ca="1">IF(ISERROR($V155),"",OFFSET('Smelter Look-up'!$I$4,$V155-4,0))</f>
        <v>Navoiy</v>
      </c>
      <c r="K155" s="225" t="s">
        <v>15665</v>
      </c>
      <c r="L155" s="225" t="s">
        <v>15665</v>
      </c>
      <c r="M155" s="225" t="s">
        <v>15665</v>
      </c>
      <c r="N155" s="225" t="s">
        <v>15665</v>
      </c>
      <c r="O155" s="225" t="s">
        <v>490</v>
      </c>
      <c r="P155" s="185" t="s">
        <v>15665</v>
      </c>
      <c r="Q155" s="226" t="s">
        <v>15665</v>
      </c>
      <c r="R155" s="182" t="str">
        <f ca="1">IF(ISERROR($V155),"",OFFSET('Smelter Look-up'!$C$4,$V155-4,0)&amp;"")</f>
        <v>Navoi Mining and Metallurgical Combinat</v>
      </c>
      <c r="S155" s="181" t="str">
        <f t="shared" ca="1" si="21"/>
        <v>UZ</v>
      </c>
      <c r="T155" s="181" t="str">
        <f ca="1">IF(B155="","",IF(ISERROR(MATCH($J155,SorP!$B$1:$B$6230,0)),"",INDIRECT("'SorP'!$A$"&amp;MATCH($J155,SorP!$B$1:$B$6230,0))))</f>
        <v>UZ-NW</v>
      </c>
      <c r="U155" s="201"/>
      <c r="V155" s="227">
        <f ca="1">IF(C155="",NA(),IF(OR(C155="Smelter not listed",C155="Smelter not yet identified"),MATCH($B155&amp;$D155,'Smelter Look-up'!$J:$J,0),MATCH($B155&amp;$C155,'Smelter Look-up'!$J:$J,0)))</f>
        <v>191</v>
      </c>
      <c r="X155" s="228">
        <f t="shared" ca="1" si="22"/>
        <v>0</v>
      </c>
      <c r="AB155" s="229" t="str">
        <f t="shared" ca="1" si="23"/>
        <v>GoldNavoi Mining and Metallurgical Combinat</v>
      </c>
    </row>
    <row r="156" spans="1:28" s="228" customFormat="1" ht="25.5">
      <c r="A156" s="181" t="s">
        <v>13001</v>
      </c>
      <c r="B156" s="182" t="str">
        <f ca="1">IF(LEN(A156)=0,"",INDEX('Smelter Look-up'!$A:$A,MATCH($A156,'Smelter Look-up'!$E:$E,0)))</f>
        <v>Gold</v>
      </c>
      <c r="C156" s="186" t="str">
        <f ca="1">IF(LEN(A156)=0,"",INDEX('Smelter Look-up'!$C:$C,MATCH($A156,'Smelter Look-up'!$E:$E,0)))</f>
        <v>NH Recytech Company</v>
      </c>
      <c r="D156" s="233"/>
      <c r="E156" s="182" t="str">
        <f ca="1">IF(ISERROR($V156),"",OFFSET('Smelter Look-up'!$D$4,$V156-4,0)&amp;"")</f>
        <v>KOREA, REPUBLIC OF</v>
      </c>
      <c r="F156" s="182" t="str">
        <f ca="1">IF(ISERROR($V156),"",OFFSET('Smelter Look-up'!$E$4,$V156-4,0))</f>
        <v>CID003189</v>
      </c>
      <c r="G156" s="182" t="str">
        <f ca="1">IF(C156=$X$4,IF(ISERROR($V156),"Enter smelter details","RMI"),IF(ISERROR($V156),"",OFFSET('Smelter Look-up'!$F$4,$V156-4,0)))</f>
        <v>RMI</v>
      </c>
      <c r="H156" s="183" t="s">
        <v>15665</v>
      </c>
      <c r="I156" s="184" t="str">
        <f ca="1">IF(ISERROR($V156),"",OFFSET('Smelter Look-up'!$H$4,$V156-4,0))</f>
        <v>Pyeongtaek-si</v>
      </c>
      <c r="J156" s="184" t="str">
        <f ca="1">IF(ISERROR($V156),"",OFFSET('Smelter Look-up'!$I$4,$V156-4,0))</f>
        <v>Gyeonggi-do</v>
      </c>
      <c r="K156" s="225" t="s">
        <v>15665</v>
      </c>
      <c r="L156" s="225" t="s">
        <v>15665</v>
      </c>
      <c r="M156" s="225" t="s">
        <v>15665</v>
      </c>
      <c r="N156" s="225" t="s">
        <v>15665</v>
      </c>
      <c r="O156" s="225" t="s">
        <v>15666</v>
      </c>
      <c r="P156" s="185" t="s">
        <v>489</v>
      </c>
      <c r="Q156" s="226" t="s">
        <v>15665</v>
      </c>
      <c r="R156" s="182" t="str">
        <f ca="1">IF(ISERROR($V156),"",OFFSET('Smelter Look-up'!$C$4,$V156-4,0)&amp;"")</f>
        <v>NH Recytech Company</v>
      </c>
      <c r="S156" s="181" t="str">
        <f t="shared" ca="1" si="21"/>
        <v>KR</v>
      </c>
      <c r="T156" s="181" t="str">
        <f ca="1">IF(B156="","",IF(ISERROR(MATCH($J156,SorP!$B$1:$B$6230,0)),"",INDIRECT("'SorP'!$A$"&amp;MATCH($J156,SorP!$B$1:$B$6230,0))))</f>
        <v>KR-41</v>
      </c>
      <c r="U156" s="201"/>
      <c r="V156" s="227">
        <f ca="1">IF(C156="",NA(),IF(OR(C156="Smelter not listed",C156="Smelter not yet identified"),MATCH($B156&amp;$D156,'Smelter Look-up'!$J:$J,0),MATCH($B156&amp;$C156,'Smelter Look-up'!$J:$J,0)))</f>
        <v>192</v>
      </c>
      <c r="X156" s="228">
        <f t="shared" ca="1" si="22"/>
        <v>0</v>
      </c>
      <c r="AB156" s="229" t="str">
        <f t="shared" ca="1" si="23"/>
        <v>GoldNH Recytech Company</v>
      </c>
    </row>
    <row r="157" spans="1:28" s="228" customFormat="1" ht="20.25">
      <c r="A157" s="181" t="s">
        <v>715</v>
      </c>
      <c r="B157" s="182" t="str">
        <f ca="1">IF(LEN(A157)=0,"",INDEX('Smelter Look-up'!$A:$A,MATCH($A157,'Smelter Look-up'!$E:$E,0)))</f>
        <v>Gold</v>
      </c>
      <c r="C157" s="186" t="str">
        <f ca="1">IF(LEN(A157)=0,"",INDEX('Smelter Look-up'!$C:$C,MATCH($A157,'Smelter Look-up'!$E:$E,0)))</f>
        <v>Nihon Material Co., Ltd.</v>
      </c>
      <c r="D157" s="233"/>
      <c r="E157" s="182" t="str">
        <f ca="1">IF(ISERROR($V157),"",OFFSET('Smelter Look-up'!$D$4,$V157-4,0)&amp;"")</f>
        <v>JAPAN</v>
      </c>
      <c r="F157" s="182" t="str">
        <f ca="1">IF(ISERROR($V157),"",OFFSET('Smelter Look-up'!$E$4,$V157-4,0))</f>
        <v>CID001259</v>
      </c>
      <c r="G157" s="182" t="str">
        <f ca="1">IF(C157=$X$4,IF(ISERROR($V157),"Enter smelter details","RMI"),IF(ISERROR($V157),"",OFFSET('Smelter Look-up'!$F$4,$V157-4,0)))</f>
        <v>RMI</v>
      </c>
      <c r="H157" s="183" t="s">
        <v>15665</v>
      </c>
      <c r="I157" s="184" t="str">
        <f ca="1">IF(ISERROR($V157),"",OFFSET('Smelter Look-up'!$H$4,$V157-4,0))</f>
        <v>Noda</v>
      </c>
      <c r="J157" s="184" t="str">
        <f ca="1">IF(ISERROR($V157),"",OFFSET('Smelter Look-up'!$I$4,$V157-4,0))</f>
        <v>Chiba</v>
      </c>
      <c r="K157" s="225" t="s">
        <v>15665</v>
      </c>
      <c r="L157" s="225" t="s">
        <v>15665</v>
      </c>
      <c r="M157" s="225" t="s">
        <v>15665</v>
      </c>
      <c r="N157" s="225" t="s">
        <v>15665</v>
      </c>
      <c r="O157" s="225" t="s">
        <v>490</v>
      </c>
      <c r="P157" s="185" t="s">
        <v>15665</v>
      </c>
      <c r="Q157" s="226" t="s">
        <v>15665</v>
      </c>
      <c r="R157" s="182" t="str">
        <f ca="1">IF(ISERROR($V157),"",OFFSET('Smelter Look-up'!$C$4,$V157-4,0)&amp;"")</f>
        <v>Nihon Material Co., Ltd.</v>
      </c>
      <c r="S157" s="181" t="str">
        <f t="shared" ca="1" si="21"/>
        <v>JP</v>
      </c>
      <c r="T157" s="181" t="str">
        <f ca="1">IF(B157="","",IF(ISERROR(MATCH($J157,SorP!$B$1:$B$6230,0)),"",INDIRECT("'SorP'!$A$"&amp;MATCH($J157,SorP!$B$1:$B$6230,0))))</f>
        <v>JP-12</v>
      </c>
      <c r="U157" s="201"/>
      <c r="V157" s="227">
        <f ca="1">IF(C157="",NA(),IF(OR(C157="Smelter not listed",C157="Smelter not yet identified"),MATCH($B157&amp;$D157,'Smelter Look-up'!$J:$J,0),MATCH($B157&amp;$C157,'Smelter Look-up'!$J:$J,0)))</f>
        <v>193</v>
      </c>
      <c r="X157" s="228">
        <f t="shared" ca="1" si="22"/>
        <v>0</v>
      </c>
      <c r="AB157" s="229" t="str">
        <f t="shared" ca="1" si="23"/>
        <v>GoldNihon Material Co., Ltd.</v>
      </c>
    </row>
    <row r="158" spans="1:28" s="228" customFormat="1" ht="25.5">
      <c r="A158" s="181" t="s">
        <v>2222</v>
      </c>
      <c r="B158" s="182" t="str">
        <f ca="1">IF(LEN(A158)=0,"",INDEX('Smelter Look-up'!$A:$A,MATCH($A158,'Smelter Look-up'!$E:$E,0)))</f>
        <v>Gold</v>
      </c>
      <c r="C158" s="186" t="str">
        <f ca="1">IF(LEN(A158)=0,"",INDEX('Smelter Look-up'!$C:$C,MATCH($A158,'Smelter Look-up'!$E:$E,0)))</f>
        <v>Ogussa Osterreichische Gold- und Silber-Scheideanstalt GmbH</v>
      </c>
      <c r="D158" s="233"/>
      <c r="E158" s="182" t="str">
        <f ca="1">IF(ISERROR($V158),"",OFFSET('Smelter Look-up'!$D$4,$V158-4,0)&amp;"")</f>
        <v>AUSTRIA</v>
      </c>
      <c r="F158" s="182" t="str">
        <f ca="1">IF(ISERROR($V158),"",OFFSET('Smelter Look-up'!$E$4,$V158-4,0))</f>
        <v>CID002779</v>
      </c>
      <c r="G158" s="182" t="str">
        <f ca="1">IF(C158=$X$4,IF(ISERROR($V158),"Enter smelter details","RMI"),IF(ISERROR($V158),"",OFFSET('Smelter Look-up'!$F$4,$V158-4,0)))</f>
        <v>RMI</v>
      </c>
      <c r="H158" s="183" t="s">
        <v>15665</v>
      </c>
      <c r="I158" s="184" t="str">
        <f ca="1">IF(ISERROR($V158),"",OFFSET('Smelter Look-up'!$H$4,$V158-4,0))</f>
        <v>Vienna</v>
      </c>
      <c r="J158" s="184" t="str">
        <f ca="1">IF(ISERROR($V158),"",OFFSET('Smelter Look-up'!$I$4,$V158-4,0))</f>
        <v>Wien</v>
      </c>
      <c r="K158" s="225" t="s">
        <v>15665</v>
      </c>
      <c r="L158" s="225" t="s">
        <v>15665</v>
      </c>
      <c r="M158" s="225" t="s">
        <v>15665</v>
      </c>
      <c r="N158" s="225" t="s">
        <v>15665</v>
      </c>
      <c r="O158" s="225" t="s">
        <v>490</v>
      </c>
      <c r="P158" s="185" t="s">
        <v>15665</v>
      </c>
      <c r="Q158" s="226" t="s">
        <v>15665</v>
      </c>
      <c r="R158" s="182" t="str">
        <f ca="1">IF(ISERROR($V158),"",OFFSET('Smelter Look-up'!$C$4,$V158-4,0)&amp;"")</f>
        <v>Ogussa Osterreichische Gold- und Silber-Scheideanstalt GmbH</v>
      </c>
      <c r="S158" s="181" t="str">
        <f t="shared" ca="1" si="21"/>
        <v>AT</v>
      </c>
      <c r="T158" s="181" t="str">
        <f ca="1">IF(B158="","",IF(ISERROR(MATCH($J158,SorP!$B$1:$B$6230,0)),"",INDIRECT("'SorP'!$A$"&amp;MATCH($J158,SorP!$B$1:$B$6230,0))))</f>
        <v>AT-9</v>
      </c>
      <c r="U158" s="201"/>
      <c r="V158" s="227">
        <f ca="1">IF(C158="",NA(),IF(OR(C158="Smelter not listed",C158="Smelter not yet identified"),MATCH($B158&amp;$D158,'Smelter Look-up'!$J:$J,0),MATCH($B158&amp;$C158,'Smelter Look-up'!$J:$J,0)))</f>
        <v>196</v>
      </c>
      <c r="X158" s="228">
        <f t="shared" ca="1" si="22"/>
        <v>0</v>
      </c>
      <c r="AB158" s="229" t="str">
        <f t="shared" ca="1" si="23"/>
        <v>GoldOgussa Osterreichische Gold- und Silber-Scheideanstalt GmbH</v>
      </c>
    </row>
    <row r="159" spans="1:28" s="228" customFormat="1" ht="20.25">
      <c r="A159" s="181" t="s">
        <v>716</v>
      </c>
      <c r="B159" s="182" t="str">
        <f ca="1">IF(LEN(A159)=0,"",INDEX('Smelter Look-up'!$A:$A,MATCH($A159,'Smelter Look-up'!$E:$E,0)))</f>
        <v>Gold</v>
      </c>
      <c r="C159" s="186" t="str">
        <f ca="1">IF(LEN(A159)=0,"",INDEX('Smelter Look-up'!$C:$C,MATCH($A159,'Smelter Look-up'!$E:$E,0)))</f>
        <v>Ohura Precious Metal Industry Co., Ltd.</v>
      </c>
      <c r="D159" s="233"/>
      <c r="E159" s="182" t="str">
        <f ca="1">IF(ISERROR($V159),"",OFFSET('Smelter Look-up'!$D$4,$V159-4,0)&amp;"")</f>
        <v>JAPAN</v>
      </c>
      <c r="F159" s="182" t="str">
        <f ca="1">IF(ISERROR($V159),"",OFFSET('Smelter Look-up'!$E$4,$V159-4,0))</f>
        <v>CID001325</v>
      </c>
      <c r="G159" s="182" t="str">
        <f ca="1">IF(C159=$X$4,IF(ISERROR($V159),"Enter smelter details","RMI"),IF(ISERROR($V159),"",OFFSET('Smelter Look-up'!$F$4,$V159-4,0)))</f>
        <v>RMI</v>
      </c>
      <c r="H159" s="183" t="s">
        <v>15665</v>
      </c>
      <c r="I159" s="184" t="str">
        <f ca="1">IF(ISERROR($V159),"",OFFSET('Smelter Look-up'!$H$4,$V159-4,0))</f>
        <v>Nara-shi</v>
      </c>
      <c r="J159" s="184" t="str">
        <f ca="1">IF(ISERROR($V159),"",OFFSET('Smelter Look-up'!$I$4,$V159-4,0))</f>
        <v>Nara</v>
      </c>
      <c r="K159" s="225" t="s">
        <v>15665</v>
      </c>
      <c r="L159" s="225" t="s">
        <v>15665</v>
      </c>
      <c r="M159" s="225" t="s">
        <v>15665</v>
      </c>
      <c r="N159" s="225" t="s">
        <v>15665</v>
      </c>
      <c r="O159" s="225" t="s">
        <v>490</v>
      </c>
      <c r="P159" s="185" t="s">
        <v>15665</v>
      </c>
      <c r="Q159" s="226" t="s">
        <v>15665</v>
      </c>
      <c r="R159" s="182" t="str">
        <f ca="1">IF(ISERROR($V159),"",OFFSET('Smelter Look-up'!$C$4,$V159-4,0)&amp;"")</f>
        <v>Ohura Precious Metal Industry Co., Ltd.</v>
      </c>
      <c r="S159" s="181" t="str">
        <f t="shared" ca="1" si="21"/>
        <v>JP</v>
      </c>
      <c r="T159" s="181" t="str">
        <f ca="1">IF(B159="","",IF(ISERROR(MATCH($J159,SorP!$B$1:$B$6230,0)),"",INDIRECT("'SorP'!$A$"&amp;MATCH($J159,SorP!$B$1:$B$6230,0))))</f>
        <v>JP-29</v>
      </c>
      <c r="U159" s="201"/>
      <c r="V159" s="227">
        <f ca="1">IF(C159="",NA(),IF(OR(C159="Smelter not listed",C159="Smelter not yet identified"),MATCH($B159&amp;$D159,'Smelter Look-up'!$J:$J,0),MATCH($B159&amp;$C159,'Smelter Look-up'!$J:$J,0)))</f>
        <v>198</v>
      </c>
      <c r="X159" s="228">
        <f t="shared" ca="1" si="22"/>
        <v>0</v>
      </c>
      <c r="AB159" s="229" t="str">
        <f t="shared" ca="1" si="23"/>
        <v>GoldOhura Precious Metal Industry Co., Ltd.</v>
      </c>
    </row>
    <row r="160" spans="1:28" s="228" customFormat="1" ht="25.5">
      <c r="A160" s="181" t="s">
        <v>2538</v>
      </c>
      <c r="B160" s="182" t="str">
        <f ca="1">IF(LEN(A160)=0,"",INDEX('Smelter Look-up'!$A:$A,MATCH($A160,'Smelter Look-up'!$E:$E,0)))</f>
        <v>Gold</v>
      </c>
      <c r="C160" s="186" t="str">
        <f ca="1">IF(LEN(A160)=0,"",INDEX('Smelter Look-up'!$C:$C,MATCH($A160,'Smelter Look-up'!$E:$E,0)))</f>
        <v>Planta Recuperadora de Metales SpA</v>
      </c>
      <c r="D160" s="233"/>
      <c r="E160" s="182" t="str">
        <f ca="1">IF(ISERROR($V160),"",OFFSET('Smelter Look-up'!$D$4,$V160-4,0)&amp;"")</f>
        <v>CHILE</v>
      </c>
      <c r="F160" s="182" t="str">
        <f ca="1">IF(ISERROR($V160),"",OFFSET('Smelter Look-up'!$E$4,$V160-4,0))</f>
        <v>CID002919</v>
      </c>
      <c r="G160" s="182" t="str">
        <f ca="1">IF(C160=$X$4,IF(ISERROR($V160),"Enter smelter details","RMI"),IF(ISERROR($V160),"",OFFSET('Smelter Look-up'!$F$4,$V160-4,0)))</f>
        <v>RMI</v>
      </c>
      <c r="H160" s="183" t="s">
        <v>15665</v>
      </c>
      <c r="I160" s="184" t="str">
        <f ca="1">IF(ISERROR($V160),"",OFFSET('Smelter Look-up'!$H$4,$V160-4,0))</f>
        <v>Mejillones</v>
      </c>
      <c r="J160" s="184" t="str">
        <f ca="1">IF(ISERROR($V160),"",OFFSET('Smelter Look-up'!$I$4,$V160-4,0))</f>
        <v>Antofagasta</v>
      </c>
      <c r="K160" s="225" t="s">
        <v>15665</v>
      </c>
      <c r="L160" s="225" t="s">
        <v>15665</v>
      </c>
      <c r="M160" s="225" t="s">
        <v>15665</v>
      </c>
      <c r="N160" s="225" t="s">
        <v>15665</v>
      </c>
      <c r="O160" s="225" t="s">
        <v>15666</v>
      </c>
      <c r="P160" s="185" t="s">
        <v>489</v>
      </c>
      <c r="Q160" s="226" t="s">
        <v>15665</v>
      </c>
      <c r="R160" s="182" t="str">
        <f ca="1">IF(ISERROR($V160),"",OFFSET('Smelter Look-up'!$C$4,$V160-4,0)&amp;"")</f>
        <v>Planta Recuperadora de Metales SpA</v>
      </c>
      <c r="S160" s="181" t="str">
        <f t="shared" ca="1" si="21"/>
        <v>CL</v>
      </c>
      <c r="T160" s="181" t="str">
        <f ca="1">IF(B160="","",IF(ISERROR(MATCH($J160,SorP!$B$1:$B$6230,0)),"",INDIRECT("'SorP'!$A$"&amp;MATCH($J160,SorP!$B$1:$B$6230,0))))</f>
        <v>CL-AN</v>
      </c>
      <c r="U160" s="201"/>
      <c r="V160" s="227">
        <f ca="1">IF(C160="",NA(),IF(OR(C160="Smelter not listed",C160="Smelter not yet identified"),MATCH($B160&amp;$D160,'Smelter Look-up'!$J:$J,0),MATCH($B160&amp;$C160,'Smelter Look-up'!$J:$J,0)))</f>
        <v>208</v>
      </c>
      <c r="X160" s="228">
        <f t="shared" ca="1" si="22"/>
        <v>0</v>
      </c>
      <c r="AB160" s="229" t="str">
        <f t="shared" ca="1" si="23"/>
        <v>GoldPlanta Recuperadora de Metales SpA</v>
      </c>
    </row>
    <row r="161" spans="1:28" s="228" customFormat="1" ht="20.25">
      <c r="A161" s="181" t="s">
        <v>721</v>
      </c>
      <c r="B161" s="182" t="str">
        <f ca="1">IF(LEN(A161)=0,"",INDEX('Smelter Look-up'!$A:$A,MATCH($A161,'Smelter Look-up'!$E:$E,0)))</f>
        <v>Gold</v>
      </c>
      <c r="C161" s="186" t="str">
        <f ca="1">IF(LEN(A161)=0,"",INDEX('Smelter Look-up'!$C:$C,MATCH($A161,'Smelter Look-up'!$E:$E,0)))</f>
        <v>PT Aneka Tambang (Persero) Tbk</v>
      </c>
      <c r="D161" s="233"/>
      <c r="E161" s="182" t="str">
        <f ca="1">IF(ISERROR($V161),"",OFFSET('Smelter Look-up'!$D$4,$V161-4,0)&amp;"")</f>
        <v>INDONESIA</v>
      </c>
      <c r="F161" s="182" t="str">
        <f ca="1">IF(ISERROR($V161),"",OFFSET('Smelter Look-up'!$E$4,$V161-4,0))</f>
        <v>CID001397</v>
      </c>
      <c r="G161" s="182" t="str">
        <f ca="1">IF(C161=$X$4,IF(ISERROR($V161),"Enter smelter details","RMI"),IF(ISERROR($V161),"",OFFSET('Smelter Look-up'!$F$4,$V161-4,0)))</f>
        <v>RMI</v>
      </c>
      <c r="H161" s="183" t="s">
        <v>15665</v>
      </c>
      <c r="I161" s="184" t="str">
        <f ca="1">IF(ISERROR($V161),"",OFFSET('Smelter Look-up'!$H$4,$V161-4,0))</f>
        <v>Jakarta</v>
      </c>
      <c r="J161" s="184" t="str">
        <f ca="1">IF(ISERROR($V161),"",OFFSET('Smelter Look-up'!$I$4,$V161-4,0))</f>
        <v>Jakarta Raya</v>
      </c>
      <c r="K161" s="225" t="s">
        <v>15665</v>
      </c>
      <c r="L161" s="225" t="s">
        <v>15665</v>
      </c>
      <c r="M161" s="225" t="s">
        <v>15665</v>
      </c>
      <c r="N161" s="225" t="s">
        <v>15665</v>
      </c>
      <c r="O161" s="225" t="s">
        <v>490</v>
      </c>
      <c r="P161" s="185" t="s">
        <v>15665</v>
      </c>
      <c r="Q161" s="226" t="s">
        <v>15665</v>
      </c>
      <c r="R161" s="182" t="str">
        <f ca="1">IF(ISERROR($V161),"",OFFSET('Smelter Look-up'!$C$4,$V161-4,0)&amp;"")</f>
        <v>PT Aneka Tambang (Persero) Tbk</v>
      </c>
      <c r="S161" s="181" t="str">
        <f t="shared" ca="1" si="21"/>
        <v>ID</v>
      </c>
      <c r="T161" s="181" t="str">
        <f ca="1">IF(B161="","",IF(ISERROR(MATCH($J161,SorP!$B$1:$B$6230,0)),"",INDIRECT("'SorP'!$A$"&amp;MATCH($J161,SorP!$B$1:$B$6230,0))))</f>
        <v>ID-JK</v>
      </c>
      <c r="U161" s="201"/>
      <c r="V161" s="227">
        <f ca="1">IF(C161="",NA(),IF(OR(C161="Smelter not listed",C161="Smelter not yet identified"),MATCH($B161&amp;$D161,'Smelter Look-up'!$J:$J,0),MATCH($B161&amp;$C161,'Smelter Look-up'!$J:$J,0)))</f>
        <v>211</v>
      </c>
      <c r="X161" s="228">
        <f t="shared" ca="1" si="22"/>
        <v>0</v>
      </c>
      <c r="AB161" s="229" t="str">
        <f t="shared" ca="1" si="23"/>
        <v>GoldPT Aneka Tambang (Persero) Tbk</v>
      </c>
    </row>
    <row r="162" spans="1:28" s="228" customFormat="1" ht="20.25">
      <c r="A162" s="181" t="s">
        <v>722</v>
      </c>
      <c r="B162" s="182" t="str">
        <f ca="1">IF(LEN(A162)=0,"",INDEX('Smelter Look-up'!$A:$A,MATCH($A162,'Smelter Look-up'!$E:$E,0)))</f>
        <v>Gold</v>
      </c>
      <c r="C162" s="186" t="str">
        <f ca="1">IF(LEN(A162)=0,"",INDEX('Smelter Look-up'!$C:$C,MATCH($A162,'Smelter Look-up'!$E:$E,0)))</f>
        <v>PX Precinox S.A.</v>
      </c>
      <c r="D162" s="233"/>
      <c r="E162" s="182" t="str">
        <f ca="1">IF(ISERROR($V162),"",OFFSET('Smelter Look-up'!$D$4,$V162-4,0)&amp;"")</f>
        <v>SWITZERLAND</v>
      </c>
      <c r="F162" s="182" t="str">
        <f ca="1">IF(ISERROR($V162),"",OFFSET('Smelter Look-up'!$E$4,$V162-4,0))</f>
        <v>CID001498</v>
      </c>
      <c r="G162" s="182" t="str">
        <f ca="1">IF(C162=$X$4,IF(ISERROR($V162),"Enter smelter details","RMI"),IF(ISERROR($V162),"",OFFSET('Smelter Look-up'!$F$4,$V162-4,0)))</f>
        <v>RMI</v>
      </c>
      <c r="H162" s="183" t="s">
        <v>15665</v>
      </c>
      <c r="I162" s="184" t="str">
        <f ca="1">IF(ISERROR($V162),"",OFFSET('Smelter Look-up'!$H$4,$V162-4,0))</f>
        <v>La Chaux-de-Fonds</v>
      </c>
      <c r="J162" s="184" t="str">
        <f ca="1">IF(ISERROR($V162),"",OFFSET('Smelter Look-up'!$I$4,$V162-4,0))</f>
        <v>Neuchâtel</v>
      </c>
      <c r="K162" s="225" t="s">
        <v>15665</v>
      </c>
      <c r="L162" s="225" t="s">
        <v>15665</v>
      </c>
      <c r="M162" s="225" t="s">
        <v>15665</v>
      </c>
      <c r="N162" s="225" t="s">
        <v>15665</v>
      </c>
      <c r="O162" s="225" t="s">
        <v>490</v>
      </c>
      <c r="P162" s="185" t="s">
        <v>15665</v>
      </c>
      <c r="Q162" s="226" t="s">
        <v>15665</v>
      </c>
      <c r="R162" s="182" t="str">
        <f ca="1">IF(ISERROR($V162),"",OFFSET('Smelter Look-up'!$C$4,$V162-4,0)&amp;"")</f>
        <v>PX Precinox S.A.</v>
      </c>
      <c r="S162" s="181" t="str">
        <f t="shared" ca="1" si="21"/>
        <v>CH</v>
      </c>
      <c r="T162" s="181" t="str">
        <f ca="1">IF(B162="","",IF(ISERROR(MATCH($J162,SorP!$B$1:$B$6230,0)),"",INDIRECT("'SorP'!$A$"&amp;MATCH($J162,SorP!$B$1:$B$6230,0))))</f>
        <v>CH-NE</v>
      </c>
      <c r="U162" s="201"/>
      <c r="V162" s="227">
        <f ca="1">IF(C162="",NA(),IF(OR(C162="Smelter not listed",C162="Smelter not yet identified"),MATCH($B162&amp;$D162,'Smelter Look-up'!$J:$J,0),MATCH($B162&amp;$C162,'Smelter Look-up'!$J:$J,0)))</f>
        <v>212</v>
      </c>
      <c r="X162" s="228">
        <f t="shared" ca="1" si="22"/>
        <v>0</v>
      </c>
      <c r="AB162" s="229" t="str">
        <f t="shared" ca="1" si="23"/>
        <v>GoldPX Precinox S.A.</v>
      </c>
    </row>
    <row r="163" spans="1:28" s="228" customFormat="1" ht="20.25">
      <c r="A163" s="181" t="s">
        <v>723</v>
      </c>
      <c r="B163" s="182" t="str">
        <f ca="1">IF(LEN(A163)=0,"",INDEX('Smelter Look-up'!$A:$A,MATCH($A163,'Smelter Look-up'!$E:$E,0)))</f>
        <v>Gold</v>
      </c>
      <c r="C163" s="186" t="str">
        <f ca="1">IF(LEN(A163)=0,"",INDEX('Smelter Look-up'!$C:$C,MATCH($A163,'Smelter Look-up'!$E:$E,0)))</f>
        <v>Rand Refinery (Pty) Ltd.</v>
      </c>
      <c r="D163" s="233"/>
      <c r="E163" s="182" t="str">
        <f ca="1">IF(ISERROR($V163),"",OFFSET('Smelter Look-up'!$D$4,$V163-4,0)&amp;"")</f>
        <v>SOUTH AFRICA</v>
      </c>
      <c r="F163" s="182" t="str">
        <f ca="1">IF(ISERROR($V163),"",OFFSET('Smelter Look-up'!$E$4,$V163-4,0))</f>
        <v>CID001512</v>
      </c>
      <c r="G163" s="182" t="str">
        <f ca="1">IF(C163=$X$4,IF(ISERROR($V163),"Enter smelter details","RMI"),IF(ISERROR($V163),"",OFFSET('Smelter Look-up'!$F$4,$V163-4,0)))</f>
        <v>RMI</v>
      </c>
      <c r="H163" s="183" t="s">
        <v>15665</v>
      </c>
      <c r="I163" s="184" t="str">
        <f ca="1">IF(ISERROR($V163),"",OFFSET('Smelter Look-up'!$H$4,$V163-4,0))</f>
        <v>Germiston</v>
      </c>
      <c r="J163" s="184" t="str">
        <f ca="1">IF(ISERROR($V163),"",OFFSET('Smelter Look-up'!$I$4,$V163-4,0))</f>
        <v>Gauteng</v>
      </c>
      <c r="K163" s="225" t="s">
        <v>15665</v>
      </c>
      <c r="L163" s="225" t="s">
        <v>15665</v>
      </c>
      <c r="M163" s="225" t="s">
        <v>15665</v>
      </c>
      <c r="N163" s="225" t="s">
        <v>15665</v>
      </c>
      <c r="O163" s="225" t="s">
        <v>490</v>
      </c>
      <c r="P163" s="185" t="s">
        <v>15665</v>
      </c>
      <c r="Q163" s="226" t="s">
        <v>15665</v>
      </c>
      <c r="R163" s="182" t="str">
        <f ca="1">IF(ISERROR($V163),"",OFFSET('Smelter Look-up'!$C$4,$V163-4,0)&amp;"")</f>
        <v>Rand Refinery (Pty) Ltd.</v>
      </c>
      <c r="S163" s="181" t="str">
        <f t="shared" ca="1" si="21"/>
        <v>ZA</v>
      </c>
      <c r="T163" s="181" t="str">
        <f ca="1">IF(B163="","",IF(ISERROR(MATCH($J163,SorP!$B$1:$B$6230,0)),"",INDIRECT("'SorP'!$A$"&amp;MATCH($J163,SorP!$B$1:$B$6230,0))))</f>
        <v>ZA-GP</v>
      </c>
      <c r="U163" s="201"/>
      <c r="V163" s="227">
        <f ca="1">IF(C163="",NA(),IF(OR(C163="Smelter not listed",C163="Smelter not yet identified"),MATCH($B163&amp;$D163,'Smelter Look-up'!$J:$J,0),MATCH($B163&amp;$C163,'Smelter Look-up'!$J:$J,0)))</f>
        <v>215</v>
      </c>
      <c r="X163" s="228">
        <f t="shared" ca="1" si="22"/>
        <v>0</v>
      </c>
      <c r="AB163" s="229" t="str">
        <f t="shared" ca="1" si="23"/>
        <v>GoldRand Refinery (Pty) Ltd.</v>
      </c>
    </row>
    <row r="164" spans="1:28" s="228" customFormat="1" ht="20.25">
      <c r="A164" s="181" t="s">
        <v>2338</v>
      </c>
      <c r="B164" s="182" t="str">
        <f ca="1">IF(LEN(A164)=0,"",INDEX('Smelter Look-up'!$A:$A,MATCH($A164,'Smelter Look-up'!$E:$E,0)))</f>
        <v>Gold</v>
      </c>
      <c r="C164" s="186" t="str">
        <f ca="1">IF(LEN(A164)=0,"",INDEX('Smelter Look-up'!$C:$C,MATCH($A164,'Smelter Look-up'!$E:$E,0)))</f>
        <v>REMONDIS PMR B.V.</v>
      </c>
      <c r="D164" s="233"/>
      <c r="E164" s="182" t="str">
        <f ca="1">IF(ISERROR($V164),"",OFFSET('Smelter Look-up'!$D$4,$V164-4,0)&amp;"")</f>
        <v>NETHERLANDS</v>
      </c>
      <c r="F164" s="182" t="str">
        <f ca="1">IF(ISERROR($V164),"",OFFSET('Smelter Look-up'!$E$4,$V164-4,0))</f>
        <v>CID002582</v>
      </c>
      <c r="G164" s="182" t="str">
        <f ca="1">IF(C164=$X$4,IF(ISERROR($V164),"Enter smelter details","RMI"),IF(ISERROR($V164),"",OFFSET('Smelter Look-up'!$F$4,$V164-4,0)))</f>
        <v>RMI</v>
      </c>
      <c r="H164" s="183" t="s">
        <v>15665</v>
      </c>
      <c r="I164" s="184" t="str">
        <f ca="1">IF(ISERROR($V164),"",OFFSET('Smelter Look-up'!$H$4,$V164-4,0))</f>
        <v>Moerdijk</v>
      </c>
      <c r="J164" s="184" t="str">
        <f ca="1">IF(ISERROR($V164),"",OFFSET('Smelter Look-up'!$I$4,$V164-4,0))</f>
        <v>Noord-Brabant</v>
      </c>
      <c r="K164" s="225" t="s">
        <v>15665</v>
      </c>
      <c r="L164" s="225" t="s">
        <v>15665</v>
      </c>
      <c r="M164" s="225" t="s">
        <v>15665</v>
      </c>
      <c r="N164" s="225" t="s">
        <v>15665</v>
      </c>
      <c r="O164" s="225" t="s">
        <v>490</v>
      </c>
      <c r="P164" s="185" t="s">
        <v>15665</v>
      </c>
      <c r="Q164" s="226" t="s">
        <v>15665</v>
      </c>
      <c r="R164" s="182" t="str">
        <f ca="1">IF(ISERROR($V164),"",OFFSET('Smelter Look-up'!$C$4,$V164-4,0)&amp;"")</f>
        <v>REMONDIS PMR B.V.</v>
      </c>
      <c r="S164" s="181" t="str">
        <f t="shared" ca="1" si="21"/>
        <v>NL</v>
      </c>
      <c r="T164" s="181" t="str">
        <f ca="1">IF(B164="","",IF(ISERROR(MATCH($J164,SorP!$B$1:$B$6230,0)),"",INDIRECT("'SorP'!$A$"&amp;MATCH($J164,SorP!$B$1:$B$6230,0))))</f>
        <v>NL-NB</v>
      </c>
      <c r="U164" s="201"/>
      <c r="V164" s="227">
        <f ca="1">IF(C164="",NA(),IF(OR(C164="Smelter not listed",C164="Smelter not yet identified"),MATCH($B164&amp;$D164,'Smelter Look-up'!$J:$J,0),MATCH($B164&amp;$C164,'Smelter Look-up'!$J:$J,0)))</f>
        <v>219</v>
      </c>
      <c r="X164" s="228">
        <f t="shared" ca="1" si="22"/>
        <v>0</v>
      </c>
      <c r="AB164" s="229" t="str">
        <f t="shared" ca="1" si="23"/>
        <v>GoldREMONDIS PMR B.V.</v>
      </c>
    </row>
    <row r="165" spans="1:28" s="228" customFormat="1" ht="20.25">
      <c r="A165" s="181" t="s">
        <v>724</v>
      </c>
      <c r="B165" s="182" t="str">
        <f ca="1">IF(LEN(A165)=0,"",INDEX('Smelter Look-up'!$A:$A,MATCH($A165,'Smelter Look-up'!$E:$E,0)))</f>
        <v>Gold</v>
      </c>
      <c r="C165" s="186" t="str">
        <f ca="1">IF(LEN(A165)=0,"",INDEX('Smelter Look-up'!$C:$C,MATCH($A165,'Smelter Look-up'!$E:$E,0)))</f>
        <v>Royal Canadian Mint</v>
      </c>
      <c r="D165" s="233"/>
      <c r="E165" s="182" t="str">
        <f ca="1">IF(ISERROR($V165),"",OFFSET('Smelter Look-up'!$D$4,$V165-4,0)&amp;"")</f>
        <v>CANADA</v>
      </c>
      <c r="F165" s="182" t="str">
        <f ca="1">IF(ISERROR($V165),"",OFFSET('Smelter Look-up'!$E$4,$V165-4,0))</f>
        <v>CID001534</v>
      </c>
      <c r="G165" s="182" t="str">
        <f ca="1">IF(C165=$X$4,IF(ISERROR($V165),"Enter smelter details","RMI"),IF(ISERROR($V165),"",OFFSET('Smelter Look-up'!$F$4,$V165-4,0)))</f>
        <v>RMI</v>
      </c>
      <c r="H165" s="183" t="s">
        <v>15665</v>
      </c>
      <c r="I165" s="184" t="str">
        <f ca="1">IF(ISERROR($V165),"",OFFSET('Smelter Look-up'!$H$4,$V165-4,0))</f>
        <v>Ottawa</v>
      </c>
      <c r="J165" s="184" t="str">
        <f ca="1">IF(ISERROR($V165),"",OFFSET('Smelter Look-up'!$I$4,$V165-4,0))</f>
        <v>Ontario</v>
      </c>
      <c r="K165" s="225" t="s">
        <v>15665</v>
      </c>
      <c r="L165" s="225" t="s">
        <v>15665</v>
      </c>
      <c r="M165" s="225" t="s">
        <v>15665</v>
      </c>
      <c r="N165" s="225" t="s">
        <v>15665</v>
      </c>
      <c r="O165" s="225" t="s">
        <v>490</v>
      </c>
      <c r="P165" s="185" t="s">
        <v>15665</v>
      </c>
      <c r="Q165" s="226" t="s">
        <v>15665</v>
      </c>
      <c r="R165" s="182" t="str">
        <f ca="1">IF(ISERROR($V165),"",OFFSET('Smelter Look-up'!$C$4,$V165-4,0)&amp;"")</f>
        <v>Royal Canadian Mint</v>
      </c>
      <c r="S165" s="181" t="str">
        <f t="shared" ca="1" si="21"/>
        <v>CA</v>
      </c>
      <c r="T165" s="181" t="str">
        <f ca="1">IF(B165="","",IF(ISERROR(MATCH($J165,SorP!$B$1:$B$6230,0)),"",INDIRECT("'SorP'!$A$"&amp;MATCH($J165,SorP!$B$1:$B$6230,0))))</f>
        <v>CA-ON</v>
      </c>
      <c r="U165" s="201"/>
      <c r="V165" s="227">
        <f ca="1">IF(C165="",NA(),IF(OR(C165="Smelter not listed",C165="Smelter not yet identified"),MATCH($B165&amp;$D165,'Smelter Look-up'!$J:$J,0),MATCH($B165&amp;$C165,'Smelter Look-up'!$J:$J,0)))</f>
        <v>220</v>
      </c>
      <c r="X165" s="228">
        <f t="shared" ca="1" si="22"/>
        <v>0</v>
      </c>
      <c r="AB165" s="229" t="str">
        <f t="shared" ca="1" si="23"/>
        <v>GoldRoyal Canadian Mint</v>
      </c>
    </row>
    <row r="166" spans="1:28" s="228" customFormat="1" ht="20.25">
      <c r="A166" s="181" t="s">
        <v>2276</v>
      </c>
      <c r="B166" s="182" t="str">
        <f ca="1">IF(LEN(A166)=0,"",INDEX('Smelter Look-up'!$A:$A,MATCH($A166,'Smelter Look-up'!$E:$E,0)))</f>
        <v>Gold</v>
      </c>
      <c r="C166" s="186" t="str">
        <f ca="1">IF(LEN(A166)=0,"",INDEX('Smelter Look-up'!$C:$C,MATCH($A166,'Smelter Look-up'!$E:$E,0)))</f>
        <v>SAAMP</v>
      </c>
      <c r="D166" s="233"/>
      <c r="E166" s="182" t="str">
        <f ca="1">IF(ISERROR($V166),"",OFFSET('Smelter Look-up'!$D$4,$V166-4,0)&amp;"")</f>
        <v>FRANCE</v>
      </c>
      <c r="F166" s="182" t="str">
        <f ca="1">IF(ISERROR($V166),"",OFFSET('Smelter Look-up'!$E$4,$V166-4,0))</f>
        <v>CID002761</v>
      </c>
      <c r="G166" s="182" t="str">
        <f ca="1">IF(C166=$X$4,IF(ISERROR($V166),"Enter smelter details","RMI"),IF(ISERROR($V166),"",OFFSET('Smelter Look-up'!$F$4,$V166-4,0)))</f>
        <v>RMI</v>
      </c>
      <c r="H166" s="183" t="s">
        <v>15665</v>
      </c>
      <c r="I166" s="184" t="str">
        <f ca="1">IF(ISERROR($V166),"",OFFSET('Smelter Look-up'!$H$4,$V166-4,0))</f>
        <v>Paris</v>
      </c>
      <c r="J166" s="184" t="str">
        <f ca="1">IF(ISERROR($V166),"",OFFSET('Smelter Look-up'!$I$4,$V166-4,0))</f>
        <v>Île-de-France</v>
      </c>
      <c r="K166" s="225" t="s">
        <v>15665</v>
      </c>
      <c r="L166" s="225" t="s">
        <v>15665</v>
      </c>
      <c r="M166" s="225" t="s">
        <v>15665</v>
      </c>
      <c r="N166" s="225" t="s">
        <v>15665</v>
      </c>
      <c r="O166" s="225" t="s">
        <v>490</v>
      </c>
      <c r="P166" s="185" t="s">
        <v>15665</v>
      </c>
      <c r="Q166" s="226" t="s">
        <v>15665</v>
      </c>
      <c r="R166" s="182" t="str">
        <f ca="1">IF(ISERROR($V166),"",OFFSET('Smelter Look-up'!$C$4,$V166-4,0)&amp;"")</f>
        <v>SAAMP</v>
      </c>
      <c r="S166" s="181" t="str">
        <f t="shared" ref="S166:S196" ca="1" si="24">IF(B166="","",IF(ISERROR(MATCH($E166,CL,0)),"Unknown",INDIRECT("'C'!$A$"&amp;MATCH($E166,CL,0)+1)))</f>
        <v>FR</v>
      </c>
      <c r="T166" s="181" t="str">
        <f ca="1">IF(B166="","",IF(ISERROR(MATCH($J166,SorP!$B$1:$B$6230,0)),"",INDIRECT("'SorP'!$A$"&amp;MATCH($J166,SorP!$B$1:$B$6230,0))))</f>
        <v>FR-IDF</v>
      </c>
      <c r="U166" s="201"/>
      <c r="V166" s="227">
        <f ca="1">IF(C166="",NA(),IF(OR(C166="Smelter not listed",C166="Smelter not yet identified"),MATCH($B166&amp;$D166,'Smelter Look-up'!$J:$J,0),MATCH($B166&amp;$C166,'Smelter Look-up'!$J:$J,0)))</f>
        <v>221</v>
      </c>
      <c r="X166" s="228">
        <f t="shared" ref="X166:X196" ca="1" si="25">IF(AND(C166="Smelter not listed",OR(LEN(D166)=0,LEN(E166)=0)),1,0)</f>
        <v>0</v>
      </c>
      <c r="AB166" s="229" t="str">
        <f t="shared" ref="AB166:AB196" ca="1" si="26">B166&amp;C166</f>
        <v>GoldSAAMP</v>
      </c>
    </row>
    <row r="167" spans="1:28" s="228" customFormat="1" ht="20.25">
      <c r="A167" s="181" t="s">
        <v>2542</v>
      </c>
      <c r="B167" s="182" t="str">
        <f ca="1">IF(LEN(A167)=0,"",INDEX('Smelter Look-up'!$A:$A,MATCH($A167,'Smelter Look-up'!$E:$E,0)))</f>
        <v>Gold</v>
      </c>
      <c r="C167" s="186" t="str">
        <f ca="1">IF(LEN(A167)=0,"",INDEX('Smelter Look-up'!$C:$C,MATCH($A167,'Smelter Look-up'!$E:$E,0)))</f>
        <v>Safimet S.p.A</v>
      </c>
      <c r="D167" s="233"/>
      <c r="E167" s="182" t="str">
        <f ca="1">IF(ISERROR($V167),"",OFFSET('Smelter Look-up'!$D$4,$V167-4,0)&amp;"")</f>
        <v>ITALY</v>
      </c>
      <c r="F167" s="182" t="str">
        <f ca="1">IF(ISERROR($V167),"",OFFSET('Smelter Look-up'!$E$4,$V167-4,0))</f>
        <v>CID002973</v>
      </c>
      <c r="G167" s="182" t="str">
        <f ca="1">IF(C167=$X$4,IF(ISERROR($V167),"Enter smelter details","RMI"),IF(ISERROR($V167),"",OFFSET('Smelter Look-up'!$F$4,$V167-4,0)))</f>
        <v>RMI</v>
      </c>
      <c r="H167" s="183" t="s">
        <v>15665</v>
      </c>
      <c r="I167" s="184" t="str">
        <f ca="1">IF(ISERROR($V167),"",OFFSET('Smelter Look-up'!$H$4,$V167-4,0))</f>
        <v>Arezzo</v>
      </c>
      <c r="J167" s="184" t="str">
        <f ca="1">IF(ISERROR($V167),"",OFFSET('Smelter Look-up'!$I$4,$V167-4,0))</f>
        <v>Toscana</v>
      </c>
      <c r="K167" s="225" t="s">
        <v>15665</v>
      </c>
      <c r="L167" s="225" t="s">
        <v>15665</v>
      </c>
      <c r="M167" s="225" t="s">
        <v>15665</v>
      </c>
      <c r="N167" s="225" t="s">
        <v>15665</v>
      </c>
      <c r="O167" s="225" t="s">
        <v>490</v>
      </c>
      <c r="P167" s="185" t="s">
        <v>15665</v>
      </c>
      <c r="Q167" s="226" t="s">
        <v>15665</v>
      </c>
      <c r="R167" s="182" t="str">
        <f ca="1">IF(ISERROR($V167),"",OFFSET('Smelter Look-up'!$C$4,$V167-4,0)&amp;"")</f>
        <v>Safimet S.p.A</v>
      </c>
      <c r="S167" s="181" t="str">
        <f t="shared" ca="1" si="24"/>
        <v>IT</v>
      </c>
      <c r="T167" s="181" t="str">
        <f ca="1">IF(B167="","",IF(ISERROR(MATCH($J167,SorP!$B$1:$B$6230,0)),"",INDIRECT("'SorP'!$A$"&amp;MATCH($J167,SorP!$B$1:$B$6230,0))))</f>
        <v>IT-52</v>
      </c>
      <c r="U167" s="201"/>
      <c r="V167" s="227">
        <f ca="1">IF(C167="",NA(),IF(OR(C167="Smelter not listed",C167="Smelter not yet identified"),MATCH($B167&amp;$D167,'Smelter Look-up'!$J:$J,0),MATCH($B167&amp;$C167,'Smelter Look-up'!$J:$J,0)))</f>
        <v>223</v>
      </c>
      <c r="X167" s="228">
        <f t="shared" ca="1" si="25"/>
        <v>0</v>
      </c>
      <c r="AB167" s="229" t="str">
        <f t="shared" ca="1" si="26"/>
        <v>GoldSafimet S.p.A</v>
      </c>
    </row>
    <row r="168" spans="1:28" s="228" customFormat="1" ht="20.25">
      <c r="A168" s="181" t="s">
        <v>2340</v>
      </c>
      <c r="B168" s="182" t="str">
        <f ca="1">IF(LEN(A168)=0,"",INDEX('Smelter Look-up'!$A:$A,MATCH($A168,'Smelter Look-up'!$E:$E,0)))</f>
        <v>Gold</v>
      </c>
      <c r="C168" s="186" t="str">
        <f ca="1">IF(LEN(A168)=0,"",INDEX('Smelter Look-up'!$C:$C,MATCH($A168,'Smelter Look-up'!$E:$E,0)))</f>
        <v>SAFINA A.S.</v>
      </c>
      <c r="D168" s="233"/>
      <c r="E168" s="182" t="str">
        <f ca="1">IF(ISERROR($V168),"",OFFSET('Smelter Look-up'!$D$4,$V168-4,0)&amp;"")</f>
        <v>CZECHIA</v>
      </c>
      <c r="F168" s="182" t="str">
        <f ca="1">IF(ISERROR($V168),"",OFFSET('Smelter Look-up'!$E$4,$V168-4,0))</f>
        <v>CID002290</v>
      </c>
      <c r="G168" s="182" t="str">
        <f ca="1">IF(C168=$X$4,IF(ISERROR($V168),"Enter smelter details","RMI"),IF(ISERROR($V168),"",OFFSET('Smelter Look-up'!$F$4,$V168-4,0)))</f>
        <v>RMI</v>
      </c>
      <c r="H168" s="183" t="s">
        <v>15665</v>
      </c>
      <c r="I168" s="184" t="str">
        <f ca="1">IF(ISERROR($V168),"",OFFSET('Smelter Look-up'!$H$4,$V168-4,0))</f>
        <v>Vestec</v>
      </c>
      <c r="J168" s="184" t="str">
        <f ca="1">IF(ISERROR($V168),"",OFFSET('Smelter Look-up'!$I$4,$V168-4,0))</f>
        <v>Praha-západ</v>
      </c>
      <c r="K168" s="225" t="s">
        <v>15665</v>
      </c>
      <c r="L168" s="225" t="s">
        <v>15665</v>
      </c>
      <c r="M168" s="225" t="s">
        <v>15665</v>
      </c>
      <c r="N168" s="225" t="s">
        <v>15665</v>
      </c>
      <c r="O168" s="225" t="s">
        <v>15669</v>
      </c>
      <c r="P168" s="185" t="s">
        <v>488</v>
      </c>
      <c r="Q168" s="226" t="s">
        <v>15665</v>
      </c>
      <c r="R168" s="182" t="str">
        <f ca="1">IF(ISERROR($V168),"",OFFSET('Smelter Look-up'!$C$4,$V168-4,0)&amp;"")</f>
        <v>SAFINA A.S.</v>
      </c>
      <c r="S168" s="181" t="str">
        <f t="shared" ca="1" si="24"/>
        <v>CZ</v>
      </c>
      <c r="T168" s="181" t="str">
        <f ca="1">IF(B168="","",IF(ISERROR(MATCH($J168,SorP!$B$1:$B$6230,0)),"",INDIRECT("'SorP'!$A$"&amp;MATCH($J168,SorP!$B$1:$B$6230,0))))</f>
        <v>CZ-20A</v>
      </c>
      <c r="U168" s="201"/>
      <c r="V168" s="227">
        <f ca="1">IF(C168="",NA(),IF(OR(C168="Smelter not listed",C168="Smelter not yet identified"),MATCH($B168&amp;$D168,'Smelter Look-up'!$J:$J,0),MATCH($B168&amp;$C168,'Smelter Look-up'!$J:$J,0)))</f>
        <v>224</v>
      </c>
      <c r="X168" s="228">
        <f t="shared" ca="1" si="25"/>
        <v>0</v>
      </c>
      <c r="AB168" s="229" t="str">
        <f t="shared" ca="1" si="26"/>
        <v>GoldSAFINA A.S.</v>
      </c>
    </row>
    <row r="169" spans="1:28" s="228" customFormat="1" ht="25.5">
      <c r="A169" s="181" t="s">
        <v>1409</v>
      </c>
      <c r="B169" s="182" t="str">
        <f ca="1">IF(LEN(A169)=0,"",INDEX('Smelter Look-up'!$A:$A,MATCH($A169,'Smelter Look-up'!$E:$E,0)))</f>
        <v>Gold</v>
      </c>
      <c r="C169" s="186" t="str">
        <f ca="1">IF(LEN(A169)=0,"",INDEX('Smelter Look-up'!$C:$C,MATCH($A169,'Smelter Look-up'!$E:$E,0)))</f>
        <v>Samduck Precious Metals</v>
      </c>
      <c r="D169" s="233"/>
      <c r="E169" s="182" t="str">
        <f ca="1">IF(ISERROR($V169),"",OFFSET('Smelter Look-up'!$D$4,$V169-4,0)&amp;"")</f>
        <v>KOREA, REPUBLIC OF</v>
      </c>
      <c r="F169" s="182" t="str">
        <f ca="1">IF(ISERROR($V169),"",OFFSET('Smelter Look-up'!$E$4,$V169-4,0))</f>
        <v>CID001555</v>
      </c>
      <c r="G169" s="182" t="str">
        <f ca="1">IF(C169=$X$4,IF(ISERROR($V169),"Enter smelter details","RMI"),IF(ISERROR($V169),"",OFFSET('Smelter Look-up'!$F$4,$V169-4,0)))</f>
        <v>RMI</v>
      </c>
      <c r="H169" s="183" t="s">
        <v>15665</v>
      </c>
      <c r="I169" s="184" t="str">
        <f ca="1">IF(ISERROR($V169),"",OFFSET('Smelter Look-up'!$H$4,$V169-4,0))</f>
        <v>Namdong</v>
      </c>
      <c r="J169" s="184" t="str">
        <f ca="1">IF(ISERROR($V169),"",OFFSET('Smelter Look-up'!$I$4,$V169-4,0))</f>
        <v>Incheon-gwangyeoksi</v>
      </c>
      <c r="K169" s="225" t="s">
        <v>15665</v>
      </c>
      <c r="L169" s="225" t="s">
        <v>15665</v>
      </c>
      <c r="M169" s="225" t="s">
        <v>15665</v>
      </c>
      <c r="N169" s="225" t="s">
        <v>15665</v>
      </c>
      <c r="O169" s="225" t="s">
        <v>490</v>
      </c>
      <c r="P169" s="185" t="s">
        <v>15665</v>
      </c>
      <c r="Q169" s="226" t="s">
        <v>15665</v>
      </c>
      <c r="R169" s="182" t="str">
        <f ca="1">IF(ISERROR($V169),"",OFFSET('Smelter Look-up'!$C$4,$V169-4,0)&amp;"")</f>
        <v>Samduck Precious Metals</v>
      </c>
      <c r="S169" s="181" t="str">
        <f t="shared" ca="1" si="24"/>
        <v>KR</v>
      </c>
      <c r="T169" s="181" t="str">
        <f ca="1">IF(B169="","",IF(ISERROR(MATCH($J169,SorP!$B$1:$B$6230,0)),"",INDIRECT("'SorP'!$A$"&amp;MATCH($J169,SorP!$B$1:$B$6230,0))))</f>
        <v>KR-28</v>
      </c>
      <c r="U169" s="201"/>
      <c r="V169" s="227">
        <f ca="1">IF(C169="",NA(),IF(OR(C169="Smelter not listed",C169="Smelter not yet identified"),MATCH($B169&amp;$D169,'Smelter Look-up'!$J:$J,0),MATCH($B169&amp;$C169,'Smelter Look-up'!$J:$J,0)))</f>
        <v>228</v>
      </c>
      <c r="X169" s="228">
        <f t="shared" ca="1" si="25"/>
        <v>0</v>
      </c>
      <c r="AB169" s="229" t="str">
        <f t="shared" ca="1" si="26"/>
        <v>GoldSamduck Precious Metals</v>
      </c>
    </row>
    <row r="170" spans="1:28" s="228" customFormat="1" ht="25.5">
      <c r="A170" s="181" t="s">
        <v>727</v>
      </c>
      <c r="B170" s="182" t="str">
        <f ca="1">IF(LEN(A170)=0,"",INDEX('Smelter Look-up'!$A:$A,MATCH($A170,'Smelter Look-up'!$E:$E,0)))</f>
        <v>Gold</v>
      </c>
      <c r="C170" s="186" t="str">
        <f ca="1">IF(LEN(A170)=0,"",INDEX('Smelter Look-up'!$C:$C,MATCH($A170,'Smelter Look-up'!$E:$E,0)))</f>
        <v>SEMPSA Joyeria Plateria S.A.</v>
      </c>
      <c r="D170" s="233"/>
      <c r="E170" s="182" t="str">
        <f ca="1">IF(ISERROR($V170),"",OFFSET('Smelter Look-up'!$D$4,$V170-4,0)&amp;"")</f>
        <v>SPAIN</v>
      </c>
      <c r="F170" s="182" t="str">
        <f ca="1">IF(ISERROR($V170),"",OFFSET('Smelter Look-up'!$E$4,$V170-4,0))</f>
        <v>CID001585</v>
      </c>
      <c r="G170" s="182" t="str">
        <f ca="1">IF(C170=$X$4,IF(ISERROR($V170),"Enter smelter details","RMI"),IF(ISERROR($V170),"",OFFSET('Smelter Look-up'!$F$4,$V170-4,0)))</f>
        <v>RMI</v>
      </c>
      <c r="H170" s="183" t="s">
        <v>15665</v>
      </c>
      <c r="I170" s="184" t="str">
        <f ca="1">IF(ISERROR($V170),"",OFFSET('Smelter Look-up'!$H$4,$V170-4,0))</f>
        <v>Madrid</v>
      </c>
      <c r="J170" s="184" t="str">
        <f ca="1">IF(ISERROR($V170),"",OFFSET('Smelter Look-up'!$I$4,$V170-4,0))</f>
        <v>Madrid, Comunidad de</v>
      </c>
      <c r="K170" s="225" t="s">
        <v>15665</v>
      </c>
      <c r="L170" s="225" t="s">
        <v>15665</v>
      </c>
      <c r="M170" s="225" t="s">
        <v>15665</v>
      </c>
      <c r="N170" s="225" t="s">
        <v>15665</v>
      </c>
      <c r="O170" s="225" t="s">
        <v>490</v>
      </c>
      <c r="P170" s="185" t="s">
        <v>15665</v>
      </c>
      <c r="Q170" s="226" t="s">
        <v>15665</v>
      </c>
      <c r="R170" s="182" t="str">
        <f ca="1">IF(ISERROR($V170),"",OFFSET('Smelter Look-up'!$C$4,$V170-4,0)&amp;"")</f>
        <v>SEMPSA Joyeria Plateria S.A.</v>
      </c>
      <c r="S170" s="181" t="str">
        <f t="shared" ca="1" si="24"/>
        <v>ES</v>
      </c>
      <c r="T170" s="181" t="str">
        <f ca="1">IF(B170="","",IF(ISERROR(MATCH($J170,SorP!$B$1:$B$6230,0)),"",INDIRECT("'SorP'!$A$"&amp;MATCH($J170,SorP!$B$1:$B$6230,0))))</f>
        <v>ES-MD</v>
      </c>
      <c r="U170" s="201"/>
      <c r="V170" s="227">
        <f ca="1">IF(C170="",NA(),IF(OR(C170="Smelter not listed",C170="Smelter not yet identified"),MATCH($B170&amp;$D170,'Smelter Look-up'!$J:$J,0),MATCH($B170&amp;$C170,'Smelter Look-up'!$J:$J,0)))</f>
        <v>234</v>
      </c>
      <c r="X170" s="228">
        <f t="shared" ca="1" si="25"/>
        <v>0</v>
      </c>
      <c r="AB170" s="229" t="str">
        <f t="shared" ca="1" si="26"/>
        <v>GoldSEMPSA Joyeria Plateria S.A.</v>
      </c>
    </row>
    <row r="171" spans="1:28" s="228" customFormat="1" ht="20.25">
      <c r="A171" s="181" t="s">
        <v>734</v>
      </c>
      <c r="B171" s="182" t="str">
        <f ca="1">IF(LEN(A171)=0,"",INDEX('Smelter Look-up'!$A:$A,MATCH($A171,'Smelter Look-up'!$E:$E,0)))</f>
        <v>Gold</v>
      </c>
      <c r="C171" s="186" t="str">
        <f ca="1">IF(LEN(A171)=0,"",INDEX('Smelter Look-up'!$C:$C,MATCH($A171,'Smelter Look-up'!$E:$E,0)))</f>
        <v>Shandong Gold Smelting Co., Ltd.</v>
      </c>
      <c r="D171" s="233"/>
      <c r="E171" s="182" t="str">
        <f ca="1">IF(ISERROR($V171),"",OFFSET('Smelter Look-up'!$D$4,$V171-4,0)&amp;"")</f>
        <v>CHINA</v>
      </c>
      <c r="F171" s="182" t="str">
        <f ca="1">IF(ISERROR($V171),"",OFFSET('Smelter Look-up'!$E$4,$V171-4,0))</f>
        <v>CID001916</v>
      </c>
      <c r="G171" s="182" t="str">
        <f ca="1">IF(C171=$X$4,IF(ISERROR($V171),"Enter smelter details","RMI"),IF(ISERROR($V171),"",OFFSET('Smelter Look-up'!$F$4,$V171-4,0)))</f>
        <v>RMI</v>
      </c>
      <c r="H171" s="183" t="s">
        <v>15665</v>
      </c>
      <c r="I171" s="184" t="str">
        <f ca="1">IF(ISERROR($V171),"",OFFSET('Smelter Look-up'!$H$4,$V171-4,0))</f>
        <v>Laizhou</v>
      </c>
      <c r="J171" s="184" t="str">
        <f ca="1">IF(ISERROR($V171),"",OFFSET('Smelter Look-up'!$I$4,$V171-4,0))</f>
        <v>Shandong Sheng</v>
      </c>
      <c r="K171" s="225" t="s">
        <v>15665</v>
      </c>
      <c r="L171" s="225" t="s">
        <v>15665</v>
      </c>
      <c r="M171" s="225" t="s">
        <v>15665</v>
      </c>
      <c r="N171" s="225" t="s">
        <v>15665</v>
      </c>
      <c r="O171" s="225" t="s">
        <v>490</v>
      </c>
      <c r="P171" s="185" t="s">
        <v>15665</v>
      </c>
      <c r="Q171" s="226" t="s">
        <v>15665</v>
      </c>
      <c r="R171" s="182" t="str">
        <f ca="1">IF(ISERROR($V171),"",OFFSET('Smelter Look-up'!$C$4,$V171-4,0)&amp;"")</f>
        <v>Shandong Gold Smelting Co., Ltd.</v>
      </c>
      <c r="S171" s="181" t="str">
        <f t="shared" ca="1" si="24"/>
        <v>CN</v>
      </c>
      <c r="T171" s="181" t="str">
        <f ca="1">IF(B171="","",IF(ISERROR(MATCH($J171,SorP!$B$1:$B$6230,0)),"",INDIRECT("'SorP'!$A$"&amp;MATCH($J171,SorP!$B$1:$B$6230,0))))</f>
        <v>CN-SD</v>
      </c>
      <c r="U171" s="201"/>
      <c r="V171" s="227">
        <f ca="1">IF(C171="",NA(),IF(OR(C171="Smelter not listed",C171="Smelter not yet identified"),MATCH($B171&amp;$D171,'Smelter Look-up'!$J:$J,0),MATCH($B171&amp;$C171,'Smelter Look-up'!$J:$J,0)))</f>
        <v>239</v>
      </c>
      <c r="X171" s="228">
        <f t="shared" ca="1" si="25"/>
        <v>0</v>
      </c>
      <c r="AB171" s="229" t="str">
        <f t="shared" ca="1" si="26"/>
        <v>GoldShandong Gold Smelting Co., Ltd.</v>
      </c>
    </row>
    <row r="172" spans="1:28" s="228" customFormat="1" ht="25.5">
      <c r="A172" s="181" t="s">
        <v>728</v>
      </c>
      <c r="B172" s="182" t="str">
        <f ca="1">IF(LEN(A172)=0,"",INDEX('Smelter Look-up'!$A:$A,MATCH($A172,'Smelter Look-up'!$E:$E,0)))</f>
        <v>Gold</v>
      </c>
      <c r="C172" s="186" t="str">
        <f ca="1">IF(LEN(A172)=0,"",INDEX('Smelter Look-up'!$C:$C,MATCH($A172,'Smelter Look-up'!$E:$E,0)))</f>
        <v>Shandong Zhaojin Gold &amp; Silver Refinery Co., Ltd.</v>
      </c>
      <c r="D172" s="233"/>
      <c r="E172" s="182" t="str">
        <f ca="1">IF(ISERROR($V172),"",OFFSET('Smelter Look-up'!$D$4,$V172-4,0)&amp;"")</f>
        <v>CHINA</v>
      </c>
      <c r="F172" s="182" t="str">
        <f ca="1">IF(ISERROR($V172),"",OFFSET('Smelter Look-up'!$E$4,$V172-4,0))</f>
        <v>CID001622</v>
      </c>
      <c r="G172" s="182" t="str">
        <f ca="1">IF(C172=$X$4,IF(ISERROR($V172),"Enter smelter details","RMI"),IF(ISERROR($V172),"",OFFSET('Smelter Look-up'!$F$4,$V172-4,0)))</f>
        <v>RMI</v>
      </c>
      <c r="H172" s="183" t="s">
        <v>15665</v>
      </c>
      <c r="I172" s="184" t="str">
        <f ca="1">IF(ISERROR($V172),"",OFFSET('Smelter Look-up'!$H$4,$V172-4,0))</f>
        <v>Zhaoyuan</v>
      </c>
      <c r="J172" s="184" t="str">
        <f ca="1">IF(ISERROR($V172),"",OFFSET('Smelter Look-up'!$I$4,$V172-4,0))</f>
        <v>Shandong Sheng</v>
      </c>
      <c r="K172" s="225" t="s">
        <v>15665</v>
      </c>
      <c r="L172" s="225" t="s">
        <v>15665</v>
      </c>
      <c r="M172" s="225" t="s">
        <v>15665</v>
      </c>
      <c r="N172" s="225" t="s">
        <v>15665</v>
      </c>
      <c r="O172" s="225" t="s">
        <v>490</v>
      </c>
      <c r="P172" s="185" t="s">
        <v>15665</v>
      </c>
      <c r="Q172" s="226" t="s">
        <v>15665</v>
      </c>
      <c r="R172" s="182" t="str">
        <f ca="1">IF(ISERROR($V172),"",OFFSET('Smelter Look-up'!$C$4,$V172-4,0)&amp;"")</f>
        <v>Shandong Zhaojin Gold &amp; Silver Refinery Co., Ltd.</v>
      </c>
      <c r="S172" s="181" t="str">
        <f t="shared" ca="1" si="24"/>
        <v>CN</v>
      </c>
      <c r="T172" s="181" t="str">
        <f ca="1">IF(B172="","",IF(ISERROR(MATCH($J172,SorP!$B$1:$B$6230,0)),"",INDIRECT("'SorP'!$A$"&amp;MATCH($J172,SorP!$B$1:$B$6230,0))))</f>
        <v>CN-SD</v>
      </c>
      <c r="U172" s="201"/>
      <c r="V172" s="227">
        <f ca="1">IF(C172="",NA(),IF(OR(C172="Smelter not listed",C172="Smelter not yet identified"),MATCH($B172&amp;$D172,'Smelter Look-up'!$J:$J,0),MATCH($B172&amp;$C172,'Smelter Look-up'!$J:$J,0)))</f>
        <v>246</v>
      </c>
      <c r="X172" s="228">
        <f t="shared" ca="1" si="25"/>
        <v>0</v>
      </c>
      <c r="AB172" s="229" t="str">
        <f t="shared" ca="1" si="26"/>
        <v>GoldShandong Zhaojin Gold &amp; Silver Refinery Co., Ltd.</v>
      </c>
    </row>
    <row r="173" spans="1:28" s="228" customFormat="1" ht="20.25">
      <c r="A173" s="181" t="s">
        <v>1392</v>
      </c>
      <c r="B173" s="182" t="str">
        <f ca="1">IF(LEN(A173)=0,"",INDEX('Smelter Look-up'!$A:$A,MATCH($A173,'Smelter Look-up'!$E:$E,0)))</f>
        <v>Gold</v>
      </c>
      <c r="C173" s="186" t="str">
        <f ca="1">IF(LEN(A173)=0,"",INDEX('Smelter Look-up'!$C:$C,MATCH($A173,'Smelter Look-up'!$E:$E,0)))</f>
        <v>Sichuan Tianze Precious Metals Co., Ltd.</v>
      </c>
      <c r="D173" s="233"/>
      <c r="E173" s="182" t="str">
        <f ca="1">IF(ISERROR($V173),"",OFFSET('Smelter Look-up'!$D$4,$V173-4,0)&amp;"")</f>
        <v>CHINA</v>
      </c>
      <c r="F173" s="182" t="str">
        <f ca="1">IF(ISERROR($V173),"",OFFSET('Smelter Look-up'!$E$4,$V173-4,0))</f>
        <v>CID001736</v>
      </c>
      <c r="G173" s="182" t="str">
        <f ca="1">IF(C173=$X$4,IF(ISERROR($V173),"Enter smelter details","RMI"),IF(ISERROR($V173),"",OFFSET('Smelter Look-up'!$F$4,$V173-4,0)))</f>
        <v>RMI</v>
      </c>
      <c r="H173" s="183" t="s">
        <v>15665</v>
      </c>
      <c r="I173" s="184" t="str">
        <f ca="1">IF(ISERROR($V173),"",OFFSET('Smelter Look-up'!$H$4,$V173-4,0))</f>
        <v>Chengdu</v>
      </c>
      <c r="J173" s="184" t="str">
        <f ca="1">IF(ISERROR($V173),"",OFFSET('Smelter Look-up'!$I$4,$V173-4,0))</f>
        <v>Sichuan Sheng</v>
      </c>
      <c r="K173" s="225" t="s">
        <v>15665</v>
      </c>
      <c r="L173" s="225" t="s">
        <v>15665</v>
      </c>
      <c r="M173" s="225" t="s">
        <v>15665</v>
      </c>
      <c r="N173" s="225" t="s">
        <v>15665</v>
      </c>
      <c r="O173" s="225" t="s">
        <v>490</v>
      </c>
      <c r="P173" s="185" t="s">
        <v>15665</v>
      </c>
      <c r="Q173" s="226" t="s">
        <v>15665</v>
      </c>
      <c r="R173" s="182" t="str">
        <f ca="1">IF(ISERROR($V173),"",OFFSET('Smelter Look-up'!$C$4,$V173-4,0)&amp;"")</f>
        <v>Sichuan Tianze Precious Metals Co., Ltd.</v>
      </c>
      <c r="S173" s="181" t="str">
        <f t="shared" ca="1" si="24"/>
        <v>CN</v>
      </c>
      <c r="T173" s="181" t="str">
        <f ca="1">IF(B173="","",IF(ISERROR(MATCH($J173,SorP!$B$1:$B$6230,0)),"",INDIRECT("'SorP'!$A$"&amp;MATCH($J173,SorP!$B$1:$B$6230,0))))</f>
        <v>CN-SC</v>
      </c>
      <c r="U173" s="201"/>
      <c r="V173" s="227">
        <f ca="1">IF(C173="",NA(),IF(OR(C173="Smelter not listed",C173="Smelter not yet identified"),MATCH($B173&amp;$D173,'Smelter Look-up'!$J:$J,0),MATCH($B173&amp;$C173,'Smelter Look-up'!$J:$J,0)))</f>
        <v>253</v>
      </c>
      <c r="X173" s="228">
        <f t="shared" ca="1" si="25"/>
        <v>0</v>
      </c>
      <c r="AB173" s="229" t="str">
        <f t="shared" ca="1" si="26"/>
        <v>GoldSichuan Tianze Precious Metals Co., Ltd.</v>
      </c>
    </row>
    <row r="174" spans="1:28" s="228" customFormat="1" ht="25.5">
      <c r="A174" s="181" t="s">
        <v>1394</v>
      </c>
      <c r="B174" s="182" t="str">
        <f ca="1">IF(LEN(A174)=0,"",INDEX('Smelter Look-up'!$A:$A,MATCH($A174,'Smelter Look-up'!$E:$E,0)))</f>
        <v>Gold</v>
      </c>
      <c r="C174" s="186" t="str">
        <f ca="1">IF(LEN(A174)=0,"",INDEX('Smelter Look-up'!$C:$C,MATCH($A174,'Smelter Look-up'!$E:$E,0)))</f>
        <v>Singway Technology Co., Ltd.</v>
      </c>
      <c r="D174" s="233"/>
      <c r="E174" s="182" t="str">
        <f ca="1">IF(ISERROR($V174),"",OFFSET('Smelter Look-up'!$D$4,$V174-4,0)&amp;"")</f>
        <v>TAIWAN, PROVINCE OF CHINA</v>
      </c>
      <c r="F174" s="182" t="str">
        <f ca="1">IF(ISERROR($V174),"",OFFSET('Smelter Look-up'!$E$4,$V174-4,0))</f>
        <v>CID002516</v>
      </c>
      <c r="G174" s="182" t="str">
        <f ca="1">IF(C174=$X$4,IF(ISERROR($V174),"Enter smelter details","RMI"),IF(ISERROR($V174),"",OFFSET('Smelter Look-up'!$F$4,$V174-4,0)))</f>
        <v>RMI</v>
      </c>
      <c r="H174" s="183" t="s">
        <v>15665</v>
      </c>
      <c r="I174" s="184" t="str">
        <f ca="1">IF(ISERROR($V174),"",OFFSET('Smelter Look-up'!$H$4,$V174-4,0))</f>
        <v>Dayuan</v>
      </c>
      <c r="J174" s="184" t="str">
        <f ca="1">IF(ISERROR($V174),"",OFFSET('Smelter Look-up'!$I$4,$V174-4,0))</f>
        <v>Taoyuan</v>
      </c>
      <c r="K174" s="225" t="s">
        <v>15665</v>
      </c>
      <c r="L174" s="225" t="s">
        <v>15665</v>
      </c>
      <c r="M174" s="225" t="s">
        <v>15665</v>
      </c>
      <c r="N174" s="225" t="s">
        <v>15665</v>
      </c>
      <c r="O174" s="225" t="s">
        <v>490</v>
      </c>
      <c r="P174" s="185" t="s">
        <v>15665</v>
      </c>
      <c r="Q174" s="226" t="s">
        <v>15665</v>
      </c>
      <c r="R174" s="182" t="str">
        <f ca="1">IF(ISERROR($V174),"",OFFSET('Smelter Look-up'!$C$4,$V174-4,0)&amp;"")</f>
        <v>Singway Technology Co., Ltd.</v>
      </c>
      <c r="S174" s="181" t="str">
        <f t="shared" ca="1" si="24"/>
        <v>TW</v>
      </c>
      <c r="T174" s="181" t="str">
        <f ca="1">IF(B174="","",IF(ISERROR(MATCH($J174,SorP!$B$1:$B$6230,0)),"",INDIRECT("'SorP'!$A$"&amp;MATCH($J174,SorP!$B$1:$B$6230,0))))</f>
        <v>TW-TAO</v>
      </c>
      <c r="U174" s="201"/>
      <c r="V174" s="227">
        <f ca="1">IF(C174="",NA(),IF(OR(C174="Smelter not listed",C174="Smelter not yet identified"),MATCH($B174&amp;$D174,'Smelter Look-up'!$J:$J,0),MATCH($B174&amp;$C174,'Smelter Look-up'!$J:$J,0)))</f>
        <v>255</v>
      </c>
      <c r="X174" s="228">
        <f t="shared" ca="1" si="25"/>
        <v>0</v>
      </c>
      <c r="AB174" s="229" t="str">
        <f t="shared" ca="1" si="26"/>
        <v>GoldSingway Technology Co., Ltd.</v>
      </c>
    </row>
    <row r="175" spans="1:28" s="228" customFormat="1" ht="25.5">
      <c r="A175" s="181" t="s">
        <v>730</v>
      </c>
      <c r="B175" s="182" t="str">
        <f ca="1">IF(LEN(A175)=0,"",INDEX('Smelter Look-up'!$A:$A,MATCH($A175,'Smelter Look-up'!$E:$E,0)))</f>
        <v>Gold</v>
      </c>
      <c r="C175" s="186" t="str">
        <f ca="1">IF(LEN(A175)=0,"",INDEX('Smelter Look-up'!$C:$C,MATCH($A175,'Smelter Look-up'!$E:$E,0)))</f>
        <v>Solar Applied Materials Technology Corp.</v>
      </c>
      <c r="D175" s="233"/>
      <c r="E175" s="182" t="str">
        <f ca="1">IF(ISERROR($V175),"",OFFSET('Smelter Look-up'!$D$4,$V175-4,0)&amp;"")</f>
        <v>TAIWAN, PROVINCE OF CHINA</v>
      </c>
      <c r="F175" s="182" t="str">
        <f ca="1">IF(ISERROR($V175),"",OFFSET('Smelter Look-up'!$E$4,$V175-4,0))</f>
        <v>CID001761</v>
      </c>
      <c r="G175" s="182" t="str">
        <f ca="1">IF(C175=$X$4,IF(ISERROR($V175),"Enter smelter details","RMI"),IF(ISERROR($V175),"",OFFSET('Smelter Look-up'!$F$4,$V175-4,0)))</f>
        <v>RMI</v>
      </c>
      <c r="H175" s="183" t="s">
        <v>15665</v>
      </c>
      <c r="I175" s="184" t="str">
        <f ca="1">IF(ISERROR($V175),"",OFFSET('Smelter Look-up'!$H$4,$V175-4,0))</f>
        <v>Tainan City</v>
      </c>
      <c r="J175" s="184" t="str">
        <f ca="1">IF(ISERROR($V175),"",OFFSET('Smelter Look-up'!$I$4,$V175-4,0))</f>
        <v>Tainan</v>
      </c>
      <c r="K175" s="225" t="s">
        <v>15665</v>
      </c>
      <c r="L175" s="225" t="s">
        <v>15665</v>
      </c>
      <c r="M175" s="225" t="s">
        <v>15665</v>
      </c>
      <c r="N175" s="225" t="s">
        <v>15665</v>
      </c>
      <c r="O175" s="225" t="s">
        <v>490</v>
      </c>
      <c r="P175" s="185" t="s">
        <v>15665</v>
      </c>
      <c r="Q175" s="226" t="s">
        <v>15665</v>
      </c>
      <c r="R175" s="182" t="str">
        <f ca="1">IF(ISERROR($V175),"",OFFSET('Smelter Look-up'!$C$4,$V175-4,0)&amp;"")</f>
        <v>Solar Applied Materials Technology Corp.</v>
      </c>
      <c r="S175" s="181" t="str">
        <f t="shared" ca="1" si="24"/>
        <v>TW</v>
      </c>
      <c r="T175" s="181" t="str">
        <f ca="1">IF(B175="","",IF(ISERROR(MATCH($J175,SorP!$B$1:$B$6230,0)),"",INDIRECT("'SorP'!$A$"&amp;MATCH($J175,SorP!$B$1:$B$6230,0))))</f>
        <v>TW-TNN</v>
      </c>
      <c r="U175" s="201"/>
      <c r="V175" s="227">
        <f ca="1">IF(C175="",NA(),IF(OR(C175="Smelter not listed",C175="Smelter not yet identified"),MATCH($B175&amp;$D175,'Smelter Look-up'!$J:$J,0),MATCH($B175&amp;$C175,'Smelter Look-up'!$J:$J,0)))</f>
        <v>258</v>
      </c>
      <c r="X175" s="228">
        <f t="shared" ca="1" si="25"/>
        <v>0</v>
      </c>
      <c r="AB175" s="229" t="str">
        <f t="shared" ca="1" si="26"/>
        <v>GoldSolar Applied Materials Technology Corp.</v>
      </c>
    </row>
    <row r="176" spans="1:28" s="228" customFormat="1" ht="20.25">
      <c r="A176" s="181" t="s">
        <v>731</v>
      </c>
      <c r="B176" s="182" t="str">
        <f ca="1">IF(LEN(A176)=0,"",INDEX('Smelter Look-up'!$A:$A,MATCH($A176,'Smelter Look-up'!$E:$E,0)))</f>
        <v>Gold</v>
      </c>
      <c r="C176" s="186" t="str">
        <f ca="1">IF(LEN(A176)=0,"",INDEX('Smelter Look-up'!$C:$C,MATCH($A176,'Smelter Look-up'!$E:$E,0)))</f>
        <v>Sumitomo Metal Mining Co., Ltd.</v>
      </c>
      <c r="D176" s="233"/>
      <c r="E176" s="182" t="str">
        <f ca="1">IF(ISERROR($V176),"",OFFSET('Smelter Look-up'!$D$4,$V176-4,0)&amp;"")</f>
        <v>JAPAN</v>
      </c>
      <c r="F176" s="182" t="str">
        <f ca="1">IF(ISERROR($V176),"",OFFSET('Smelter Look-up'!$E$4,$V176-4,0))</f>
        <v>CID001798</v>
      </c>
      <c r="G176" s="182" t="str">
        <f ca="1">IF(C176=$X$4,IF(ISERROR($V176),"Enter smelter details","RMI"),IF(ISERROR($V176),"",OFFSET('Smelter Look-up'!$F$4,$V176-4,0)))</f>
        <v>RMI</v>
      </c>
      <c r="H176" s="183" t="s">
        <v>15665</v>
      </c>
      <c r="I176" s="184" t="str">
        <f ca="1">IF(ISERROR($V176),"",OFFSET('Smelter Look-up'!$H$4,$V176-4,0))</f>
        <v>Saijo</v>
      </c>
      <c r="J176" s="184" t="str">
        <f ca="1">IF(ISERROR($V176),"",OFFSET('Smelter Look-up'!$I$4,$V176-4,0))</f>
        <v>Ehime</v>
      </c>
      <c r="K176" s="225" t="s">
        <v>15665</v>
      </c>
      <c r="L176" s="225" t="s">
        <v>15665</v>
      </c>
      <c r="M176" s="225" t="s">
        <v>15665</v>
      </c>
      <c r="N176" s="225" t="s">
        <v>15665</v>
      </c>
      <c r="O176" s="225" t="s">
        <v>490</v>
      </c>
      <c r="P176" s="185" t="s">
        <v>15665</v>
      </c>
      <c r="Q176" s="226" t="s">
        <v>15665</v>
      </c>
      <c r="R176" s="182" t="str">
        <f ca="1">IF(ISERROR($V176),"",OFFSET('Smelter Look-up'!$C$4,$V176-4,0)&amp;"")</f>
        <v>Sumitomo Metal Mining Co., Ltd.</v>
      </c>
      <c r="S176" s="181" t="str">
        <f t="shared" ca="1" si="24"/>
        <v>JP</v>
      </c>
      <c r="T176" s="181" t="str">
        <f ca="1">IF(B176="","",IF(ISERROR(MATCH($J176,SorP!$B$1:$B$6230,0)),"",INDIRECT("'SorP'!$A$"&amp;MATCH($J176,SorP!$B$1:$B$6230,0))))</f>
        <v>JP-38</v>
      </c>
      <c r="U176" s="201"/>
      <c r="V176" s="227">
        <f ca="1">IF(C176="",NA(),IF(OR(C176="Smelter not listed",C176="Smelter not yet identified"),MATCH($B176&amp;$D176,'Smelter Look-up'!$J:$J,0),MATCH($B176&amp;$C176,'Smelter Look-up'!$J:$J,0)))</f>
        <v>265</v>
      </c>
      <c r="X176" s="228">
        <f t="shared" ca="1" si="25"/>
        <v>0</v>
      </c>
      <c r="AB176" s="229" t="str">
        <f t="shared" ca="1" si="26"/>
        <v>GoldSumitomo Metal Mining Co., Ltd.</v>
      </c>
    </row>
    <row r="177" spans="1:28" s="228" customFormat="1" ht="20.25">
      <c r="A177" s="181" t="s">
        <v>2476</v>
      </c>
      <c r="B177" s="182" t="str">
        <f ca="1">IF(LEN(A177)=0,"",INDEX('Smelter Look-up'!$A:$A,MATCH($A177,'Smelter Look-up'!$E:$E,0)))</f>
        <v>Gold</v>
      </c>
      <c r="C177" s="186" t="str">
        <f ca="1">IF(LEN(A177)=0,"",INDEX('Smelter Look-up'!$C:$C,MATCH($A177,'Smelter Look-up'!$E:$E,0)))</f>
        <v>SungEel HiMetal Co., Ltd.</v>
      </c>
      <c r="D177" s="233"/>
      <c r="E177" s="182" t="str">
        <f ca="1">IF(ISERROR($V177),"",OFFSET('Smelter Look-up'!$D$4,$V177-4,0)&amp;"")</f>
        <v>KOREA, REPUBLIC OF</v>
      </c>
      <c r="F177" s="182" t="str">
        <f ca="1">IF(ISERROR($V177),"",OFFSET('Smelter Look-up'!$E$4,$V177-4,0))</f>
        <v>CID002918</v>
      </c>
      <c r="G177" s="182" t="str">
        <f ca="1">IF(C177=$X$4,IF(ISERROR($V177),"Enter smelter details","RMI"),IF(ISERROR($V177),"",OFFSET('Smelter Look-up'!$F$4,$V177-4,0)))</f>
        <v>RMI</v>
      </c>
      <c r="H177" s="183" t="s">
        <v>15665</v>
      </c>
      <c r="I177" s="184" t="str">
        <f ca="1">IF(ISERROR($V177),"",OFFSET('Smelter Look-up'!$H$4,$V177-4,0))</f>
        <v>Gunsan-si</v>
      </c>
      <c r="J177" s="184" t="str">
        <f ca="1">IF(ISERROR($V177),"",OFFSET('Smelter Look-up'!$I$4,$V177-4,0))</f>
        <v>Jeollabuk-do</v>
      </c>
      <c r="K177" s="225" t="s">
        <v>15665</v>
      </c>
      <c r="L177" s="225" t="s">
        <v>15665</v>
      </c>
      <c r="M177" s="225" t="s">
        <v>15665</v>
      </c>
      <c r="N177" s="225" t="s">
        <v>15665</v>
      </c>
      <c r="O177" s="225" t="s">
        <v>15669</v>
      </c>
      <c r="P177" s="185" t="s">
        <v>488</v>
      </c>
      <c r="Q177" s="226" t="s">
        <v>15665</v>
      </c>
      <c r="R177" s="182" t="str">
        <f ca="1">IF(ISERROR($V177),"",OFFSET('Smelter Look-up'!$C$4,$V177-4,0)&amp;"")</f>
        <v>SungEel HiMetal Co., Ltd.</v>
      </c>
      <c r="S177" s="181" t="str">
        <f t="shared" ca="1" si="24"/>
        <v>KR</v>
      </c>
      <c r="T177" s="181" t="str">
        <f ca="1">IF(B177="","",IF(ISERROR(MATCH($J177,SorP!$B$1:$B$6230,0)),"",INDIRECT("'SorP'!$A$"&amp;MATCH($J177,SorP!$B$1:$B$6230,0))))</f>
        <v>KR-45</v>
      </c>
      <c r="U177" s="201"/>
      <c r="V177" s="227">
        <f ca="1">IF(C177="",NA(),IF(OR(C177="Smelter not listed",C177="Smelter not yet identified"),MATCH($B177&amp;$D177,'Smelter Look-up'!$J:$J,0),MATCH($B177&amp;$C177,'Smelter Look-up'!$J:$J,0)))</f>
        <v>266</v>
      </c>
      <c r="X177" s="228">
        <f t="shared" ca="1" si="25"/>
        <v>0</v>
      </c>
      <c r="AB177" s="229" t="str">
        <f t="shared" ca="1" si="26"/>
        <v>GoldSungEel HiMetal Co., Ltd.</v>
      </c>
    </row>
    <row r="178" spans="1:28" s="228" customFormat="1" ht="20.25">
      <c r="A178" s="181" t="s">
        <v>1721</v>
      </c>
      <c r="B178" s="182" t="str">
        <f ca="1">IF(LEN(A178)=0,"",INDEX('Smelter Look-up'!$A:$A,MATCH($A178,'Smelter Look-up'!$E:$E,0)))</f>
        <v>Gold</v>
      </c>
      <c r="C178" s="186" t="str">
        <f ca="1">IF(LEN(A178)=0,"",INDEX('Smelter Look-up'!$C:$C,MATCH($A178,'Smelter Look-up'!$E:$E,0)))</f>
        <v>T.C.A S.p.A</v>
      </c>
      <c r="D178" s="233"/>
      <c r="E178" s="182" t="str">
        <f ca="1">IF(ISERROR($V178),"",OFFSET('Smelter Look-up'!$D$4,$V178-4,0)&amp;"")</f>
        <v>ITALY</v>
      </c>
      <c r="F178" s="182" t="str">
        <f ca="1">IF(ISERROR($V178),"",OFFSET('Smelter Look-up'!$E$4,$V178-4,0))</f>
        <v>CID002580</v>
      </c>
      <c r="G178" s="182" t="str">
        <f ca="1">IF(C178=$X$4,IF(ISERROR($V178),"Enter smelter details","RMI"),IF(ISERROR($V178),"",OFFSET('Smelter Look-up'!$F$4,$V178-4,0)))</f>
        <v>RMI</v>
      </c>
      <c r="H178" s="183" t="s">
        <v>15665</v>
      </c>
      <c r="I178" s="184" t="str">
        <f ca="1">IF(ISERROR($V178),"",OFFSET('Smelter Look-up'!$H$4,$V178-4,0))</f>
        <v>Capolona</v>
      </c>
      <c r="J178" s="184" t="str">
        <f ca="1">IF(ISERROR($V178),"",OFFSET('Smelter Look-up'!$I$4,$V178-4,0))</f>
        <v>Toscana</v>
      </c>
      <c r="K178" s="225" t="s">
        <v>15665</v>
      </c>
      <c r="L178" s="225" t="s">
        <v>15665</v>
      </c>
      <c r="M178" s="225" t="s">
        <v>15665</v>
      </c>
      <c r="N178" s="225" t="s">
        <v>15665</v>
      </c>
      <c r="O178" s="225" t="s">
        <v>490</v>
      </c>
      <c r="P178" s="185" t="s">
        <v>15665</v>
      </c>
      <c r="Q178" s="226" t="s">
        <v>15665</v>
      </c>
      <c r="R178" s="182" t="str">
        <f ca="1">IF(ISERROR($V178),"",OFFSET('Smelter Look-up'!$C$4,$V178-4,0)&amp;"")</f>
        <v>T.C.A S.p.A</v>
      </c>
      <c r="S178" s="181" t="str">
        <f t="shared" ca="1" si="24"/>
        <v>IT</v>
      </c>
      <c r="T178" s="181" t="str">
        <f ca="1">IF(B178="","",IF(ISERROR(MATCH($J178,SorP!$B$1:$B$6230,0)),"",INDIRECT("'SorP'!$A$"&amp;MATCH($J178,SorP!$B$1:$B$6230,0))))</f>
        <v>IT-52</v>
      </c>
      <c r="U178" s="201"/>
      <c r="V178" s="227">
        <f ca="1">IF(C178="",NA(),IF(OR(C178="Smelter not listed",C178="Smelter not yet identified"),MATCH($B178&amp;$D178,'Smelter Look-up'!$J:$J,0),MATCH($B178&amp;$C178,'Smelter Look-up'!$J:$J,0)))</f>
        <v>269</v>
      </c>
      <c r="X178" s="228">
        <f t="shared" ca="1" si="25"/>
        <v>0</v>
      </c>
      <c r="AB178" s="229" t="str">
        <f t="shared" ca="1" si="26"/>
        <v>GoldT.C.A S.p.A</v>
      </c>
    </row>
    <row r="179" spans="1:28" s="228" customFormat="1" ht="20.25">
      <c r="A179" s="181" t="s">
        <v>732</v>
      </c>
      <c r="B179" s="182" t="str">
        <f ca="1">IF(LEN(A179)=0,"",INDEX('Smelter Look-up'!$A:$A,MATCH($A179,'Smelter Look-up'!$E:$E,0)))</f>
        <v>Gold</v>
      </c>
      <c r="C179" s="186" t="str">
        <f ca="1">IF(LEN(A179)=0,"",INDEX('Smelter Look-up'!$C:$C,MATCH($A179,'Smelter Look-up'!$E:$E,0)))</f>
        <v>Tanaka Kikinzoku Kogyo K.K.</v>
      </c>
      <c r="D179" s="233"/>
      <c r="E179" s="182" t="str">
        <f ca="1">IF(ISERROR($V179),"",OFFSET('Smelter Look-up'!$D$4,$V179-4,0)&amp;"")</f>
        <v>JAPAN</v>
      </c>
      <c r="F179" s="182" t="str">
        <f ca="1">IF(ISERROR($V179),"",OFFSET('Smelter Look-up'!$E$4,$V179-4,0))</f>
        <v>CID001875</v>
      </c>
      <c r="G179" s="182" t="str">
        <f ca="1">IF(C179=$X$4,IF(ISERROR($V179),"Enter smelter details","RMI"),IF(ISERROR($V179),"",OFFSET('Smelter Look-up'!$F$4,$V179-4,0)))</f>
        <v>RMI</v>
      </c>
      <c r="H179" s="183" t="s">
        <v>15665</v>
      </c>
      <c r="I179" s="184" t="str">
        <f ca="1">IF(ISERROR($V179),"",OFFSET('Smelter Look-up'!$H$4,$V179-4,0))</f>
        <v>Hiratsuka</v>
      </c>
      <c r="J179" s="184" t="str">
        <f ca="1">IF(ISERROR($V179),"",OFFSET('Smelter Look-up'!$I$4,$V179-4,0))</f>
        <v>Kanagawa</v>
      </c>
      <c r="K179" s="225" t="s">
        <v>15665</v>
      </c>
      <c r="L179" s="225" t="s">
        <v>15665</v>
      </c>
      <c r="M179" s="225" t="s">
        <v>15665</v>
      </c>
      <c r="N179" s="225" t="s">
        <v>15665</v>
      </c>
      <c r="O179" s="225" t="s">
        <v>490</v>
      </c>
      <c r="P179" s="185" t="s">
        <v>15665</v>
      </c>
      <c r="Q179" s="226" t="s">
        <v>15665</v>
      </c>
      <c r="R179" s="182" t="str">
        <f ca="1">IF(ISERROR($V179),"",OFFSET('Smelter Look-up'!$C$4,$V179-4,0)&amp;"")</f>
        <v>Tanaka Kikinzoku Kogyo K.K.</v>
      </c>
      <c r="S179" s="181" t="str">
        <f t="shared" ca="1" si="24"/>
        <v>JP</v>
      </c>
      <c r="T179" s="181" t="str">
        <f ca="1">IF(B179="","",IF(ISERROR(MATCH($J179,SorP!$B$1:$B$6230,0)),"",INDIRECT("'SorP'!$A$"&amp;MATCH($J179,SorP!$B$1:$B$6230,0))))</f>
        <v>JP-14</v>
      </c>
      <c r="U179" s="201"/>
      <c r="V179" s="227">
        <f ca="1">IF(C179="",NA(),IF(OR(C179="Smelter not listed",C179="Smelter not yet identified"),MATCH($B179&amp;$D179,'Smelter Look-up'!$J:$J,0),MATCH($B179&amp;$C179,'Smelter Look-up'!$J:$J,0)))</f>
        <v>278</v>
      </c>
      <c r="X179" s="228">
        <f t="shared" ca="1" si="25"/>
        <v>0</v>
      </c>
      <c r="AB179" s="229" t="str">
        <f t="shared" ca="1" si="26"/>
        <v>GoldTanaka Kikinzoku Kogyo K.K.</v>
      </c>
    </row>
    <row r="180" spans="1:28" s="228" customFormat="1" ht="20.25">
      <c r="A180" s="181" t="s">
        <v>735</v>
      </c>
      <c r="B180" s="182" t="str">
        <f ca="1">IF(LEN(A180)=0,"",INDEX('Smelter Look-up'!$A:$A,MATCH($A180,'Smelter Look-up'!$E:$E,0)))</f>
        <v>Gold</v>
      </c>
      <c r="C180" s="186" t="str">
        <f ca="1">IF(LEN(A180)=0,"",INDEX('Smelter Look-up'!$C:$C,MATCH($A180,'Smelter Look-up'!$E:$E,0)))</f>
        <v>Tokuriki Honten Co., Ltd.</v>
      </c>
      <c r="D180" s="233"/>
      <c r="E180" s="182" t="str">
        <f ca="1">IF(ISERROR($V180),"",OFFSET('Smelter Look-up'!$D$4,$V180-4,0)&amp;"")</f>
        <v>JAPAN</v>
      </c>
      <c r="F180" s="182" t="str">
        <f ca="1">IF(ISERROR($V180),"",OFFSET('Smelter Look-up'!$E$4,$V180-4,0))</f>
        <v>CID001938</v>
      </c>
      <c r="G180" s="182" t="str">
        <f ca="1">IF(C180=$X$4,IF(ISERROR($V180),"Enter smelter details","RMI"),IF(ISERROR($V180),"",OFFSET('Smelter Look-up'!$F$4,$V180-4,0)))</f>
        <v>RMI</v>
      </c>
      <c r="H180" s="183" t="s">
        <v>15665</v>
      </c>
      <c r="I180" s="184" t="str">
        <f ca="1">IF(ISERROR($V180),"",OFFSET('Smelter Look-up'!$H$4,$V180-4,0))</f>
        <v>Kuki</v>
      </c>
      <c r="J180" s="184" t="str">
        <f ca="1">IF(ISERROR($V180),"",OFFSET('Smelter Look-up'!$I$4,$V180-4,0))</f>
        <v>Saitama</v>
      </c>
      <c r="K180" s="225" t="s">
        <v>15665</v>
      </c>
      <c r="L180" s="225" t="s">
        <v>15665</v>
      </c>
      <c r="M180" s="225" t="s">
        <v>15665</v>
      </c>
      <c r="N180" s="225" t="s">
        <v>15665</v>
      </c>
      <c r="O180" s="225" t="s">
        <v>490</v>
      </c>
      <c r="P180" s="185" t="s">
        <v>15665</v>
      </c>
      <c r="Q180" s="226" t="s">
        <v>15665</v>
      </c>
      <c r="R180" s="182" t="str">
        <f ca="1">IF(ISERROR($V180),"",OFFSET('Smelter Look-up'!$C$4,$V180-4,0)&amp;"")</f>
        <v>Tokuriki Honten Co., Ltd.</v>
      </c>
      <c r="S180" s="181" t="str">
        <f t="shared" ca="1" si="24"/>
        <v>JP</v>
      </c>
      <c r="T180" s="181" t="str">
        <f ca="1">IF(B180="","",IF(ISERROR(MATCH($J180,SorP!$B$1:$B$6230,0)),"",INDIRECT("'SorP'!$A$"&amp;MATCH($J180,SorP!$B$1:$B$6230,0))))</f>
        <v>JP-11</v>
      </c>
      <c r="U180" s="201"/>
      <c r="V180" s="227">
        <f ca="1">IF(C180="",NA(),IF(OR(C180="Smelter not listed",C180="Smelter not yet identified"),MATCH($B180&amp;$D180,'Smelter Look-up'!$J:$J,0),MATCH($B180&amp;$C180,'Smelter Look-up'!$J:$J,0)))</f>
        <v>283</v>
      </c>
      <c r="X180" s="228">
        <f t="shared" ca="1" si="25"/>
        <v>0</v>
      </c>
      <c r="AB180" s="229" t="str">
        <f t="shared" ca="1" si="26"/>
        <v>GoldTokuriki Honten Co., Ltd.</v>
      </c>
    </row>
    <row r="181" spans="1:28" s="228" customFormat="1" ht="20.25">
      <c r="A181" s="181" t="s">
        <v>2351</v>
      </c>
      <c r="B181" s="182" t="str">
        <f ca="1">IF(LEN(A181)=0,"",INDEX('Smelter Look-up'!$A:$A,MATCH($A181,'Smelter Look-up'!$E:$E,0)))</f>
        <v>Gold</v>
      </c>
      <c r="C181" s="186" t="str">
        <f ca="1">IF(LEN(A181)=0,"",INDEX('Smelter Look-up'!$C:$C,MATCH($A181,'Smelter Look-up'!$E:$E,0)))</f>
        <v>TOO Tau-Ken-Altyn</v>
      </c>
      <c r="D181" s="233"/>
      <c r="E181" s="182" t="str">
        <f ca="1">IF(ISERROR($V181),"",OFFSET('Smelter Look-up'!$D$4,$V181-4,0)&amp;"")</f>
        <v>KAZAKHSTAN</v>
      </c>
      <c r="F181" s="182" t="str">
        <f ca="1">IF(ISERROR($V181),"",OFFSET('Smelter Look-up'!$E$4,$V181-4,0))</f>
        <v>CID002615</v>
      </c>
      <c r="G181" s="182" t="str">
        <f ca="1">IF(C181=$X$4,IF(ISERROR($V181),"Enter smelter details","RMI"),IF(ISERROR($V181),"",OFFSET('Smelter Look-up'!$F$4,$V181-4,0)))</f>
        <v>RMI</v>
      </c>
      <c r="H181" s="183" t="s">
        <v>15665</v>
      </c>
      <c r="I181" s="184" t="str">
        <f ca="1">IF(ISERROR($V181),"",OFFSET('Smelter Look-up'!$H$4,$V181-4,0))</f>
        <v>Astana</v>
      </c>
      <c r="J181" s="184" t="str">
        <f ca="1">IF(ISERROR($V181),"",OFFSET('Smelter Look-up'!$I$4,$V181-4,0))</f>
        <v>Almaty</v>
      </c>
      <c r="K181" s="225" t="s">
        <v>15665</v>
      </c>
      <c r="L181" s="225" t="s">
        <v>15665</v>
      </c>
      <c r="M181" s="225" t="s">
        <v>15665</v>
      </c>
      <c r="N181" s="225" t="s">
        <v>15665</v>
      </c>
      <c r="O181" s="225" t="s">
        <v>490</v>
      </c>
      <c r="P181" s="185" t="s">
        <v>15665</v>
      </c>
      <c r="Q181" s="226" t="s">
        <v>15665</v>
      </c>
      <c r="R181" s="182" t="str">
        <f ca="1">IF(ISERROR($V181),"",OFFSET('Smelter Look-up'!$C$4,$V181-4,0)&amp;"")</f>
        <v>TOO Tau-Ken-Altyn</v>
      </c>
      <c r="S181" s="181" t="str">
        <f t="shared" ca="1" si="24"/>
        <v>KZ</v>
      </c>
      <c r="T181" s="181" t="str">
        <f ca="1">IF(B181="","",IF(ISERROR(MATCH($J181,SorP!$B$1:$B$6230,0)),"",INDIRECT("'SorP'!$A$"&amp;MATCH($J181,SorP!$B$1:$B$6230,0))))</f>
        <v>KZ-ALA</v>
      </c>
      <c r="U181" s="201"/>
      <c r="V181" s="227">
        <f ca="1">IF(C181="",NA(),IF(OR(C181="Smelter not listed",C181="Smelter not yet identified"),MATCH($B181&amp;$D181,'Smelter Look-up'!$J:$J,0),MATCH($B181&amp;$C181,'Smelter Look-up'!$J:$J,0)))</f>
        <v>287</v>
      </c>
      <c r="X181" s="228">
        <f t="shared" ca="1" si="25"/>
        <v>0</v>
      </c>
      <c r="AB181" s="229" t="str">
        <f t="shared" ca="1" si="26"/>
        <v>GoldTOO Tau-Ken-Altyn</v>
      </c>
    </row>
    <row r="182" spans="1:28" s="228" customFormat="1" ht="25.5">
      <c r="A182" s="181" t="s">
        <v>737</v>
      </c>
      <c r="B182" s="182" t="str">
        <f ca="1">IF(LEN(A182)=0,"",INDEX('Smelter Look-up'!$A:$A,MATCH($A182,'Smelter Look-up'!$E:$E,0)))</f>
        <v>Gold</v>
      </c>
      <c r="C182" s="186" t="str">
        <f ca="1">IF(LEN(A182)=0,"",INDEX('Smelter Look-up'!$C:$C,MATCH($A182,'Smelter Look-up'!$E:$E,0)))</f>
        <v>Torecom</v>
      </c>
      <c r="D182" s="233"/>
      <c r="E182" s="182" t="str">
        <f ca="1">IF(ISERROR($V182),"",OFFSET('Smelter Look-up'!$D$4,$V182-4,0)&amp;"")</f>
        <v>KOREA, REPUBLIC OF</v>
      </c>
      <c r="F182" s="182" t="str">
        <f ca="1">IF(ISERROR($V182),"",OFFSET('Smelter Look-up'!$E$4,$V182-4,0))</f>
        <v>CID001955</v>
      </c>
      <c r="G182" s="182" t="str">
        <f ca="1">IF(C182=$X$4,IF(ISERROR($V182),"Enter smelter details","RMI"),IF(ISERROR($V182),"",OFFSET('Smelter Look-up'!$F$4,$V182-4,0)))</f>
        <v>RMI</v>
      </c>
      <c r="H182" s="183" t="s">
        <v>15665</v>
      </c>
      <c r="I182" s="184" t="str">
        <f ca="1">IF(ISERROR($V182),"",OFFSET('Smelter Look-up'!$H$4,$V182-4,0))</f>
        <v>Asan</v>
      </c>
      <c r="J182" s="184" t="str">
        <f ca="1">IF(ISERROR($V182),"",OFFSET('Smelter Look-up'!$I$4,$V182-4,0))</f>
        <v>Chungcheongnam-do</v>
      </c>
      <c r="K182" s="225" t="s">
        <v>15665</v>
      </c>
      <c r="L182" s="225" t="s">
        <v>15665</v>
      </c>
      <c r="M182" s="225" t="s">
        <v>15665</v>
      </c>
      <c r="N182" s="225" t="s">
        <v>15665</v>
      </c>
      <c r="O182" s="225" t="s">
        <v>15666</v>
      </c>
      <c r="P182" s="185" t="s">
        <v>489</v>
      </c>
      <c r="Q182" s="226" t="s">
        <v>15665</v>
      </c>
      <c r="R182" s="182" t="str">
        <f ca="1">IF(ISERROR($V182),"",OFFSET('Smelter Look-up'!$C$4,$V182-4,0)&amp;"")</f>
        <v>Torecom</v>
      </c>
      <c r="S182" s="181" t="str">
        <f t="shared" ca="1" si="24"/>
        <v>KR</v>
      </c>
      <c r="T182" s="181" t="str">
        <f ca="1">IF(B182="","",IF(ISERROR(MATCH($J182,SorP!$B$1:$B$6230,0)),"",INDIRECT("'SorP'!$A$"&amp;MATCH($J182,SorP!$B$1:$B$6230,0))))</f>
        <v>KR-44</v>
      </c>
      <c r="U182" s="201"/>
      <c r="V182" s="227">
        <f ca="1">IF(C182="",NA(),IF(OR(C182="Smelter not listed",C182="Smelter not yet identified"),MATCH($B182&amp;$D182,'Smelter Look-up'!$J:$J,0),MATCH($B182&amp;$C182,'Smelter Look-up'!$J:$J,0)))</f>
        <v>288</v>
      </c>
      <c r="X182" s="228">
        <f t="shared" ca="1" si="25"/>
        <v>0</v>
      </c>
      <c r="AB182" s="229" t="str">
        <f t="shared" ca="1" si="26"/>
        <v>GoldTorecom</v>
      </c>
    </row>
    <row r="183" spans="1:28" s="228" customFormat="1" ht="25.5">
      <c r="A183" s="181" t="s">
        <v>147</v>
      </c>
      <c r="B183" s="182" t="str">
        <f ca="1">IF(LEN(A183)=0,"",INDEX('Smelter Look-up'!$A:$A,MATCH($A183,'Smelter Look-up'!$E:$E,0)))</f>
        <v>Gold</v>
      </c>
      <c r="C183" s="186" t="str">
        <f ca="1">IF(LEN(A183)=0,"",INDEX('Smelter Look-up'!$C:$C,MATCH($A183,'Smelter Look-up'!$E:$E,0)))</f>
        <v>Umicore Precious Metals Thailand</v>
      </c>
      <c r="D183" s="233"/>
      <c r="E183" s="182" t="str">
        <f ca="1">IF(ISERROR($V183),"",OFFSET('Smelter Look-up'!$D$4,$V183-4,0)&amp;"")</f>
        <v>THAILAND</v>
      </c>
      <c r="F183" s="182" t="str">
        <f ca="1">IF(ISERROR($V183),"",OFFSET('Smelter Look-up'!$E$4,$V183-4,0))</f>
        <v>CID002314</v>
      </c>
      <c r="G183" s="182" t="str">
        <f ca="1">IF(C183=$X$4,IF(ISERROR($V183),"Enter smelter details","RMI"),IF(ISERROR($V183),"",OFFSET('Smelter Look-up'!$F$4,$V183-4,0)))</f>
        <v>RMI</v>
      </c>
      <c r="H183" s="183" t="s">
        <v>15665</v>
      </c>
      <c r="I183" s="184" t="str">
        <f ca="1">IF(ISERROR($V183),"",OFFSET('Smelter Look-up'!$H$4,$V183-4,0))</f>
        <v>Khwaeng Dok Mai</v>
      </c>
      <c r="J183" s="184" t="str">
        <f ca="1">IF(ISERROR($V183),"",OFFSET('Smelter Look-up'!$I$4,$V183-4,0))</f>
        <v>Krung Thep Maha Nakhon</v>
      </c>
      <c r="K183" s="225" t="s">
        <v>15665</v>
      </c>
      <c r="L183" s="225" t="s">
        <v>15665</v>
      </c>
      <c r="M183" s="225" t="s">
        <v>15665</v>
      </c>
      <c r="N183" s="225" t="s">
        <v>15665</v>
      </c>
      <c r="O183" s="225" t="s">
        <v>490</v>
      </c>
      <c r="P183" s="185" t="s">
        <v>15665</v>
      </c>
      <c r="Q183" s="226" t="s">
        <v>15665</v>
      </c>
      <c r="R183" s="182" t="str">
        <f ca="1">IF(ISERROR($V183),"",OFFSET('Smelter Look-up'!$C$4,$V183-4,0)&amp;"")</f>
        <v>Umicore Precious Metals Thailand</v>
      </c>
      <c r="S183" s="181" t="str">
        <f t="shared" ca="1" si="24"/>
        <v>TH</v>
      </c>
      <c r="T183" s="181" t="str">
        <f ca="1">IF(B183="","",IF(ISERROR(MATCH($J183,SorP!$B$1:$B$6230,0)),"",INDIRECT("'SorP'!$A$"&amp;MATCH($J183,SorP!$B$1:$B$6230,0))))</f>
        <v>TH-10</v>
      </c>
      <c r="U183" s="201"/>
      <c r="V183" s="227">
        <f ca="1">IF(C183="",NA(),IF(OR(C183="Smelter not listed",C183="Smelter not yet identified"),MATCH($B183&amp;$D183,'Smelter Look-up'!$J:$J,0),MATCH($B183&amp;$C183,'Smelter Look-up'!$J:$J,0)))</f>
        <v>292</v>
      </c>
      <c r="X183" s="228">
        <f t="shared" ca="1" si="25"/>
        <v>0</v>
      </c>
      <c r="AB183" s="229" t="str">
        <f t="shared" ca="1" si="26"/>
        <v>GoldUmicore Precious Metals Thailand</v>
      </c>
    </row>
    <row r="184" spans="1:28" s="228" customFormat="1" ht="25.5">
      <c r="A184" s="181" t="s">
        <v>738</v>
      </c>
      <c r="B184" s="182" t="str">
        <f ca="1">IF(LEN(A184)=0,"",INDEX('Smelter Look-up'!$A:$A,MATCH($A184,'Smelter Look-up'!$E:$E,0)))</f>
        <v>Gold</v>
      </c>
      <c r="C184" s="186" t="str">
        <f ca="1">IF(LEN(A184)=0,"",INDEX('Smelter Look-up'!$C:$C,MATCH($A184,'Smelter Look-up'!$E:$E,0)))</f>
        <v>Umicore S.A. Business Unit Precious Metals Refining</v>
      </c>
      <c r="D184" s="233"/>
      <c r="E184" s="182" t="str">
        <f ca="1">IF(ISERROR($V184),"",OFFSET('Smelter Look-up'!$D$4,$V184-4,0)&amp;"")</f>
        <v>BELGIUM</v>
      </c>
      <c r="F184" s="182" t="str">
        <f ca="1">IF(ISERROR($V184),"",OFFSET('Smelter Look-up'!$E$4,$V184-4,0))</f>
        <v>CID001980</v>
      </c>
      <c r="G184" s="182" t="str">
        <f ca="1">IF(C184=$X$4,IF(ISERROR($V184),"Enter smelter details","RMI"),IF(ISERROR($V184),"",OFFSET('Smelter Look-up'!$F$4,$V184-4,0)))</f>
        <v>RMI</v>
      </c>
      <c r="H184" s="183" t="s">
        <v>15665</v>
      </c>
      <c r="I184" s="184" t="str">
        <f ca="1">IF(ISERROR($V184),"",OFFSET('Smelter Look-up'!$H$4,$V184-4,0))</f>
        <v>Hoboken</v>
      </c>
      <c r="J184" s="184" t="str">
        <f ca="1">IF(ISERROR($V184),"",OFFSET('Smelter Look-up'!$I$4,$V184-4,0))</f>
        <v>Antwerpen</v>
      </c>
      <c r="K184" s="225" t="s">
        <v>15665</v>
      </c>
      <c r="L184" s="225" t="s">
        <v>15665</v>
      </c>
      <c r="M184" s="225" t="s">
        <v>15665</v>
      </c>
      <c r="N184" s="225" t="s">
        <v>15665</v>
      </c>
      <c r="O184" s="225" t="s">
        <v>490</v>
      </c>
      <c r="P184" s="185" t="s">
        <v>15665</v>
      </c>
      <c r="Q184" s="226" t="s">
        <v>15665</v>
      </c>
      <c r="R184" s="182" t="str">
        <f ca="1">IF(ISERROR($V184),"",OFFSET('Smelter Look-up'!$C$4,$V184-4,0)&amp;"")</f>
        <v>Umicore S.A. Business Unit Precious Metals Refining</v>
      </c>
      <c r="S184" s="181" t="str">
        <f t="shared" ca="1" si="24"/>
        <v>BE</v>
      </c>
      <c r="T184" s="181" t="str">
        <f ca="1">IF(B184="","",IF(ISERROR(MATCH($J184,SorP!$B$1:$B$6230,0)),"",INDIRECT("'SorP'!$A$"&amp;MATCH($J184,SorP!$B$1:$B$6230,0))))</f>
        <v>BE-VAN</v>
      </c>
      <c r="U184" s="201"/>
      <c r="V184" s="227">
        <f ca="1">IF(C184="",NA(),IF(OR(C184="Smelter not listed",C184="Smelter not yet identified"),MATCH($B184&amp;$D184,'Smelter Look-up'!$J:$J,0),MATCH($B184&amp;$C184,'Smelter Look-up'!$J:$J,0)))</f>
        <v>293</v>
      </c>
      <c r="X184" s="228">
        <f t="shared" ca="1" si="25"/>
        <v>0</v>
      </c>
      <c r="AB184" s="229" t="str">
        <f t="shared" ca="1" si="26"/>
        <v>GoldUmicore S.A. Business Unit Precious Metals Refining</v>
      </c>
    </row>
    <row r="185" spans="1:28" s="228" customFormat="1" ht="25.5">
      <c r="A185" s="181" t="s">
        <v>739</v>
      </c>
      <c r="B185" s="182" t="str">
        <f ca="1">IF(LEN(A185)=0,"",INDEX('Smelter Look-up'!$A:$A,MATCH($A185,'Smelter Look-up'!$E:$E,0)))</f>
        <v>Gold</v>
      </c>
      <c r="C185" s="186" t="str">
        <f ca="1">IF(LEN(A185)=0,"",INDEX('Smelter Look-up'!$C:$C,MATCH($A185,'Smelter Look-up'!$E:$E,0)))</f>
        <v>United Precious Metal Refining, Inc.</v>
      </c>
      <c r="D185" s="233"/>
      <c r="E185" s="182" t="str">
        <f ca="1">IF(ISERROR($V185),"",OFFSET('Smelter Look-up'!$D$4,$V185-4,0)&amp;"")</f>
        <v>UNITED STATES OF AMERICA</v>
      </c>
      <c r="F185" s="182" t="str">
        <f ca="1">IF(ISERROR($V185),"",OFFSET('Smelter Look-up'!$E$4,$V185-4,0))</f>
        <v>CID001993</v>
      </c>
      <c r="G185" s="182" t="str">
        <f ca="1">IF(C185=$X$4,IF(ISERROR($V185),"Enter smelter details","RMI"),IF(ISERROR($V185),"",OFFSET('Smelter Look-up'!$F$4,$V185-4,0)))</f>
        <v>RMI</v>
      </c>
      <c r="H185" s="183" t="s">
        <v>15665</v>
      </c>
      <c r="I185" s="184" t="str">
        <f ca="1">IF(ISERROR($V185),"",OFFSET('Smelter Look-up'!$H$4,$V185-4,0))</f>
        <v>Alden</v>
      </c>
      <c r="J185" s="184" t="str">
        <f ca="1">IF(ISERROR($V185),"",OFFSET('Smelter Look-up'!$I$4,$V185-4,0))</f>
        <v>New York</v>
      </c>
      <c r="K185" s="225" t="s">
        <v>15665</v>
      </c>
      <c r="L185" s="225" t="s">
        <v>15665</v>
      </c>
      <c r="M185" s="225" t="s">
        <v>15665</v>
      </c>
      <c r="N185" s="225" t="s">
        <v>15665</v>
      </c>
      <c r="O185" s="225" t="s">
        <v>15666</v>
      </c>
      <c r="P185" s="185" t="s">
        <v>489</v>
      </c>
      <c r="Q185" s="226" t="s">
        <v>15665</v>
      </c>
      <c r="R185" s="182" t="str">
        <f ca="1">IF(ISERROR($V185),"",OFFSET('Smelter Look-up'!$C$4,$V185-4,0)&amp;"")</f>
        <v>United Precious Metal Refining, Inc.</v>
      </c>
      <c r="S185" s="181" t="str">
        <f t="shared" ca="1" si="24"/>
        <v>US</v>
      </c>
      <c r="T185" s="181" t="str">
        <f ca="1">IF(B185="","",IF(ISERROR(MATCH($J185,SorP!$B$1:$B$6230,0)),"",INDIRECT("'SorP'!$A$"&amp;MATCH($J185,SorP!$B$1:$B$6230,0))))</f>
        <v>US-NY</v>
      </c>
      <c r="U185" s="201"/>
      <c r="V185" s="227">
        <f ca="1">IF(C185="",NA(),IF(OR(C185="Smelter not listed",C185="Smelter not yet identified"),MATCH($B185&amp;$D185,'Smelter Look-up'!$J:$J,0),MATCH($B185&amp;$C185,'Smelter Look-up'!$J:$J,0)))</f>
        <v>294</v>
      </c>
      <c r="X185" s="228">
        <f t="shared" ca="1" si="25"/>
        <v>0</v>
      </c>
      <c r="AB185" s="229" t="str">
        <f t="shared" ca="1" si="26"/>
        <v>GoldUnited Precious Metal Refining, Inc.</v>
      </c>
    </row>
    <row r="186" spans="1:28" s="228" customFormat="1" ht="20.25">
      <c r="A186" s="181" t="s">
        <v>740</v>
      </c>
      <c r="B186" s="182" t="str">
        <f ca="1">IF(LEN(A186)=0,"",INDEX('Smelter Look-up'!$A:$A,MATCH($A186,'Smelter Look-up'!$E:$E,0)))</f>
        <v>Gold</v>
      </c>
      <c r="C186" s="186" t="str">
        <f ca="1">IF(LEN(A186)=0,"",INDEX('Smelter Look-up'!$C:$C,MATCH($A186,'Smelter Look-up'!$E:$E,0)))</f>
        <v>Valcambi S.A.</v>
      </c>
      <c r="D186" s="233"/>
      <c r="E186" s="182" t="str">
        <f ca="1">IF(ISERROR($V186),"",OFFSET('Smelter Look-up'!$D$4,$V186-4,0)&amp;"")</f>
        <v>SWITZERLAND</v>
      </c>
      <c r="F186" s="182" t="str">
        <f ca="1">IF(ISERROR($V186),"",OFFSET('Smelter Look-up'!$E$4,$V186-4,0))</f>
        <v>CID002003</v>
      </c>
      <c r="G186" s="182" t="str">
        <f ca="1">IF(C186=$X$4,IF(ISERROR($V186),"Enter smelter details","RMI"),IF(ISERROR($V186),"",OFFSET('Smelter Look-up'!$F$4,$V186-4,0)))</f>
        <v>RMI</v>
      </c>
      <c r="H186" s="183" t="s">
        <v>15665</v>
      </c>
      <c r="I186" s="184" t="str">
        <f ca="1">IF(ISERROR($V186),"",OFFSET('Smelter Look-up'!$H$4,$V186-4,0))</f>
        <v>Balerna</v>
      </c>
      <c r="J186" s="184" t="str">
        <f ca="1">IF(ISERROR($V186),"",OFFSET('Smelter Look-up'!$I$4,$V186-4,0))</f>
        <v>Ticino</v>
      </c>
      <c r="K186" s="225" t="s">
        <v>15665</v>
      </c>
      <c r="L186" s="225" t="s">
        <v>15665</v>
      </c>
      <c r="M186" s="225" t="s">
        <v>15665</v>
      </c>
      <c r="N186" s="225" t="s">
        <v>15665</v>
      </c>
      <c r="O186" s="225" t="s">
        <v>490</v>
      </c>
      <c r="P186" s="185" t="s">
        <v>15665</v>
      </c>
      <c r="Q186" s="226" t="s">
        <v>15665</v>
      </c>
      <c r="R186" s="182" t="str">
        <f ca="1">IF(ISERROR($V186),"",OFFSET('Smelter Look-up'!$C$4,$V186-4,0)&amp;"")</f>
        <v>Valcambi S.A.</v>
      </c>
      <c r="S186" s="181" t="str">
        <f t="shared" ca="1" si="24"/>
        <v>CH</v>
      </c>
      <c r="T186" s="181" t="str">
        <f ca="1">IF(B186="","",IF(ISERROR(MATCH($J186,SorP!$B$1:$B$6230,0)),"",INDIRECT("'SorP'!$A$"&amp;MATCH($J186,SorP!$B$1:$B$6230,0))))</f>
        <v>CH-TI</v>
      </c>
      <c r="U186" s="201"/>
      <c r="V186" s="227">
        <f ca="1">IF(C186="",NA(),IF(OR(C186="Smelter not listed",C186="Smelter not yet identified"),MATCH($B186&amp;$D186,'Smelter Look-up'!$J:$J,0),MATCH($B186&amp;$C186,'Smelter Look-up'!$J:$J,0)))</f>
        <v>295</v>
      </c>
      <c r="X186" s="228">
        <f t="shared" ca="1" si="25"/>
        <v>0</v>
      </c>
      <c r="AB186" s="229" t="str">
        <f t="shared" ca="1" si="26"/>
        <v>GoldValcambi S.A.</v>
      </c>
    </row>
    <row r="187" spans="1:28" s="228" customFormat="1" ht="20.25">
      <c r="A187" s="181" t="s">
        <v>741</v>
      </c>
      <c r="B187" s="182" t="str">
        <f ca="1">IF(LEN(A187)=0,"",INDEX('Smelter Look-up'!$A:$A,MATCH($A187,'Smelter Look-up'!$E:$E,0)))</f>
        <v>Gold</v>
      </c>
      <c r="C187" s="186" t="str">
        <f ca="1">IF(LEN(A187)=0,"",INDEX('Smelter Look-up'!$C:$C,MATCH($A187,'Smelter Look-up'!$E:$E,0)))</f>
        <v>Western Australian Mint (T/a The Perth Mint)</v>
      </c>
      <c r="D187" s="233"/>
      <c r="E187" s="182" t="str">
        <f ca="1">IF(ISERROR($V187),"",OFFSET('Smelter Look-up'!$D$4,$V187-4,0)&amp;"")</f>
        <v>AUSTRALIA</v>
      </c>
      <c r="F187" s="182" t="str">
        <f ca="1">IF(ISERROR($V187),"",OFFSET('Smelter Look-up'!$E$4,$V187-4,0))</f>
        <v>CID002030</v>
      </c>
      <c r="G187" s="182" t="str">
        <f ca="1">IF(C187=$X$4,IF(ISERROR($V187),"Enter smelter details","RMI"),IF(ISERROR($V187),"",OFFSET('Smelter Look-up'!$F$4,$V187-4,0)))</f>
        <v>RMI</v>
      </c>
      <c r="H187" s="183" t="s">
        <v>15665</v>
      </c>
      <c r="I187" s="184" t="str">
        <f ca="1">IF(ISERROR($V187),"",OFFSET('Smelter Look-up'!$H$4,$V187-4,0))</f>
        <v>Newburn</v>
      </c>
      <c r="J187" s="184" t="str">
        <f ca="1">IF(ISERROR($V187),"",OFFSET('Smelter Look-up'!$I$4,$V187-4,0))</f>
        <v>Western Australia</v>
      </c>
      <c r="K187" s="225" t="s">
        <v>15665</v>
      </c>
      <c r="L187" s="225" t="s">
        <v>15665</v>
      </c>
      <c r="M187" s="225" t="s">
        <v>15665</v>
      </c>
      <c r="N187" s="225" t="s">
        <v>15665</v>
      </c>
      <c r="O187" s="225" t="s">
        <v>490</v>
      </c>
      <c r="P187" s="185" t="s">
        <v>15665</v>
      </c>
      <c r="Q187" s="226" t="s">
        <v>15665</v>
      </c>
      <c r="R187" s="182" t="str">
        <f ca="1">IF(ISERROR($V187),"",OFFSET('Smelter Look-up'!$C$4,$V187-4,0)&amp;"")</f>
        <v>Western Australian Mint (T/a The Perth Mint)</v>
      </c>
      <c r="S187" s="181" t="str">
        <f t="shared" ca="1" si="24"/>
        <v>AU</v>
      </c>
      <c r="T187" s="181" t="str">
        <f ca="1">IF(B187="","",IF(ISERROR(MATCH($J187,SorP!$B$1:$B$6230,0)),"",INDIRECT("'SorP'!$A$"&amp;MATCH($J187,SorP!$B$1:$B$6230,0))))</f>
        <v>AU-WA</v>
      </c>
      <c r="U187" s="201"/>
      <c r="V187" s="227">
        <f ca="1">IF(C187="",NA(),IF(OR(C187="Smelter not listed",C187="Smelter not yet identified"),MATCH($B187&amp;$D187,'Smelter Look-up'!$J:$J,0),MATCH($B187&amp;$C187,'Smelter Look-up'!$J:$J,0)))</f>
        <v>298</v>
      </c>
      <c r="X187" s="228">
        <f t="shared" ca="1" si="25"/>
        <v>0</v>
      </c>
      <c r="AB187" s="229" t="str">
        <f t="shared" ca="1" si="26"/>
        <v>GoldWestern Australian Mint (T/a The Perth Mint)</v>
      </c>
    </row>
    <row r="188" spans="1:28" s="228" customFormat="1" ht="20.25">
      <c r="A188" s="181" t="s">
        <v>2221</v>
      </c>
      <c r="B188" s="182" t="str">
        <f ca="1">IF(LEN(A188)=0,"",INDEX('Smelter Look-up'!$A:$A,MATCH($A188,'Smelter Look-up'!$E:$E,0)))</f>
        <v>Gold</v>
      </c>
      <c r="C188" s="186" t="str">
        <f ca="1">IF(LEN(A188)=0,"",INDEX('Smelter Look-up'!$C:$C,MATCH($A188,'Smelter Look-up'!$E:$E,0)))</f>
        <v>WIELAND Edelmetalle GmbH</v>
      </c>
      <c r="D188" s="233"/>
      <c r="E188" s="182" t="str">
        <f ca="1">IF(ISERROR($V188),"",OFFSET('Smelter Look-up'!$D$4,$V188-4,0)&amp;"")</f>
        <v>GERMANY</v>
      </c>
      <c r="F188" s="182" t="str">
        <f ca="1">IF(ISERROR($V188),"",OFFSET('Smelter Look-up'!$E$4,$V188-4,0))</f>
        <v>CID002778</v>
      </c>
      <c r="G188" s="182" t="str">
        <f ca="1">IF(C188=$X$4,IF(ISERROR($V188),"Enter smelter details","RMI"),IF(ISERROR($V188),"",OFFSET('Smelter Look-up'!$F$4,$V188-4,0)))</f>
        <v>RMI</v>
      </c>
      <c r="H188" s="183" t="s">
        <v>15665</v>
      </c>
      <c r="I188" s="184" t="str">
        <f ca="1">IF(ISERROR($V188),"",OFFSET('Smelter Look-up'!$H$4,$V188-4,0))</f>
        <v>Pforzheim</v>
      </c>
      <c r="J188" s="184" t="str">
        <f ca="1">IF(ISERROR($V188),"",OFFSET('Smelter Look-up'!$I$4,$V188-4,0))</f>
        <v>Baden-Württemberg</v>
      </c>
      <c r="K188" s="225" t="s">
        <v>15665</v>
      </c>
      <c r="L188" s="225" t="s">
        <v>15665</v>
      </c>
      <c r="M188" s="225" t="s">
        <v>15665</v>
      </c>
      <c r="N188" s="225" t="s">
        <v>15665</v>
      </c>
      <c r="O188" s="225" t="s">
        <v>490</v>
      </c>
      <c r="P188" s="185" t="s">
        <v>15665</v>
      </c>
      <c r="Q188" s="226" t="s">
        <v>15665</v>
      </c>
      <c r="R188" s="182" t="str">
        <f ca="1">IF(ISERROR($V188),"",OFFSET('Smelter Look-up'!$C$4,$V188-4,0)&amp;"")</f>
        <v>WIELAND Edelmetalle GmbH</v>
      </c>
      <c r="S188" s="181" t="str">
        <f t="shared" ca="1" si="24"/>
        <v>DE</v>
      </c>
      <c r="T188" s="181" t="str">
        <f ca="1">IF(B188="","",IF(ISERROR(MATCH($J188,SorP!$B$1:$B$6230,0)),"",INDIRECT("'SorP'!$A$"&amp;MATCH($J188,SorP!$B$1:$B$6230,0))))</f>
        <v>DE-BW</v>
      </c>
      <c r="U188" s="201"/>
      <c r="V188" s="227">
        <f ca="1">IF(C188="",NA(),IF(OR(C188="Smelter not listed",C188="Smelter not yet identified"),MATCH($B188&amp;$D188,'Smelter Look-up'!$J:$J,0),MATCH($B188&amp;$C188,'Smelter Look-up'!$J:$J,0)))</f>
        <v>299</v>
      </c>
      <c r="X188" s="228">
        <f t="shared" ca="1" si="25"/>
        <v>0</v>
      </c>
      <c r="AB188" s="229" t="str">
        <f t="shared" ca="1" si="26"/>
        <v>GoldWIELAND Edelmetalle GmbH</v>
      </c>
    </row>
    <row r="189" spans="1:28" s="228" customFormat="1" ht="20.25">
      <c r="A189" s="181" t="s">
        <v>742</v>
      </c>
      <c r="B189" s="182" t="str">
        <f ca="1">IF(LEN(A189)=0,"",INDEX('Smelter Look-up'!$A:$A,MATCH($A189,'Smelter Look-up'!$E:$E,0)))</f>
        <v>Gold</v>
      </c>
      <c r="C189" s="186" t="str">
        <f ca="1">IF(LEN(A189)=0,"",INDEX('Smelter Look-up'!$C:$C,MATCH($A189,'Smelter Look-up'!$E:$E,0)))</f>
        <v>Yamakin Co., Ltd.</v>
      </c>
      <c r="D189" s="233"/>
      <c r="E189" s="182" t="str">
        <f ca="1">IF(ISERROR($V189),"",OFFSET('Smelter Look-up'!$D$4,$V189-4,0)&amp;"")</f>
        <v>JAPAN</v>
      </c>
      <c r="F189" s="182" t="str">
        <f ca="1">IF(ISERROR($V189),"",OFFSET('Smelter Look-up'!$E$4,$V189-4,0))</f>
        <v>CID002100</v>
      </c>
      <c r="G189" s="182" t="str">
        <f ca="1">IF(C189=$X$4,IF(ISERROR($V189),"Enter smelter details","RMI"),IF(ISERROR($V189),"",OFFSET('Smelter Look-up'!$F$4,$V189-4,0)))</f>
        <v>RMI</v>
      </c>
      <c r="H189" s="183" t="s">
        <v>15665</v>
      </c>
      <c r="I189" s="184" t="str">
        <f ca="1">IF(ISERROR($V189),"",OFFSET('Smelter Look-up'!$H$4,$V189-4,0))</f>
        <v>Konan</v>
      </c>
      <c r="J189" s="184" t="str">
        <f ca="1">IF(ISERROR($V189),"",OFFSET('Smelter Look-up'!$I$4,$V189-4,0))</f>
        <v>Kochi</v>
      </c>
      <c r="K189" s="225" t="s">
        <v>15665</v>
      </c>
      <c r="L189" s="225" t="s">
        <v>15665</v>
      </c>
      <c r="M189" s="225" t="s">
        <v>15665</v>
      </c>
      <c r="N189" s="225" t="s">
        <v>15665</v>
      </c>
      <c r="O189" s="225" t="s">
        <v>490</v>
      </c>
      <c r="P189" s="185" t="s">
        <v>15665</v>
      </c>
      <c r="Q189" s="226" t="s">
        <v>15665</v>
      </c>
      <c r="R189" s="182" t="str">
        <f ca="1">IF(ISERROR($V189),"",OFFSET('Smelter Look-up'!$C$4,$V189-4,0)&amp;"")</f>
        <v>Yamakin Co., Ltd.</v>
      </c>
      <c r="S189" s="181" t="str">
        <f t="shared" ca="1" si="24"/>
        <v>JP</v>
      </c>
      <c r="T189" s="181" t="str">
        <f ca="1">IF(B189="","",IF(ISERROR(MATCH($J189,SorP!$B$1:$B$6230,0)),"",INDIRECT("'SorP'!$A$"&amp;MATCH($J189,SorP!$B$1:$B$6230,0))))</f>
        <v>JP-39</v>
      </c>
      <c r="U189" s="201"/>
      <c r="V189" s="227">
        <f ca="1">IF(C189="",NA(),IF(OR(C189="Smelter not listed",C189="Smelter not yet identified"),MATCH($B189&amp;$D189,'Smelter Look-up'!$J:$J,0),MATCH($B189&amp;$C189,'Smelter Look-up'!$J:$J,0)))</f>
        <v>302</v>
      </c>
      <c r="X189" s="228">
        <f t="shared" ca="1" si="25"/>
        <v>0</v>
      </c>
      <c r="AB189" s="229" t="str">
        <f t="shared" ca="1" si="26"/>
        <v>GoldYamakin Co., Ltd.</v>
      </c>
    </row>
    <row r="190" spans="1:28" s="228" customFormat="1" ht="20.25">
      <c r="A190" s="181" t="s">
        <v>743</v>
      </c>
      <c r="B190" s="182" t="str">
        <f ca="1">IF(LEN(A190)=0,"",INDEX('Smelter Look-up'!$A:$A,MATCH($A190,'Smelter Look-up'!$E:$E,0)))</f>
        <v>Gold</v>
      </c>
      <c r="C190" s="186" t="str">
        <f ca="1">IF(LEN(A190)=0,"",INDEX('Smelter Look-up'!$C:$C,MATCH($A190,'Smelter Look-up'!$E:$E,0)))</f>
        <v>Yokohama Metal Co., Ltd.</v>
      </c>
      <c r="D190" s="233"/>
      <c r="E190" s="182" t="str">
        <f ca="1">IF(ISERROR($V190),"",OFFSET('Smelter Look-up'!$D$4,$V190-4,0)&amp;"")</f>
        <v>JAPAN</v>
      </c>
      <c r="F190" s="182" t="str">
        <f ca="1">IF(ISERROR($V190),"",OFFSET('Smelter Look-up'!$E$4,$V190-4,0))</f>
        <v>CID002129</v>
      </c>
      <c r="G190" s="182" t="str">
        <f ca="1">IF(C190=$X$4,IF(ISERROR($V190),"Enter smelter details","RMI"),IF(ISERROR($V190),"",OFFSET('Smelter Look-up'!$F$4,$V190-4,0)))</f>
        <v>RMI</v>
      </c>
      <c r="H190" s="183" t="s">
        <v>15665</v>
      </c>
      <c r="I190" s="184" t="str">
        <f ca="1">IF(ISERROR($V190),"",OFFSET('Smelter Look-up'!$H$4,$V190-4,0))</f>
        <v>Sagamihara</v>
      </c>
      <c r="J190" s="184" t="str">
        <f ca="1">IF(ISERROR($V190),"",OFFSET('Smelter Look-up'!$I$4,$V190-4,0))</f>
        <v>Kanagawa</v>
      </c>
      <c r="K190" s="225" t="s">
        <v>15665</v>
      </c>
      <c r="L190" s="225" t="s">
        <v>15665</v>
      </c>
      <c r="M190" s="225" t="s">
        <v>15665</v>
      </c>
      <c r="N190" s="225" t="s">
        <v>15665</v>
      </c>
      <c r="O190" s="225" t="s">
        <v>15669</v>
      </c>
      <c r="P190" s="185" t="s">
        <v>488</v>
      </c>
      <c r="Q190" s="226" t="s">
        <v>15665</v>
      </c>
      <c r="R190" s="182" t="str">
        <f ca="1">IF(ISERROR($V190),"",OFFSET('Smelter Look-up'!$C$4,$V190-4,0)&amp;"")</f>
        <v>Yokohama Metal Co., Ltd.</v>
      </c>
      <c r="S190" s="181" t="str">
        <f t="shared" ca="1" si="24"/>
        <v>JP</v>
      </c>
      <c r="T190" s="181" t="str">
        <f ca="1">IF(B190="","",IF(ISERROR(MATCH($J190,SorP!$B$1:$B$6230,0)),"",INDIRECT("'SorP'!$A$"&amp;MATCH($J190,SorP!$B$1:$B$6230,0))))</f>
        <v>JP-14</v>
      </c>
      <c r="U190" s="201"/>
      <c r="V190" s="227">
        <f ca="1">IF(C190="",NA(),IF(OR(C190="Smelter not listed",C190="Smelter not yet identified"),MATCH($B190&amp;$D190,'Smelter Look-up'!$J:$J,0),MATCH($B190&amp;$C190,'Smelter Look-up'!$J:$J,0)))</f>
        <v>307</v>
      </c>
      <c r="X190" s="228">
        <f t="shared" ca="1" si="25"/>
        <v>0</v>
      </c>
      <c r="AB190" s="229" t="str">
        <f t="shared" ca="1" si="26"/>
        <v>GoldYokohama Metal Co., Ltd.</v>
      </c>
    </row>
    <row r="191" spans="1:28" s="228" customFormat="1" ht="25.5">
      <c r="A191" s="181" t="s">
        <v>745</v>
      </c>
      <c r="B191" s="182" t="str">
        <f ca="1">IF(LEN(A191)=0,"",INDEX('Smelter Look-up'!$A:$A,MATCH($A191,'Smelter Look-up'!$E:$E,0)))</f>
        <v>Gold</v>
      </c>
      <c r="C191" s="186" t="str">
        <f ca="1">IF(LEN(A191)=0,"",INDEX('Smelter Look-up'!$C:$C,MATCH($A191,'Smelter Look-up'!$E:$E,0)))</f>
        <v>Zhongyuan Gold Smelter of Zhongjin Gold Corporation</v>
      </c>
      <c r="D191" s="233"/>
      <c r="E191" s="182" t="str">
        <f ca="1">IF(ISERROR($V191),"",OFFSET('Smelter Look-up'!$D$4,$V191-4,0)&amp;"")</f>
        <v>CHINA</v>
      </c>
      <c r="F191" s="182" t="str">
        <f ca="1">IF(ISERROR($V191),"",OFFSET('Smelter Look-up'!$E$4,$V191-4,0))</f>
        <v>CID002224</v>
      </c>
      <c r="G191" s="182" t="str">
        <f ca="1">IF(C191=$X$4,IF(ISERROR($V191),"Enter smelter details","RMI"),IF(ISERROR($V191),"",OFFSET('Smelter Look-up'!$F$4,$V191-4,0)))</f>
        <v>RMI</v>
      </c>
      <c r="H191" s="183" t="s">
        <v>15665</v>
      </c>
      <c r="I191" s="184" t="str">
        <f ca="1">IF(ISERROR($V191),"",OFFSET('Smelter Look-up'!$H$4,$V191-4,0))</f>
        <v>Sanmenxia</v>
      </c>
      <c r="J191" s="184" t="str">
        <f ca="1">IF(ISERROR($V191),"",OFFSET('Smelter Look-up'!$I$4,$V191-4,0))</f>
        <v>Henan Sheng</v>
      </c>
      <c r="K191" s="225" t="s">
        <v>15665</v>
      </c>
      <c r="L191" s="225" t="s">
        <v>15665</v>
      </c>
      <c r="M191" s="225" t="s">
        <v>15665</v>
      </c>
      <c r="N191" s="225" t="s">
        <v>15665</v>
      </c>
      <c r="O191" s="225" t="s">
        <v>490</v>
      </c>
      <c r="P191" s="185" t="s">
        <v>15665</v>
      </c>
      <c r="Q191" s="226" t="s">
        <v>15665</v>
      </c>
      <c r="R191" s="182" t="str">
        <f ca="1">IF(ISERROR($V191),"",OFFSET('Smelter Look-up'!$C$4,$V191-4,0)&amp;"")</f>
        <v>Zhongyuan Gold Smelter of Zhongjin Gold Corporation</v>
      </c>
      <c r="S191" s="181" t="str">
        <f t="shared" ca="1" si="24"/>
        <v>CN</v>
      </c>
      <c r="T191" s="181" t="str">
        <f ca="1">IF(B191="","",IF(ISERROR(MATCH($J191,SorP!$B$1:$B$6230,0)),"",INDIRECT("'SorP'!$A$"&amp;MATCH($J191,SorP!$B$1:$B$6230,0))))</f>
        <v>CN-HA</v>
      </c>
      <c r="U191" s="201"/>
      <c r="V191" s="227">
        <f ca="1">IF(C191="",NA(),IF(OR(C191="Smelter not listed",C191="Smelter not yet identified"),MATCH($B191&amp;$D191,'Smelter Look-up'!$J:$J,0),MATCH($B191&amp;$C191,'Smelter Look-up'!$J:$J,0)))</f>
        <v>317</v>
      </c>
      <c r="X191" s="228">
        <f t="shared" ca="1" si="25"/>
        <v>0</v>
      </c>
      <c r="AB191" s="229" t="str">
        <f t="shared" ca="1" si="26"/>
        <v>GoldZhongyuan Gold Smelter of Zhongjin Gold Corporation</v>
      </c>
    </row>
    <row r="192" spans="1:28" s="228" customFormat="1" ht="25.5">
      <c r="A192" s="181" t="s">
        <v>792</v>
      </c>
      <c r="B192" s="182" t="str">
        <f ca="1">IF(LEN(A192)=0,"",INDEX('Smelter Look-up'!$A:$A,MATCH($A192,'Smelter Look-up'!$E:$E,0)))</f>
        <v>Tungsten</v>
      </c>
      <c r="C192" s="186" t="str">
        <f ca="1">IF(LEN(A192)=0,"",INDEX('Smelter Look-up'!$C:$C,MATCH($A192,'Smelter Look-up'!$E:$E,0)))</f>
        <v>A.L.M.T. Corp.</v>
      </c>
      <c r="D192" s="233"/>
      <c r="E192" s="182" t="str">
        <f ca="1">IF(ISERROR($V192),"",OFFSET('Smelter Look-up'!$D$4,$V192-4,0)&amp;"")</f>
        <v>JAPAN</v>
      </c>
      <c r="F192" s="182" t="str">
        <f ca="1">IF(ISERROR($V192),"",OFFSET('Smelter Look-up'!$E$4,$V192-4,0))</f>
        <v>CID000004</v>
      </c>
      <c r="G192" s="182" t="str">
        <f ca="1">IF(C192=$X$4,IF(ISERROR($V192),"Enter smelter details","RMI"),IF(ISERROR($V192),"",OFFSET('Smelter Look-up'!$F$4,$V192-4,0)))</f>
        <v>RMI</v>
      </c>
      <c r="H192" s="183" t="s">
        <v>15665</v>
      </c>
      <c r="I192" s="184" t="str">
        <f ca="1">IF(ISERROR($V192),"",OFFSET('Smelter Look-up'!$H$4,$V192-4,0))</f>
        <v>Toyama City</v>
      </c>
      <c r="J192" s="184" t="str">
        <f ca="1">IF(ISERROR($V192),"",OFFSET('Smelter Look-up'!$I$4,$V192-4,0))</f>
        <v>Toyama</v>
      </c>
      <c r="K192" s="225" t="s">
        <v>15665</v>
      </c>
      <c r="L192" s="225" t="s">
        <v>15665</v>
      </c>
      <c r="M192" s="225" t="s">
        <v>15665</v>
      </c>
      <c r="N192" s="225" t="s">
        <v>15665</v>
      </c>
      <c r="O192" s="225" t="s">
        <v>15667</v>
      </c>
      <c r="P192" s="185" t="s">
        <v>489</v>
      </c>
      <c r="Q192" s="226" t="s">
        <v>15665</v>
      </c>
      <c r="R192" s="182" t="str">
        <f ca="1">IF(ISERROR($V192),"",OFFSET('Smelter Look-up'!$C$4,$V192-4,0)&amp;"")</f>
        <v>A.L.M.T. Corp.</v>
      </c>
      <c r="S192" s="181" t="str">
        <f t="shared" ca="1" si="24"/>
        <v>JP</v>
      </c>
      <c r="T192" s="181" t="str">
        <f ca="1">IF(B192="","",IF(ISERROR(MATCH($J192,SorP!$B$1:$B$6230,0)),"",INDIRECT("'SorP'!$A$"&amp;MATCH($J192,SorP!$B$1:$B$6230,0))))</f>
        <v>JP-16</v>
      </c>
      <c r="U192" s="201"/>
      <c r="V192" s="227">
        <f ca="1">IF(C192="",NA(),IF(OR(C192="Smelter not listed",C192="Smelter not yet identified"),MATCH($B192&amp;$D192,'Smelter Look-up'!$J:$J,0),MATCH($B192&amp;$C192,'Smelter Look-up'!$J:$J,0)))</f>
        <v>554</v>
      </c>
      <c r="X192" s="228">
        <f t="shared" ca="1" si="25"/>
        <v>0</v>
      </c>
      <c r="AB192" s="229" t="str">
        <f t="shared" ca="1" si="26"/>
        <v>TungstenA.L.M.T. Corp.</v>
      </c>
    </row>
    <row r="193" spans="1:28" s="228" customFormat="1" ht="20.25">
      <c r="A193" s="181" t="s">
        <v>2284</v>
      </c>
      <c r="B193" s="182" t="str">
        <f ca="1">IF(LEN(A193)=0,"",INDEX('Smelter Look-up'!$A:$A,MATCH($A193,'Smelter Look-up'!$E:$E,0)))</f>
        <v>Tungsten</v>
      </c>
      <c r="C193" s="186" t="str">
        <f ca="1">IF(LEN(A193)=0,"",INDEX('Smelter Look-up'!$C:$C,MATCH($A193,'Smelter Look-up'!$E:$E,0)))</f>
        <v>ACL Metais Eireli</v>
      </c>
      <c r="D193" s="233"/>
      <c r="E193" s="182" t="str">
        <f ca="1">IF(ISERROR($V193),"",OFFSET('Smelter Look-up'!$D$4,$V193-4,0)&amp;"")</f>
        <v>BRAZIL</v>
      </c>
      <c r="F193" s="182" t="str">
        <f ca="1">IF(ISERROR($V193),"",OFFSET('Smelter Look-up'!$E$4,$V193-4,0))</f>
        <v>CID002833</v>
      </c>
      <c r="G193" s="182" t="str">
        <f ca="1">IF(C193=$X$4,IF(ISERROR($V193),"Enter smelter details","RMI"),IF(ISERROR($V193),"",OFFSET('Smelter Look-up'!$F$4,$V193-4,0)))</f>
        <v>RMI</v>
      </c>
      <c r="H193" s="183" t="s">
        <v>15665</v>
      </c>
      <c r="I193" s="184" t="str">
        <f ca="1">IF(ISERROR($V193),"",OFFSET('Smelter Look-up'!$H$4,$V193-4,0))</f>
        <v>Araçariguama</v>
      </c>
      <c r="J193" s="184" t="str">
        <f ca="1">IF(ISERROR($V193),"",OFFSET('Smelter Look-up'!$I$4,$V193-4,0))</f>
        <v>São Paulo</v>
      </c>
      <c r="K193" s="225" t="s">
        <v>15665</v>
      </c>
      <c r="L193" s="225" t="s">
        <v>15665</v>
      </c>
      <c r="M193" s="225" t="s">
        <v>15665</v>
      </c>
      <c r="N193" s="225" t="s">
        <v>15665</v>
      </c>
      <c r="O193" s="225" t="s">
        <v>490</v>
      </c>
      <c r="P193" s="185" t="s">
        <v>15665</v>
      </c>
      <c r="Q193" s="226" t="s">
        <v>15665</v>
      </c>
      <c r="R193" s="182" t="str">
        <f ca="1">IF(ISERROR($V193),"",OFFSET('Smelter Look-up'!$C$4,$V193-4,0)&amp;"")</f>
        <v>ACL Metais Eireli</v>
      </c>
      <c r="S193" s="181" t="str">
        <f t="shared" ca="1" si="24"/>
        <v>BR</v>
      </c>
      <c r="T193" s="181" t="str">
        <f ca="1">IF(B193="","",IF(ISERROR(MATCH($J193,SorP!$B$1:$B$6230,0)),"",INDIRECT("'SorP'!$A$"&amp;MATCH($J193,SorP!$B$1:$B$6230,0))))</f>
        <v>BR-SP</v>
      </c>
      <c r="U193" s="201"/>
      <c r="V193" s="227">
        <f ca="1">IF(C193="",NA(),IF(OR(C193="Smelter not listed",C193="Smelter not yet identified"),MATCH($B193&amp;$D193,'Smelter Look-up'!$J:$J,0),MATCH($B193&amp;$C193,'Smelter Look-up'!$J:$J,0)))</f>
        <v>556</v>
      </c>
      <c r="X193" s="228">
        <f t="shared" ca="1" si="25"/>
        <v>0</v>
      </c>
      <c r="AB193" s="229" t="str">
        <f t="shared" ca="1" si="26"/>
        <v>TungstenACL Metais Eireli</v>
      </c>
    </row>
    <row r="194" spans="1:28" s="228" customFormat="1" ht="25.5">
      <c r="A194" s="181" t="s">
        <v>13960</v>
      </c>
      <c r="B194" s="182" t="str">
        <f ca="1">IF(LEN(A194)=0,"",INDEX('Smelter Look-up'!$A:$A,MATCH($A194,'Smelter Look-up'!$E:$E,0)))</f>
        <v>Tungsten</v>
      </c>
      <c r="C194" s="186" t="str">
        <f ca="1">IF(LEN(A194)=0,"",INDEX('Smelter Look-up'!$C:$C,MATCH($A194,'Smelter Look-up'!$E:$E,0)))</f>
        <v>Asia Tungsten Products Vietnam Ltd.</v>
      </c>
      <c r="D194" s="233"/>
      <c r="E194" s="182" t="str">
        <f ca="1">IF(ISERROR($V194),"",OFFSET('Smelter Look-up'!$D$4,$V194-4,0)&amp;"")</f>
        <v>VIET NAM</v>
      </c>
      <c r="F194" s="182" t="str">
        <f ca="1">IF(ISERROR($V194),"",OFFSET('Smelter Look-up'!$E$4,$V194-4,0))</f>
        <v>CID002502</v>
      </c>
      <c r="G194" s="182" t="str">
        <f ca="1">IF(C194=$X$4,IF(ISERROR($V194),"Enter smelter details","RMI"),IF(ISERROR($V194),"",OFFSET('Smelter Look-up'!$F$4,$V194-4,0)))</f>
        <v>RMI</v>
      </c>
      <c r="H194" s="183" t="s">
        <v>15665</v>
      </c>
      <c r="I194" s="184" t="str">
        <f ca="1">IF(ISERROR($V194),"",OFFSET('Smelter Look-up'!$H$4,$V194-4,0))</f>
        <v>Vinh Bao District</v>
      </c>
      <c r="J194" s="184" t="str">
        <f ca="1">IF(ISERROR($V194),"",OFFSET('Smelter Look-up'!$I$4,$V194-4,0))</f>
        <v>Hai Phong</v>
      </c>
      <c r="K194" s="225" t="s">
        <v>15665</v>
      </c>
      <c r="L194" s="225" t="s">
        <v>15665</v>
      </c>
      <c r="M194" s="225" t="s">
        <v>15665</v>
      </c>
      <c r="N194" s="225" t="s">
        <v>15665</v>
      </c>
      <c r="O194" s="225" t="s">
        <v>15667</v>
      </c>
      <c r="P194" s="185" t="s">
        <v>489</v>
      </c>
      <c r="Q194" s="226" t="s">
        <v>15665</v>
      </c>
      <c r="R194" s="182" t="str">
        <f ca="1">IF(ISERROR($V194),"",OFFSET('Smelter Look-up'!$C$4,$V194-4,0)&amp;"")</f>
        <v>Asia Tungsten Products Vietnam Ltd.</v>
      </c>
      <c r="S194" s="181" t="str">
        <f t="shared" ca="1" si="24"/>
        <v>VN</v>
      </c>
      <c r="T194" s="181" t="str">
        <f ca="1">IF(B194="","",IF(ISERROR(MATCH($J194,SorP!$B$1:$B$6230,0)),"",INDIRECT("'SorP'!$A$"&amp;MATCH($J194,SorP!$B$1:$B$6230,0))))</f>
        <v>VN-HP</v>
      </c>
      <c r="U194" s="201"/>
      <c r="V194" s="227">
        <f ca="1">IF(C194="",NA(),IF(OR(C194="Smelter not listed",C194="Smelter not yet identified"),MATCH($B194&amp;$D194,'Smelter Look-up'!$J:$J,0),MATCH($B194&amp;$C194,'Smelter Look-up'!$J:$J,0)))</f>
        <v>562</v>
      </c>
      <c r="X194" s="228">
        <f t="shared" ca="1" si="25"/>
        <v>0</v>
      </c>
      <c r="AB194" s="229" t="str">
        <f t="shared" ca="1" si="26"/>
        <v>TungstenAsia Tungsten Products Vietnam Ltd.</v>
      </c>
    </row>
    <row r="195" spans="1:28" s="228" customFormat="1" ht="25.5">
      <c r="A195" s="181" t="s">
        <v>13896</v>
      </c>
      <c r="B195" s="182" t="str">
        <f ca="1">IF(LEN(A195)=0,"",INDEX('Smelter Look-up'!$A:$A,MATCH($A195,'Smelter Look-up'!$E:$E,0)))</f>
        <v>Tungsten</v>
      </c>
      <c r="C195" s="186" t="str">
        <f ca="1">IF(LEN(A195)=0,"",INDEX('Smelter Look-up'!$C:$C,MATCH($A195,'Smelter Look-up'!$E:$E,0)))</f>
        <v>China Molybdenum Tungsten Co., Ltd.</v>
      </c>
      <c r="D195" s="233"/>
      <c r="E195" s="182" t="str">
        <f ca="1">IF(ISERROR($V195),"",OFFSET('Smelter Look-up'!$D$4,$V195-4,0)&amp;"")</f>
        <v>CHINA</v>
      </c>
      <c r="F195" s="182" t="str">
        <f ca="1">IF(ISERROR($V195),"",OFFSET('Smelter Look-up'!$E$4,$V195-4,0))</f>
        <v>CID002641</v>
      </c>
      <c r="G195" s="182" t="str">
        <f ca="1">IF(C195=$X$4,IF(ISERROR($V195),"Enter smelter details","RMI"),IF(ISERROR($V195),"",OFFSET('Smelter Look-up'!$F$4,$V195-4,0)))</f>
        <v>RMI</v>
      </c>
      <c r="H195" s="183" t="s">
        <v>15665</v>
      </c>
      <c r="I195" s="184" t="str">
        <f ca="1">IF(ISERROR($V195),"",OFFSET('Smelter Look-up'!$H$4,$V195-4,0))</f>
        <v>Luoyang</v>
      </c>
      <c r="J195" s="184" t="str">
        <f ca="1">IF(ISERROR($V195),"",OFFSET('Smelter Look-up'!$I$4,$V195-4,0))</f>
        <v>Henan Sheng</v>
      </c>
      <c r="K195" s="225" t="s">
        <v>15665</v>
      </c>
      <c r="L195" s="225" t="s">
        <v>15665</v>
      </c>
      <c r="M195" s="225" t="s">
        <v>15665</v>
      </c>
      <c r="N195" s="225" t="s">
        <v>15665</v>
      </c>
      <c r="O195" s="225" t="s">
        <v>15666</v>
      </c>
      <c r="P195" s="185" t="s">
        <v>489</v>
      </c>
      <c r="Q195" s="226" t="s">
        <v>15665</v>
      </c>
      <c r="R195" s="182" t="str">
        <f ca="1">IF(ISERROR($V195),"",OFFSET('Smelter Look-up'!$C$4,$V195-4,0)&amp;"")</f>
        <v>China Molybdenum Tungsten Co., Ltd.</v>
      </c>
      <c r="S195" s="181" t="str">
        <f t="shared" ca="1" si="24"/>
        <v>CN</v>
      </c>
      <c r="T195" s="181" t="str">
        <f ca="1">IF(B195="","",IF(ISERROR(MATCH($J195,SorP!$B$1:$B$6230,0)),"",INDIRECT("'SorP'!$A$"&amp;MATCH($J195,SorP!$B$1:$B$6230,0))))</f>
        <v>CN-HA</v>
      </c>
      <c r="U195" s="201"/>
      <c r="V195" s="227">
        <f ca="1">IF(C195="",NA(),IF(OR(C195="Smelter not listed",C195="Smelter not yet identified"),MATCH($B195&amp;$D195,'Smelter Look-up'!$J:$J,0),MATCH($B195&amp;$C195,'Smelter Look-up'!$J:$J,0)))</f>
        <v>568</v>
      </c>
      <c r="X195" s="228">
        <f t="shared" ca="1" si="25"/>
        <v>0</v>
      </c>
      <c r="AB195" s="229" t="str">
        <f t="shared" ca="1" si="26"/>
        <v>TungstenChina Molybdenum Tungsten Co., Ltd.</v>
      </c>
    </row>
    <row r="196" spans="1:28" s="228" customFormat="1" ht="20.25">
      <c r="A196" s="181" t="s">
        <v>795</v>
      </c>
      <c r="B196" s="182" t="str">
        <f ca="1">IF(LEN(A196)=0,"",INDEX('Smelter Look-up'!$A:$A,MATCH($A196,'Smelter Look-up'!$E:$E,0)))</f>
        <v>Tungsten</v>
      </c>
      <c r="C196" s="186" t="str">
        <f ca="1">IF(LEN(A196)=0,"",INDEX('Smelter Look-up'!$C:$C,MATCH($A196,'Smelter Look-up'!$E:$E,0)))</f>
        <v>Chongyi Zhangyuan Tungsten Co., Ltd.</v>
      </c>
      <c r="D196" s="233"/>
      <c r="E196" s="182" t="str">
        <f ca="1">IF(ISERROR($V196),"",OFFSET('Smelter Look-up'!$D$4,$V196-4,0)&amp;"")</f>
        <v>CHINA</v>
      </c>
      <c r="F196" s="182" t="str">
        <f ca="1">IF(ISERROR($V196),"",OFFSET('Smelter Look-up'!$E$4,$V196-4,0))</f>
        <v>CID000258</v>
      </c>
      <c r="G196" s="182" t="str">
        <f ca="1">IF(C196=$X$4,IF(ISERROR($V196),"Enter smelter details","RMI"),IF(ISERROR($V196),"",OFFSET('Smelter Look-up'!$F$4,$V196-4,0)))</f>
        <v>RMI</v>
      </c>
      <c r="H196" s="183" t="s">
        <v>15665</v>
      </c>
      <c r="I196" s="184" t="str">
        <f ca="1">IF(ISERROR($V196),"",OFFSET('Smelter Look-up'!$H$4,$V196-4,0))</f>
        <v>Ganzhou</v>
      </c>
      <c r="J196" s="184" t="str">
        <f ca="1">IF(ISERROR($V196),"",OFFSET('Smelter Look-up'!$I$4,$V196-4,0))</f>
        <v>Jiangxi Sheng</v>
      </c>
      <c r="K196" s="225" t="s">
        <v>15665</v>
      </c>
      <c r="L196" s="225" t="s">
        <v>15665</v>
      </c>
      <c r="M196" s="225" t="s">
        <v>15665</v>
      </c>
      <c r="N196" s="225" t="s">
        <v>15665</v>
      </c>
      <c r="O196" s="225" t="s">
        <v>490</v>
      </c>
      <c r="P196" s="185" t="s">
        <v>15665</v>
      </c>
      <c r="Q196" s="226" t="s">
        <v>15665</v>
      </c>
      <c r="R196" s="182" t="str">
        <f ca="1">IF(ISERROR($V196),"",OFFSET('Smelter Look-up'!$C$4,$V196-4,0)&amp;"")</f>
        <v>Chongyi Zhangyuan Tungsten Co., Ltd.</v>
      </c>
      <c r="S196" s="181" t="str">
        <f t="shared" ca="1" si="24"/>
        <v>CN</v>
      </c>
      <c r="T196" s="181" t="str">
        <f ca="1">IF(B196="","",IF(ISERROR(MATCH($J196,SorP!$B$1:$B$6230,0)),"",INDIRECT("'SorP'!$A$"&amp;MATCH($J196,SorP!$B$1:$B$6230,0))))</f>
        <v>CN-JX</v>
      </c>
      <c r="U196" s="201"/>
      <c r="V196" s="227">
        <f ca="1">IF(C196="",NA(),IF(OR(C196="Smelter not listed",C196="Smelter not yet identified"),MATCH($B196&amp;$D196,'Smelter Look-up'!$J:$J,0),MATCH($B196&amp;$C196,'Smelter Look-up'!$J:$J,0)))</f>
        <v>570</v>
      </c>
      <c r="X196" s="228">
        <f t="shared" ca="1" si="25"/>
        <v>0</v>
      </c>
      <c r="AB196" s="229" t="str">
        <f t="shared" ca="1" si="26"/>
        <v>TungstenChongyi Zhangyuan Tungsten Co., Ltd.</v>
      </c>
    </row>
    <row r="197" spans="1:28" s="228" customFormat="1" ht="20.25">
      <c r="A197" s="181" t="s">
        <v>13961</v>
      </c>
      <c r="B197" s="182" t="str">
        <f ca="1">IF(LEN(A197)=0,"",INDEX('Smelter Look-up'!$A:$A,MATCH($A197,'Smelter Look-up'!$E:$E,0)))</f>
        <v>Tungsten</v>
      </c>
      <c r="C197" s="186" t="str">
        <f ca="1">IF(LEN(A197)=0,"",INDEX('Smelter Look-up'!$C:$C,MATCH($A197,'Smelter Look-up'!$E:$E,0)))</f>
        <v>Cronimet Brasil Ltda</v>
      </c>
      <c r="D197" s="233"/>
      <c r="E197" s="182" t="str">
        <f ca="1">IF(ISERROR($V197),"",OFFSET('Smelter Look-up'!$D$4,$V197-4,0)&amp;"")</f>
        <v>BRAZIL</v>
      </c>
      <c r="F197" s="182" t="str">
        <f ca="1">IF(ISERROR($V197),"",OFFSET('Smelter Look-up'!$E$4,$V197-4,0))</f>
        <v>CID003468</v>
      </c>
      <c r="G197" s="182" t="str">
        <f ca="1">IF(C197=$X$4,IF(ISERROR($V197),"Enter smelter details","RMI"),IF(ISERROR($V197),"",OFFSET('Smelter Look-up'!$F$4,$V197-4,0)))</f>
        <v>RMI</v>
      </c>
      <c r="H197" s="183" t="s">
        <v>15665</v>
      </c>
      <c r="I197" s="184" t="str">
        <f ca="1">IF(ISERROR($V197),"",OFFSET('Smelter Look-up'!$H$4,$V197-4,0))</f>
        <v>Araquari</v>
      </c>
      <c r="J197" s="184" t="str">
        <f ca="1">IF(ISERROR($V197),"",OFFSET('Smelter Look-up'!$I$4,$V197-4,0))</f>
        <v>Santa Catarina</v>
      </c>
      <c r="K197" s="225" t="s">
        <v>15665</v>
      </c>
      <c r="L197" s="225" t="s">
        <v>15665</v>
      </c>
      <c r="M197" s="225" t="s">
        <v>15665</v>
      </c>
      <c r="N197" s="225" t="s">
        <v>15665</v>
      </c>
      <c r="O197" s="225" t="s">
        <v>15668</v>
      </c>
      <c r="P197" s="185" t="s">
        <v>489</v>
      </c>
      <c r="Q197" s="226" t="s">
        <v>15665</v>
      </c>
      <c r="R197" s="182" t="str">
        <f ca="1">IF(ISERROR($V197),"",OFFSET('Smelter Look-up'!$C$4,$V197-4,0)&amp;"")</f>
        <v>Cronimet Brasil Ltda</v>
      </c>
      <c r="S197" s="181" t="str">
        <f t="shared" ref="S197" ca="1" si="27">IF(B197="","",IF(ISERROR(MATCH($E197,CL,0)),"Unknown",INDIRECT("'C'!$A$"&amp;MATCH($E197,CL,0)+1)))</f>
        <v>BR</v>
      </c>
      <c r="T197" s="181" t="str">
        <f ca="1">IF(B197="","",IF(ISERROR(MATCH($J197,SorP!$B$1:$B$6230,0)),"",INDIRECT("'SorP'!$A$"&amp;MATCH($J197,SorP!$B$1:$B$6230,0))))</f>
        <v>BR-SC</v>
      </c>
      <c r="U197" s="201"/>
      <c r="V197" s="227">
        <f ca="1">IF(C197="",NA(),IF(OR(C197="Smelter not listed",C197="Smelter not yet identified"),MATCH($B197&amp;$D197,'Smelter Look-up'!$J:$J,0),MATCH($B197&amp;$C197,'Smelter Look-up'!$J:$J,0)))</f>
        <v>572</v>
      </c>
      <c r="X197" s="228">
        <f t="shared" ref="X197" ca="1" si="28">IF(AND(C197="Smelter not listed",OR(LEN(D197)=0,LEN(E197)=0)),1,0)</f>
        <v>0</v>
      </c>
      <c r="AB197" s="229" t="str">
        <f t="shared" ref="AB197" ca="1" si="29">B197&amp;C197</f>
        <v>TungstenCronimet Brasil Ltda</v>
      </c>
    </row>
    <row r="198" spans="1:28" s="228" customFormat="1" ht="25.5">
      <c r="A198" s="181" t="s">
        <v>13899</v>
      </c>
      <c r="B198" s="182" t="str">
        <f ca="1">IF(LEN(A198)=0,"",INDEX('Smelter Look-up'!$A:$A,MATCH($A198,'Smelter Look-up'!$E:$E,0)))</f>
        <v>Tungsten</v>
      </c>
      <c r="C198" s="186" t="str">
        <f ca="1">IF(LEN(A198)=0,"",INDEX('Smelter Look-up'!$C:$C,MATCH($A198,'Smelter Look-up'!$E:$E,0)))</f>
        <v>Fujian Ganmin RareMetal Co., Ltd.</v>
      </c>
      <c r="D198" s="233"/>
      <c r="E198" s="182" t="str">
        <f ca="1">IF(ISERROR($V198),"",OFFSET('Smelter Look-up'!$D$4,$V198-4,0)&amp;"")</f>
        <v>CHINA</v>
      </c>
      <c r="F198" s="182" t="str">
        <f ca="1">IF(ISERROR($V198),"",OFFSET('Smelter Look-up'!$E$4,$V198-4,0))</f>
        <v>CID003401</v>
      </c>
      <c r="G198" s="182" t="str">
        <f ca="1">IF(C198=$X$4,IF(ISERROR($V198),"Enter smelter details","RMI"),IF(ISERROR($V198),"",OFFSET('Smelter Look-up'!$F$4,$V198-4,0)))</f>
        <v>RMI</v>
      </c>
      <c r="H198" s="183" t="s">
        <v>15665</v>
      </c>
      <c r="I198" s="184" t="str">
        <f ca="1">IF(ISERROR($V198),"",OFFSET('Smelter Look-up'!$H$4,$V198-4,0))</f>
        <v>Longyan</v>
      </c>
      <c r="J198" s="184" t="str">
        <f ca="1">IF(ISERROR($V198),"",OFFSET('Smelter Look-up'!$I$4,$V198-4,0))</f>
        <v>Fujian Sheng</v>
      </c>
      <c r="K198" s="225" t="s">
        <v>15665</v>
      </c>
      <c r="L198" s="225" t="s">
        <v>15665</v>
      </c>
      <c r="M198" s="225" t="s">
        <v>15665</v>
      </c>
      <c r="N198" s="225" t="s">
        <v>15665</v>
      </c>
      <c r="O198" s="225" t="s">
        <v>15666</v>
      </c>
      <c r="P198" s="185" t="s">
        <v>489</v>
      </c>
      <c r="Q198" s="226" t="s">
        <v>15665</v>
      </c>
      <c r="R198" s="182" t="str">
        <f ca="1">IF(ISERROR($V198),"",OFFSET('Smelter Look-up'!$C$4,$V198-4,0)&amp;"")</f>
        <v>Fujian Ganmin RareMetal Co., Ltd.</v>
      </c>
      <c r="S198" s="181" t="str">
        <f t="shared" ref="S198:S229" ca="1" si="30">IF(B198="","",IF(ISERROR(MATCH($E198,CL,0)),"Unknown",INDIRECT("'C'!$A$"&amp;MATCH($E198,CL,0)+1)))</f>
        <v>CN</v>
      </c>
      <c r="T198" s="181" t="str">
        <f ca="1">IF(B198="","",IF(ISERROR(MATCH($J198,SorP!$B$1:$B$6230,0)),"",INDIRECT("'SorP'!$A$"&amp;MATCH($J198,SorP!$B$1:$B$6230,0))))</f>
        <v>CN-FJ</v>
      </c>
      <c r="U198" s="201"/>
      <c r="V198" s="227">
        <f ca="1">IF(C198="",NA(),IF(OR(C198="Smelter not listed",C198="Smelter not yet identified"),MATCH($B198&amp;$D198,'Smelter Look-up'!$J:$J,0),MATCH($B198&amp;$C198,'Smelter Look-up'!$J:$J,0)))</f>
        <v>573</v>
      </c>
      <c r="X198" s="228">
        <f t="shared" ref="X198:X229" ca="1" si="31">IF(AND(C198="Smelter not listed",OR(LEN(D198)=0,LEN(E198)=0)),1,0)</f>
        <v>0</v>
      </c>
      <c r="AB198" s="229" t="str">
        <f t="shared" ref="AB198:AB229" ca="1" si="32">B198&amp;C198</f>
        <v>TungstenFujian Ganmin RareMetal Co., Ltd.</v>
      </c>
    </row>
    <row r="199" spans="1:28" s="228" customFormat="1" ht="20.25">
      <c r="A199" s="181" t="s">
        <v>15228</v>
      </c>
      <c r="B199" s="182" t="str">
        <f ca="1">IF(LEN(A199)=0,"",INDEX('Smelter Look-up'!$A:$A,MATCH($A199,'Smelter Look-up'!$E:$E,0)))</f>
        <v>Tungsten</v>
      </c>
      <c r="C199" s="186" t="str">
        <f ca="1">IF(LEN(A199)=0,"",INDEX('Smelter Look-up'!$C:$C,MATCH($A199,'Smelter Look-up'!$E:$E,0)))</f>
        <v>Fujian Xinlu Tungsten</v>
      </c>
      <c r="D199" s="233"/>
      <c r="E199" s="182" t="str">
        <f ca="1">IF(ISERROR($V199),"",OFFSET('Smelter Look-up'!$D$4,$V199-4,0)&amp;"")</f>
        <v>CHINA</v>
      </c>
      <c r="F199" s="182" t="str">
        <f ca="1">IF(ISERROR($V199),"",OFFSET('Smelter Look-up'!$E$4,$V199-4,0))</f>
        <v>CID003609</v>
      </c>
      <c r="G199" s="182" t="str">
        <f ca="1">IF(C199=$X$4,IF(ISERROR($V199),"Enter smelter details","RMI"),IF(ISERROR($V199),"",OFFSET('Smelter Look-up'!$F$4,$V199-4,0)))</f>
        <v>RMI</v>
      </c>
      <c r="H199" s="183" t="s">
        <v>15665</v>
      </c>
      <c r="I199" s="184" t="str">
        <f ca="1">IF(ISERROR($V199),"",OFFSET('Smelter Look-up'!$H$4,$V199-4,0))</f>
        <v>Longyan</v>
      </c>
      <c r="J199" s="184" t="str">
        <f ca="1">IF(ISERROR($V199),"",OFFSET('Smelter Look-up'!$I$4,$V199-4,0))</f>
        <v>Fujian Sheng</v>
      </c>
      <c r="K199" s="225" t="s">
        <v>15665</v>
      </c>
      <c r="L199" s="225" t="s">
        <v>15665</v>
      </c>
      <c r="M199" s="225" t="s">
        <v>15665</v>
      </c>
      <c r="N199" s="225" t="s">
        <v>15665</v>
      </c>
      <c r="O199" s="225" t="s">
        <v>490</v>
      </c>
      <c r="P199" s="185" t="s">
        <v>15665</v>
      </c>
      <c r="Q199" s="226" t="s">
        <v>15665</v>
      </c>
      <c r="R199" s="182" t="str">
        <f ca="1">IF(ISERROR($V199),"",OFFSET('Smelter Look-up'!$C$4,$V199-4,0)&amp;"")</f>
        <v>Fujian Xinlu Tungsten</v>
      </c>
      <c r="S199" s="181" t="str">
        <f t="shared" ca="1" si="30"/>
        <v>CN</v>
      </c>
      <c r="T199" s="181" t="str">
        <f ca="1">IF(B199="","",IF(ISERROR(MATCH($J199,SorP!$B$1:$B$6230,0)),"",INDIRECT("'SorP'!$A$"&amp;MATCH($J199,SorP!$B$1:$B$6230,0))))</f>
        <v>CN-FJ</v>
      </c>
      <c r="U199" s="201"/>
      <c r="V199" s="227">
        <f ca="1">IF(C199="",NA(),IF(OR(C199="Smelter not listed",C199="Smelter not yet identified"),MATCH($B199&amp;$D199,'Smelter Look-up'!$J:$J,0),MATCH($B199&amp;$C199,'Smelter Look-up'!$J:$J,0)))</f>
        <v>574</v>
      </c>
      <c r="X199" s="228">
        <f t="shared" ca="1" si="31"/>
        <v>0</v>
      </c>
      <c r="AB199" s="229" t="str">
        <f t="shared" ca="1" si="32"/>
        <v>TungstenFujian Xinlu Tungsten</v>
      </c>
    </row>
    <row r="200" spans="1:28" s="228" customFormat="1" ht="25.5">
      <c r="A200" s="181" t="s">
        <v>2559</v>
      </c>
      <c r="B200" s="182" t="str">
        <f ca="1">IF(LEN(A200)=0,"",INDEX('Smelter Look-up'!$A:$A,MATCH($A200,'Smelter Look-up'!$E:$E,0)))</f>
        <v>Tungsten</v>
      </c>
      <c r="C200" s="186" t="str">
        <f ca="1">IF(LEN(A200)=0,"",INDEX('Smelter Look-up'!$C:$C,MATCH($A200,'Smelter Look-up'!$E:$E,0)))</f>
        <v>Ganzhou Haichuang Tungsten Co., Ltd.</v>
      </c>
      <c r="D200" s="233"/>
      <c r="E200" s="182" t="str">
        <f ca="1">IF(ISERROR($V200),"",OFFSET('Smelter Look-up'!$D$4,$V200-4,0)&amp;"")</f>
        <v>CHINA</v>
      </c>
      <c r="F200" s="182" t="str">
        <f ca="1">IF(ISERROR($V200),"",OFFSET('Smelter Look-up'!$E$4,$V200-4,0))</f>
        <v>CID002645</v>
      </c>
      <c r="G200" s="182" t="str">
        <f ca="1">IF(C200=$X$4,IF(ISERROR($V200),"Enter smelter details","RMI"),IF(ISERROR($V200),"",OFFSET('Smelter Look-up'!$F$4,$V200-4,0)))</f>
        <v>RMI</v>
      </c>
      <c r="H200" s="183" t="s">
        <v>15665</v>
      </c>
      <c r="I200" s="184" t="str">
        <f ca="1">IF(ISERROR($V200),"",OFFSET('Smelter Look-up'!$H$4,$V200-4,0))</f>
        <v>Ganzhou</v>
      </c>
      <c r="J200" s="184" t="str">
        <f ca="1">IF(ISERROR($V200),"",OFFSET('Smelter Look-up'!$I$4,$V200-4,0))</f>
        <v>Jiangxi Sheng</v>
      </c>
      <c r="K200" s="225" t="s">
        <v>15665</v>
      </c>
      <c r="L200" s="225" t="s">
        <v>15665</v>
      </c>
      <c r="M200" s="225" t="s">
        <v>15665</v>
      </c>
      <c r="N200" s="225" t="s">
        <v>15665</v>
      </c>
      <c r="O200" s="225" t="s">
        <v>15666</v>
      </c>
      <c r="P200" s="185" t="s">
        <v>489</v>
      </c>
      <c r="Q200" s="226" t="s">
        <v>15665</v>
      </c>
      <c r="R200" s="182" t="str">
        <f ca="1">IF(ISERROR($V200),"",OFFSET('Smelter Look-up'!$C$4,$V200-4,0)&amp;"")</f>
        <v>Ganzhou Haichuang Tungsten Co., Ltd.</v>
      </c>
      <c r="S200" s="181" t="str">
        <f t="shared" ca="1" si="30"/>
        <v>CN</v>
      </c>
      <c r="T200" s="181" t="str">
        <f ca="1">IF(B200="","",IF(ISERROR(MATCH($J200,SorP!$B$1:$B$6230,0)),"",INDIRECT("'SorP'!$A$"&amp;MATCH($J200,SorP!$B$1:$B$6230,0))))</f>
        <v>CN-JX</v>
      </c>
      <c r="U200" s="201"/>
      <c r="V200" s="227">
        <f ca="1">IF(C200="",NA(),IF(OR(C200="Smelter not listed",C200="Smelter not yet identified"),MATCH($B200&amp;$D200,'Smelter Look-up'!$J:$J,0),MATCH($B200&amp;$C200,'Smelter Look-up'!$J:$J,0)))</f>
        <v>575</v>
      </c>
      <c r="X200" s="228">
        <f t="shared" ca="1" si="31"/>
        <v>0</v>
      </c>
      <c r="AB200" s="229" t="str">
        <f t="shared" ca="1" si="32"/>
        <v>TungstenGanzhou Haichuang Tungsten Co., Ltd.</v>
      </c>
    </row>
    <row r="201" spans="1:28" s="228" customFormat="1" ht="20.25">
      <c r="A201" s="181" t="s">
        <v>800</v>
      </c>
      <c r="B201" s="182" t="str">
        <f ca="1">IF(LEN(A201)=0,"",INDEX('Smelter Look-up'!$A:$A,MATCH($A201,'Smelter Look-up'!$E:$E,0)))</f>
        <v>Tungsten</v>
      </c>
      <c r="C201" s="186" t="str">
        <f ca="1">IF(LEN(A201)=0,"",INDEX('Smelter Look-up'!$C:$C,MATCH($A201,'Smelter Look-up'!$E:$E,0)))</f>
        <v>Ganzhou Huaxing Tungsten Products Co., Ltd.</v>
      </c>
      <c r="D201" s="233"/>
      <c r="E201" s="182" t="str">
        <f ca="1">IF(ISERROR($V201),"",OFFSET('Smelter Look-up'!$D$4,$V201-4,0)&amp;"")</f>
        <v>CHINA</v>
      </c>
      <c r="F201" s="182" t="str">
        <f ca="1">IF(ISERROR($V201),"",OFFSET('Smelter Look-up'!$E$4,$V201-4,0))</f>
        <v>CID000875</v>
      </c>
      <c r="G201" s="182" t="str">
        <f ca="1">IF(C201=$X$4,IF(ISERROR($V201),"Enter smelter details","RMI"),IF(ISERROR($V201),"",OFFSET('Smelter Look-up'!$F$4,$V201-4,0)))</f>
        <v>RMI</v>
      </c>
      <c r="H201" s="183" t="s">
        <v>15665</v>
      </c>
      <c r="I201" s="184" t="str">
        <f ca="1">IF(ISERROR($V201),"",OFFSET('Smelter Look-up'!$H$4,$V201-4,0))</f>
        <v>Ganzhou</v>
      </c>
      <c r="J201" s="184" t="str">
        <f ca="1">IF(ISERROR($V201),"",OFFSET('Smelter Look-up'!$I$4,$V201-4,0))</f>
        <v>Jiangxi Sheng</v>
      </c>
      <c r="K201" s="225" t="s">
        <v>15665</v>
      </c>
      <c r="L201" s="225" t="s">
        <v>15665</v>
      </c>
      <c r="M201" s="225" t="s">
        <v>15665</v>
      </c>
      <c r="N201" s="225" t="s">
        <v>15665</v>
      </c>
      <c r="O201" s="225" t="s">
        <v>490</v>
      </c>
      <c r="P201" s="185" t="s">
        <v>15665</v>
      </c>
      <c r="Q201" s="226" t="s">
        <v>15665</v>
      </c>
      <c r="R201" s="182" t="str">
        <f ca="1">IF(ISERROR($V201),"",OFFSET('Smelter Look-up'!$C$4,$V201-4,0)&amp;"")</f>
        <v>Ganzhou Huaxing Tungsten Products Co., Ltd.</v>
      </c>
      <c r="S201" s="181" t="str">
        <f t="shared" ca="1" si="30"/>
        <v>CN</v>
      </c>
      <c r="T201" s="181" t="str">
        <f ca="1">IF(B201="","",IF(ISERROR(MATCH($J201,SorP!$B$1:$B$6230,0)),"",INDIRECT("'SorP'!$A$"&amp;MATCH($J201,SorP!$B$1:$B$6230,0))))</f>
        <v>CN-JX</v>
      </c>
      <c r="U201" s="201"/>
      <c r="V201" s="227">
        <f ca="1">IF(C201="",NA(),IF(OR(C201="Smelter not listed",C201="Smelter not yet identified"),MATCH($B201&amp;$D201,'Smelter Look-up'!$J:$J,0),MATCH($B201&amp;$C201,'Smelter Look-up'!$J:$J,0)))</f>
        <v>576</v>
      </c>
      <c r="X201" s="228">
        <f t="shared" ca="1" si="31"/>
        <v>0</v>
      </c>
      <c r="AB201" s="229" t="str">
        <f t="shared" ca="1" si="32"/>
        <v>TungstenGanzhou Huaxing Tungsten Products Co., Ltd.</v>
      </c>
    </row>
    <row r="202" spans="1:28" s="228" customFormat="1" ht="20.25">
      <c r="A202" s="181" t="s">
        <v>140</v>
      </c>
      <c r="B202" s="182" t="str">
        <f ca="1">IF(LEN(A202)=0,"",INDEX('Smelter Look-up'!$A:$A,MATCH($A202,'Smelter Look-up'!$E:$E,0)))</f>
        <v>Tungsten</v>
      </c>
      <c r="C202" s="186" t="str">
        <f ca="1">IF(LEN(A202)=0,"",INDEX('Smelter Look-up'!$C:$C,MATCH($A202,'Smelter Look-up'!$E:$E,0)))</f>
        <v>Ganzhou Jiangwu Ferrotungsten Co., Ltd.</v>
      </c>
      <c r="D202" s="233"/>
      <c r="E202" s="182" t="str">
        <f ca="1">IF(ISERROR($V202),"",OFFSET('Smelter Look-up'!$D$4,$V202-4,0)&amp;"")</f>
        <v>CHINA</v>
      </c>
      <c r="F202" s="182" t="str">
        <f ca="1">IF(ISERROR($V202),"",OFFSET('Smelter Look-up'!$E$4,$V202-4,0))</f>
        <v>CID002315</v>
      </c>
      <c r="G202" s="182" t="str">
        <f ca="1">IF(C202=$X$4,IF(ISERROR($V202),"Enter smelter details","RMI"),IF(ISERROR($V202),"",OFFSET('Smelter Look-up'!$F$4,$V202-4,0)))</f>
        <v>RMI</v>
      </c>
      <c r="H202" s="183" t="s">
        <v>15665</v>
      </c>
      <c r="I202" s="184" t="str">
        <f ca="1">IF(ISERROR($V202),"",OFFSET('Smelter Look-up'!$H$4,$V202-4,0))</f>
        <v>Ganzhou</v>
      </c>
      <c r="J202" s="184" t="str">
        <f ca="1">IF(ISERROR($V202),"",OFFSET('Smelter Look-up'!$I$4,$V202-4,0))</f>
        <v>Jiangxi Sheng</v>
      </c>
      <c r="K202" s="225" t="s">
        <v>15665</v>
      </c>
      <c r="L202" s="225" t="s">
        <v>15665</v>
      </c>
      <c r="M202" s="225" t="s">
        <v>15665</v>
      </c>
      <c r="N202" s="225" t="s">
        <v>15665</v>
      </c>
      <c r="O202" s="225" t="s">
        <v>490</v>
      </c>
      <c r="P202" s="185" t="s">
        <v>15665</v>
      </c>
      <c r="Q202" s="226" t="s">
        <v>15665</v>
      </c>
      <c r="R202" s="182" t="str">
        <f ca="1">IF(ISERROR($V202),"",OFFSET('Smelter Look-up'!$C$4,$V202-4,0)&amp;"")</f>
        <v>Ganzhou Jiangwu Ferrotungsten Co., Ltd.</v>
      </c>
      <c r="S202" s="181" t="str">
        <f t="shared" ca="1" si="30"/>
        <v>CN</v>
      </c>
      <c r="T202" s="181" t="str">
        <f ca="1">IF(B202="","",IF(ISERROR(MATCH($J202,SorP!$B$1:$B$6230,0)),"",INDIRECT("'SorP'!$A$"&amp;MATCH($J202,SorP!$B$1:$B$6230,0))))</f>
        <v>CN-JX</v>
      </c>
      <c r="U202" s="201"/>
      <c r="V202" s="227">
        <f ca="1">IF(C202="",NA(),IF(OR(C202="Smelter not listed",C202="Smelter not yet identified"),MATCH($B202&amp;$D202,'Smelter Look-up'!$J:$J,0),MATCH($B202&amp;$C202,'Smelter Look-up'!$J:$J,0)))</f>
        <v>577</v>
      </c>
      <c r="X202" s="228">
        <f t="shared" ca="1" si="31"/>
        <v>0</v>
      </c>
      <c r="AB202" s="229" t="str">
        <f t="shared" ca="1" si="32"/>
        <v>TungstenGanzhou Jiangwu Ferrotungsten Co., Ltd.</v>
      </c>
    </row>
    <row r="203" spans="1:28" s="228" customFormat="1" ht="20.25">
      <c r="A203" s="181" t="s">
        <v>393</v>
      </c>
      <c r="B203" s="182" t="str">
        <f ca="1">IF(LEN(A203)=0,"",INDEX('Smelter Look-up'!$A:$A,MATCH($A203,'Smelter Look-up'!$E:$E,0)))</f>
        <v>Tungsten</v>
      </c>
      <c r="C203" s="186" t="str">
        <f ca="1">IF(LEN(A203)=0,"",INDEX('Smelter Look-up'!$C:$C,MATCH($A203,'Smelter Look-up'!$E:$E,0)))</f>
        <v>Ganzhou Seadragon W &amp; Mo Co., Ltd.</v>
      </c>
      <c r="D203" s="233"/>
      <c r="E203" s="182" t="str">
        <f ca="1">IF(ISERROR($V203),"",OFFSET('Smelter Look-up'!$D$4,$V203-4,0)&amp;"")</f>
        <v>CHINA</v>
      </c>
      <c r="F203" s="182" t="str">
        <f ca="1">IF(ISERROR($V203),"",OFFSET('Smelter Look-up'!$E$4,$V203-4,0))</f>
        <v>CID002494</v>
      </c>
      <c r="G203" s="182" t="str">
        <f ca="1">IF(C203=$X$4,IF(ISERROR($V203),"Enter smelter details","RMI"),IF(ISERROR($V203),"",OFFSET('Smelter Look-up'!$F$4,$V203-4,0)))</f>
        <v>RMI</v>
      </c>
      <c r="H203" s="183" t="s">
        <v>15665</v>
      </c>
      <c r="I203" s="184" t="str">
        <f ca="1">IF(ISERROR($V203),"",OFFSET('Smelter Look-up'!$H$4,$V203-4,0))</f>
        <v>Ganzhou</v>
      </c>
      <c r="J203" s="184" t="str">
        <f ca="1">IF(ISERROR($V203),"",OFFSET('Smelter Look-up'!$I$4,$V203-4,0))</f>
        <v>Jiangxi Sheng</v>
      </c>
      <c r="K203" s="225" t="s">
        <v>15665</v>
      </c>
      <c r="L203" s="225" t="s">
        <v>15665</v>
      </c>
      <c r="M203" s="225" t="s">
        <v>15665</v>
      </c>
      <c r="N203" s="225" t="s">
        <v>15665</v>
      </c>
      <c r="O203" s="225" t="s">
        <v>490</v>
      </c>
      <c r="P203" s="185" t="s">
        <v>15665</v>
      </c>
      <c r="Q203" s="226" t="s">
        <v>15665</v>
      </c>
      <c r="R203" s="182" t="str">
        <f ca="1">IF(ISERROR($V203),"",OFFSET('Smelter Look-up'!$C$4,$V203-4,0)&amp;"")</f>
        <v>Ganzhou Seadragon W &amp; Mo Co., Ltd.</v>
      </c>
      <c r="S203" s="181" t="str">
        <f t="shared" ca="1" si="30"/>
        <v>CN</v>
      </c>
      <c r="T203" s="181" t="str">
        <f ca="1">IF(B203="","",IF(ISERROR(MATCH($J203,SorP!$B$1:$B$6230,0)),"",INDIRECT("'SorP'!$A$"&amp;MATCH($J203,SorP!$B$1:$B$6230,0))))</f>
        <v>CN-JX</v>
      </c>
      <c r="U203" s="201"/>
      <c r="V203" s="227">
        <f ca="1">IF(C203="",NA(),IF(OR(C203="Smelter not listed",C203="Smelter not yet identified"),MATCH($B203&amp;$D203,'Smelter Look-up'!$J:$J,0),MATCH($B203&amp;$C203,'Smelter Look-up'!$J:$J,0)))</f>
        <v>578</v>
      </c>
      <c r="X203" s="228">
        <f t="shared" ca="1" si="31"/>
        <v>0</v>
      </c>
      <c r="AB203" s="229" t="str">
        <f t="shared" ca="1" si="32"/>
        <v>TungstenGanzhou Seadragon W &amp; Mo Co., Ltd.</v>
      </c>
    </row>
    <row r="204" spans="1:28" s="228" customFormat="1" ht="25.5">
      <c r="A204" s="181" t="s">
        <v>796</v>
      </c>
      <c r="B204" s="182" t="str">
        <f ca="1">IF(LEN(A204)=0,"",INDEX('Smelter Look-up'!$A:$A,MATCH($A204,'Smelter Look-up'!$E:$E,0)))</f>
        <v>Tungsten</v>
      </c>
      <c r="C204" s="186" t="str">
        <f ca="1">IF(LEN(A204)=0,"",INDEX('Smelter Look-up'!$C:$C,MATCH($A204,'Smelter Look-up'!$E:$E,0)))</f>
        <v>Global Tungsten &amp; Powders Corp.</v>
      </c>
      <c r="D204" s="233"/>
      <c r="E204" s="182" t="str">
        <f ca="1">IF(ISERROR($V204),"",OFFSET('Smelter Look-up'!$D$4,$V204-4,0)&amp;"")</f>
        <v>UNITED STATES OF AMERICA</v>
      </c>
      <c r="F204" s="182" t="str">
        <f ca="1">IF(ISERROR($V204),"",OFFSET('Smelter Look-up'!$E$4,$V204-4,0))</f>
        <v>CID000568</v>
      </c>
      <c r="G204" s="182" t="str">
        <f ca="1">IF(C204=$X$4,IF(ISERROR($V204),"Enter smelter details","RMI"),IF(ISERROR($V204),"",OFFSET('Smelter Look-up'!$F$4,$V204-4,0)))</f>
        <v>RMI</v>
      </c>
      <c r="H204" s="183" t="s">
        <v>15665</v>
      </c>
      <c r="I204" s="184" t="str">
        <f ca="1">IF(ISERROR($V204),"",OFFSET('Smelter Look-up'!$H$4,$V204-4,0))</f>
        <v>Towanda</v>
      </c>
      <c r="J204" s="184" t="str">
        <f ca="1">IF(ISERROR($V204),"",OFFSET('Smelter Look-up'!$I$4,$V204-4,0))</f>
        <v>Pennsylvania</v>
      </c>
      <c r="K204" s="225" t="s">
        <v>15665</v>
      </c>
      <c r="L204" s="225" t="s">
        <v>15665</v>
      </c>
      <c r="M204" s="225" t="s">
        <v>15665</v>
      </c>
      <c r="N204" s="225" t="s">
        <v>15665</v>
      </c>
      <c r="O204" s="225" t="s">
        <v>15667</v>
      </c>
      <c r="P204" s="185" t="s">
        <v>489</v>
      </c>
      <c r="Q204" s="226" t="s">
        <v>15665</v>
      </c>
      <c r="R204" s="182" t="str">
        <f ca="1">IF(ISERROR($V204),"",OFFSET('Smelter Look-up'!$C$4,$V204-4,0)&amp;"")</f>
        <v>Global Tungsten &amp; Powders Corp.</v>
      </c>
      <c r="S204" s="181" t="str">
        <f t="shared" ca="1" si="30"/>
        <v>US</v>
      </c>
      <c r="T204" s="181" t="str">
        <f ca="1">IF(B204="","",IF(ISERROR(MATCH($J204,SorP!$B$1:$B$6230,0)),"",INDIRECT("'SorP'!$A$"&amp;MATCH($J204,SorP!$B$1:$B$6230,0))))</f>
        <v>US-PA</v>
      </c>
      <c r="U204" s="201"/>
      <c r="V204" s="227">
        <f ca="1">IF(C204="",NA(),IF(OR(C204="Smelter not listed",C204="Smelter not yet identified"),MATCH($B204&amp;$D204,'Smelter Look-up'!$J:$J,0),MATCH($B204&amp;$C204,'Smelter Look-up'!$J:$J,0)))</f>
        <v>580</v>
      </c>
      <c r="X204" s="228">
        <f t="shared" ca="1" si="31"/>
        <v>0</v>
      </c>
      <c r="AB204" s="229" t="str">
        <f t="shared" ca="1" si="32"/>
        <v>TungstenGlobal Tungsten &amp; Powders Corp.</v>
      </c>
    </row>
    <row r="205" spans="1:28" s="228" customFormat="1" ht="20.25">
      <c r="A205" s="181" t="s">
        <v>794</v>
      </c>
      <c r="B205" s="182" t="str">
        <f ca="1">IF(LEN(A205)=0,"",INDEX('Smelter Look-up'!$A:$A,MATCH($A205,'Smelter Look-up'!$E:$E,0)))</f>
        <v>Tungsten</v>
      </c>
      <c r="C205" s="186" t="str">
        <f ca="1">IF(LEN(A205)=0,"",INDEX('Smelter Look-up'!$C:$C,MATCH($A205,'Smelter Look-up'!$E:$E,0)))</f>
        <v>Guangdong Xianglu Tungsten Co., Ltd.</v>
      </c>
      <c r="D205" s="233"/>
      <c r="E205" s="182" t="str">
        <f ca="1">IF(ISERROR($V205),"",OFFSET('Smelter Look-up'!$D$4,$V205-4,0)&amp;"")</f>
        <v>CHINA</v>
      </c>
      <c r="F205" s="182" t="str">
        <f ca="1">IF(ISERROR($V205),"",OFFSET('Smelter Look-up'!$E$4,$V205-4,0))</f>
        <v>CID000218</v>
      </c>
      <c r="G205" s="182" t="str">
        <f ca="1">IF(C205=$X$4,IF(ISERROR($V205),"Enter smelter details","RMI"),IF(ISERROR($V205),"",OFFSET('Smelter Look-up'!$F$4,$V205-4,0)))</f>
        <v>RMI</v>
      </c>
      <c r="H205" s="183" t="s">
        <v>15665</v>
      </c>
      <c r="I205" s="184" t="str">
        <f ca="1">IF(ISERROR($V205),"",OFFSET('Smelter Look-up'!$H$4,$V205-4,0))</f>
        <v>Chaozhou</v>
      </c>
      <c r="J205" s="184" t="str">
        <f ca="1">IF(ISERROR($V205),"",OFFSET('Smelter Look-up'!$I$4,$V205-4,0))</f>
        <v>Guangdong Sheng</v>
      </c>
      <c r="K205" s="225" t="s">
        <v>15665</v>
      </c>
      <c r="L205" s="225" t="s">
        <v>15665</v>
      </c>
      <c r="M205" s="225" t="s">
        <v>15665</v>
      </c>
      <c r="N205" s="225" t="s">
        <v>15665</v>
      </c>
      <c r="O205" s="225" t="s">
        <v>490</v>
      </c>
      <c r="P205" s="185" t="s">
        <v>15665</v>
      </c>
      <c r="Q205" s="226" t="s">
        <v>15665</v>
      </c>
      <c r="R205" s="182" t="str">
        <f ca="1">IF(ISERROR($V205),"",OFFSET('Smelter Look-up'!$C$4,$V205-4,0)&amp;"")</f>
        <v>Guangdong Xianglu Tungsten Co., Ltd.</v>
      </c>
      <c r="S205" s="181" t="str">
        <f t="shared" ca="1" si="30"/>
        <v>CN</v>
      </c>
      <c r="T205" s="181" t="str">
        <f ca="1">IF(B205="","",IF(ISERROR(MATCH($J205,SorP!$B$1:$B$6230,0)),"",INDIRECT("'SorP'!$A$"&amp;MATCH($J205,SorP!$B$1:$B$6230,0))))</f>
        <v>CN-GD</v>
      </c>
      <c r="U205" s="201"/>
      <c r="V205" s="227">
        <f ca="1">IF(C205="",NA(),IF(OR(C205="Smelter not listed",C205="Smelter not yet identified"),MATCH($B205&amp;$D205,'Smelter Look-up'!$J:$J,0),MATCH($B205&amp;$C205,'Smelter Look-up'!$J:$J,0)))</f>
        <v>582</v>
      </c>
      <c r="X205" s="228">
        <f t="shared" ca="1" si="31"/>
        <v>0</v>
      </c>
      <c r="AB205" s="229" t="str">
        <f t="shared" ca="1" si="32"/>
        <v>TungstenGuangdong Xianglu Tungsten Co., Ltd.</v>
      </c>
    </row>
    <row r="206" spans="1:28" s="228" customFormat="1" ht="20.25">
      <c r="A206" s="181" t="s">
        <v>1428</v>
      </c>
      <c r="B206" s="182" t="str">
        <f ca="1">IF(LEN(A206)=0,"",INDEX('Smelter Look-up'!$A:$A,MATCH($A206,'Smelter Look-up'!$E:$E,0)))</f>
        <v>Tungsten</v>
      </c>
      <c r="C206" s="186" t="str">
        <f ca="1">IF(LEN(A206)=0,"",INDEX('Smelter Look-up'!$C:$C,MATCH($A206,'Smelter Look-up'!$E:$E,0)))</f>
        <v>H.C. Starck Tungsten GmbH</v>
      </c>
      <c r="D206" s="233"/>
      <c r="E206" s="182" t="str">
        <f ca="1">IF(ISERROR($V206),"",OFFSET('Smelter Look-up'!$D$4,$V206-4,0)&amp;"")</f>
        <v>GERMANY</v>
      </c>
      <c r="F206" s="182" t="str">
        <f ca="1">IF(ISERROR($V206),"",OFFSET('Smelter Look-up'!$E$4,$V206-4,0))</f>
        <v>CID002541</v>
      </c>
      <c r="G206" s="182" t="str">
        <f ca="1">IF(C206=$X$4,IF(ISERROR($V206),"Enter smelter details","RMI"),IF(ISERROR($V206),"",OFFSET('Smelter Look-up'!$F$4,$V206-4,0)))</f>
        <v>RMI</v>
      </c>
      <c r="H206" s="183" t="s">
        <v>15665</v>
      </c>
      <c r="I206" s="184" t="str">
        <f ca="1">IF(ISERROR($V206),"",OFFSET('Smelter Look-up'!$H$4,$V206-4,0))</f>
        <v>Goslar</v>
      </c>
      <c r="J206" s="184" t="str">
        <f ca="1">IF(ISERROR($V206),"",OFFSET('Smelter Look-up'!$I$4,$V206-4,0))</f>
        <v>Niedersachsen</v>
      </c>
      <c r="K206" s="225" t="s">
        <v>15665</v>
      </c>
      <c r="L206" s="225" t="s">
        <v>15665</v>
      </c>
      <c r="M206" s="225" t="s">
        <v>15665</v>
      </c>
      <c r="N206" s="225" t="s">
        <v>15665</v>
      </c>
      <c r="O206" s="225" t="s">
        <v>490</v>
      </c>
      <c r="P206" s="185" t="s">
        <v>15665</v>
      </c>
      <c r="Q206" s="226" t="s">
        <v>15665</v>
      </c>
      <c r="R206" s="182" t="str">
        <f ca="1">IF(ISERROR($V206),"",OFFSET('Smelter Look-up'!$C$4,$V206-4,0)&amp;"")</f>
        <v>H.C. Starck Tungsten GmbH</v>
      </c>
      <c r="S206" s="181" t="str">
        <f t="shared" ca="1" si="30"/>
        <v>DE</v>
      </c>
      <c r="T206" s="181" t="str">
        <f ca="1">IF(B206="","",IF(ISERROR(MATCH($J206,SorP!$B$1:$B$6230,0)),"",INDIRECT("'SorP'!$A$"&amp;MATCH($J206,SorP!$B$1:$B$6230,0))))</f>
        <v>DE-NI</v>
      </c>
      <c r="U206" s="201"/>
      <c r="V206" s="227">
        <f ca="1">IF(C206="",NA(),IF(OR(C206="Smelter not listed",C206="Smelter not yet identified"),MATCH($B206&amp;$D206,'Smelter Look-up'!$J:$J,0),MATCH($B206&amp;$C206,'Smelter Look-up'!$J:$J,0)))</f>
        <v>584</v>
      </c>
      <c r="X206" s="228">
        <f t="shared" ca="1" si="31"/>
        <v>0</v>
      </c>
      <c r="AB206" s="229" t="str">
        <f t="shared" ca="1" si="32"/>
        <v>TungstenH.C. Starck Tungsten GmbH</v>
      </c>
    </row>
    <row r="207" spans="1:28" s="228" customFormat="1" ht="25.5">
      <c r="A207" s="181" t="s">
        <v>13962</v>
      </c>
      <c r="B207" s="182" t="str">
        <f ca="1">IF(LEN(A207)=0,"",INDEX('Smelter Look-up'!$A:$A,MATCH($A207,'Smelter Look-up'!$E:$E,0)))</f>
        <v>Tungsten</v>
      </c>
      <c r="C207" s="186" t="str">
        <f ca="1">IF(LEN(A207)=0,"",INDEX('Smelter Look-up'!$C:$C,MATCH($A207,'Smelter Look-up'!$E:$E,0)))</f>
        <v>Jingmen Dewei GEM Tungsten Resources Recycling Co., Ltd.</v>
      </c>
      <c r="D207" s="233"/>
      <c r="E207" s="182" t="str">
        <f ca="1">IF(ISERROR($V207),"",OFFSET('Smelter Look-up'!$D$4,$V207-4,0)&amp;"")</f>
        <v>CHINA</v>
      </c>
      <c r="F207" s="182" t="str">
        <f ca="1">IF(ISERROR($V207),"",OFFSET('Smelter Look-up'!$E$4,$V207-4,0))</f>
        <v>CID003417</v>
      </c>
      <c r="G207" s="182" t="str">
        <f ca="1">IF(C207=$X$4,IF(ISERROR($V207),"Enter smelter details","RMI"),IF(ISERROR($V207),"",OFFSET('Smelter Look-up'!$F$4,$V207-4,0)))</f>
        <v>RMI</v>
      </c>
      <c r="H207" s="183" t="s">
        <v>15665</v>
      </c>
      <c r="I207" s="184" t="str">
        <f ca="1">IF(ISERROR($V207),"",OFFSET('Smelter Look-up'!$H$4,$V207-4,0))</f>
        <v>Shenzhen</v>
      </c>
      <c r="J207" s="184" t="str">
        <f ca="1">IF(ISERROR($V207),"",OFFSET('Smelter Look-up'!$I$4,$V207-4,0))</f>
        <v>Guangdong Sheng</v>
      </c>
      <c r="K207" s="225" t="s">
        <v>15665</v>
      </c>
      <c r="L207" s="225" t="s">
        <v>15665</v>
      </c>
      <c r="M207" s="225" t="s">
        <v>15665</v>
      </c>
      <c r="N207" s="225" t="s">
        <v>15665</v>
      </c>
      <c r="O207" s="225" t="s">
        <v>490</v>
      </c>
      <c r="P207" s="185" t="s">
        <v>15665</v>
      </c>
      <c r="Q207" s="226" t="s">
        <v>15665</v>
      </c>
      <c r="R207" s="182" t="str">
        <f ca="1">IF(ISERROR($V207),"",OFFSET('Smelter Look-up'!$C$4,$V207-4,0)&amp;"")</f>
        <v>Jingmen Dewei GEM Tungsten Resources Recycling Co., Ltd.</v>
      </c>
      <c r="S207" s="181" t="str">
        <f t="shared" ca="1" si="30"/>
        <v>CN</v>
      </c>
      <c r="T207" s="181" t="str">
        <f ca="1">IF(B207="","",IF(ISERROR(MATCH($J207,SorP!$B$1:$B$6230,0)),"",INDIRECT("'SorP'!$A$"&amp;MATCH($J207,SorP!$B$1:$B$6230,0))))</f>
        <v>CN-GD</v>
      </c>
      <c r="U207" s="201"/>
      <c r="V207" s="227">
        <f ca="1">IF(C207="",NA(),IF(OR(C207="Smelter not listed",C207="Smelter not yet identified"),MATCH($B207&amp;$D207,'Smelter Look-up'!$J:$J,0),MATCH($B207&amp;$C207,'Smelter Look-up'!$J:$J,0)))</f>
        <v>601</v>
      </c>
      <c r="X207" s="228">
        <f t="shared" ca="1" si="31"/>
        <v>0</v>
      </c>
      <c r="AB207" s="229" t="str">
        <f t="shared" ca="1" si="32"/>
        <v>TungstenJingmen Dewei GEM Tungsten Resources Recycling Co., Ltd.</v>
      </c>
    </row>
    <row r="208" spans="1:28" s="228" customFormat="1" ht="25.5">
      <c r="A208" s="181" t="s">
        <v>797</v>
      </c>
      <c r="B208" s="182" t="str">
        <f ca="1">IF(LEN(A208)=0,"",INDEX('Smelter Look-up'!$A:$A,MATCH($A208,'Smelter Look-up'!$E:$E,0)))</f>
        <v>Tungsten</v>
      </c>
      <c r="C208" s="186" t="str">
        <f ca="1">IF(LEN(A208)=0,"",INDEX('Smelter Look-up'!$C:$C,MATCH($A208,'Smelter Look-up'!$E:$E,0)))</f>
        <v>Hunan Chenzhou Mining Co., Ltd.</v>
      </c>
      <c r="D208" s="233"/>
      <c r="E208" s="182" t="str">
        <f ca="1">IF(ISERROR($V208),"",OFFSET('Smelter Look-up'!$D$4,$V208-4,0)&amp;"")</f>
        <v>CHINA</v>
      </c>
      <c r="F208" s="182" t="str">
        <f ca="1">IF(ISERROR($V208),"",OFFSET('Smelter Look-up'!$E$4,$V208-4,0))</f>
        <v>CID000766</v>
      </c>
      <c r="G208" s="182" t="str">
        <f ca="1">IF(C208=$X$4,IF(ISERROR($V208),"Enter smelter details","RMI"),IF(ISERROR($V208),"",OFFSET('Smelter Look-up'!$F$4,$V208-4,0)))</f>
        <v>RMI</v>
      </c>
      <c r="H208" s="183" t="s">
        <v>15665</v>
      </c>
      <c r="I208" s="184" t="str">
        <f ca="1">IF(ISERROR($V208),"",OFFSET('Smelter Look-up'!$H$4,$V208-4,0))</f>
        <v>Yuanling</v>
      </c>
      <c r="J208" s="184" t="str">
        <f ca="1">IF(ISERROR($V208),"",OFFSET('Smelter Look-up'!$I$4,$V208-4,0))</f>
        <v>Hunan Sheng</v>
      </c>
      <c r="K208" s="225" t="s">
        <v>15665</v>
      </c>
      <c r="L208" s="225" t="s">
        <v>15665</v>
      </c>
      <c r="M208" s="225" t="s">
        <v>15665</v>
      </c>
      <c r="N208" s="225" t="s">
        <v>15665</v>
      </c>
      <c r="O208" s="225" t="s">
        <v>15666</v>
      </c>
      <c r="P208" s="185" t="s">
        <v>489</v>
      </c>
      <c r="Q208" s="226" t="s">
        <v>15665</v>
      </c>
      <c r="R208" s="182" t="str">
        <f ca="1">IF(ISERROR($V208),"",OFFSET('Smelter Look-up'!$C$4,$V208-4,0)&amp;"")</f>
        <v>Hunan Chenzhou Mining Co., Ltd.</v>
      </c>
      <c r="S208" s="181" t="str">
        <f t="shared" ca="1" si="30"/>
        <v>CN</v>
      </c>
      <c r="T208" s="181" t="str">
        <f ca="1">IF(B208="","",IF(ISERROR(MATCH($J208,SorP!$B$1:$B$6230,0)),"",INDIRECT("'SorP'!$A$"&amp;MATCH($J208,SorP!$B$1:$B$6230,0))))</f>
        <v>CN-HN</v>
      </c>
      <c r="U208" s="201"/>
      <c r="V208" s="227">
        <f ca="1">IF(C208="",NA(),IF(OR(C208="Smelter not listed",C208="Smelter not yet identified"),MATCH($B208&amp;$D208,'Smelter Look-up'!$J:$J,0),MATCH($B208&amp;$C208,'Smelter Look-up'!$J:$J,0)))</f>
        <v>588</v>
      </c>
      <c r="X208" s="228">
        <f t="shared" ca="1" si="31"/>
        <v>0</v>
      </c>
      <c r="AB208" s="229" t="str">
        <f t="shared" ca="1" si="32"/>
        <v>TungstenHunan Chenzhou Mining Co., Ltd.</v>
      </c>
    </row>
    <row r="209" spans="1:28" s="228" customFormat="1" ht="20.25">
      <c r="A209" s="181" t="s">
        <v>798</v>
      </c>
      <c r="B209" s="182" t="str">
        <f ca="1">IF(LEN(A209)=0,"",INDEX('Smelter Look-up'!$A:$A,MATCH($A209,'Smelter Look-up'!$E:$E,0)))</f>
        <v>Tungsten</v>
      </c>
      <c r="C209" s="186" t="str">
        <f ca="1">IF(LEN(A209)=0,"",INDEX('Smelter Look-up'!$C:$C,MATCH($A209,'Smelter Look-up'!$E:$E,0)))</f>
        <v>Hunan Chunchang Nonferrous Metals Co., Ltd.</v>
      </c>
      <c r="D209" s="233"/>
      <c r="E209" s="182" t="str">
        <f ca="1">IF(ISERROR($V209),"",OFFSET('Smelter Look-up'!$D$4,$V209-4,0)&amp;"")</f>
        <v>CHINA</v>
      </c>
      <c r="F209" s="182" t="str">
        <f ca="1">IF(ISERROR($V209),"",OFFSET('Smelter Look-up'!$E$4,$V209-4,0))</f>
        <v>CID000769</v>
      </c>
      <c r="G209" s="182" t="str">
        <f ca="1">IF(C209=$X$4,IF(ISERROR($V209),"Enter smelter details","RMI"),IF(ISERROR($V209),"",OFFSET('Smelter Look-up'!$F$4,$V209-4,0)))</f>
        <v>RMI</v>
      </c>
      <c r="H209" s="183" t="s">
        <v>15665</v>
      </c>
      <c r="I209" s="184" t="str">
        <f ca="1">IF(ISERROR($V209),"",OFFSET('Smelter Look-up'!$H$4,$V209-4,0))</f>
        <v>Hengyang</v>
      </c>
      <c r="J209" s="184" t="str">
        <f ca="1">IF(ISERROR($V209),"",OFFSET('Smelter Look-up'!$I$4,$V209-4,0))</f>
        <v>Hunan Sheng</v>
      </c>
      <c r="K209" s="225" t="s">
        <v>15665</v>
      </c>
      <c r="L209" s="225" t="s">
        <v>15665</v>
      </c>
      <c r="M209" s="225" t="s">
        <v>15665</v>
      </c>
      <c r="N209" s="225" t="s">
        <v>15665</v>
      </c>
      <c r="O209" s="225" t="s">
        <v>490</v>
      </c>
      <c r="P209" s="185" t="s">
        <v>15665</v>
      </c>
      <c r="Q209" s="226" t="s">
        <v>15665</v>
      </c>
      <c r="R209" s="182" t="str">
        <f ca="1">IF(ISERROR($V209),"",OFFSET('Smelter Look-up'!$C$4,$V209-4,0)&amp;"")</f>
        <v>Hunan Chunchang Nonferrous Metals Co., Ltd.</v>
      </c>
      <c r="S209" s="181" t="str">
        <f t="shared" ca="1" si="30"/>
        <v>CN</v>
      </c>
      <c r="T209" s="181" t="str">
        <f ca="1">IF(B209="","",IF(ISERROR(MATCH($J209,SorP!$B$1:$B$6230,0)),"",INDIRECT("'SorP'!$A$"&amp;MATCH($J209,SorP!$B$1:$B$6230,0))))</f>
        <v>CN-HN</v>
      </c>
      <c r="U209" s="201"/>
      <c r="V209" s="227">
        <f ca="1">IF(C209="",NA(),IF(OR(C209="Smelter not listed",C209="Smelter not yet identified"),MATCH($B209&amp;$D209,'Smelter Look-up'!$J:$J,0),MATCH($B209&amp;$C209,'Smelter Look-up'!$J:$J,0)))</f>
        <v>590</v>
      </c>
      <c r="X209" s="228">
        <f t="shared" ca="1" si="31"/>
        <v>0</v>
      </c>
      <c r="AB209" s="229" t="str">
        <f t="shared" ca="1" si="32"/>
        <v>TungstenHunan Chunchang Nonferrous Metals Co., Ltd.</v>
      </c>
    </row>
    <row r="210" spans="1:28" s="228" customFormat="1" ht="25.5">
      <c r="A210" s="181" t="s">
        <v>1406</v>
      </c>
      <c r="B210" s="182" t="str">
        <f ca="1">IF(LEN(A210)=0,"",INDEX('Smelter Look-up'!$A:$A,MATCH($A210,'Smelter Look-up'!$E:$E,0)))</f>
        <v>Tungsten</v>
      </c>
      <c r="C210" s="186" t="str">
        <f ca="1">IF(LEN(A210)=0,"",INDEX('Smelter Look-up'!$C:$C,MATCH($A210,'Smelter Look-up'!$E:$E,0)))</f>
        <v>Chenzhou Diamond Tungsten Products Co., Ltd.</v>
      </c>
      <c r="D210" s="233"/>
      <c r="E210" s="182" t="str">
        <f ca="1">IF(ISERROR($V210),"",OFFSET('Smelter Look-up'!$D$4,$V210-4,0)&amp;"")</f>
        <v>CHINA</v>
      </c>
      <c r="F210" s="182" t="str">
        <f ca="1">IF(ISERROR($V210),"",OFFSET('Smelter Look-up'!$E$4,$V210-4,0))</f>
        <v>CID002513</v>
      </c>
      <c r="G210" s="182" t="str">
        <f ca="1">IF(C210=$X$4,IF(ISERROR($V210),"Enter smelter details","RMI"),IF(ISERROR($V210),"",OFFSET('Smelter Look-up'!$F$4,$V210-4,0)))</f>
        <v>RMI</v>
      </c>
      <c r="H210" s="183" t="s">
        <v>15665</v>
      </c>
      <c r="I210" s="184" t="str">
        <f ca="1">IF(ISERROR($V210),"",OFFSET('Smelter Look-up'!$H$4,$V210-4,0))</f>
        <v>Chenzhou</v>
      </c>
      <c r="J210" s="184" t="str">
        <f ca="1">IF(ISERROR($V210),"",OFFSET('Smelter Look-up'!$I$4,$V210-4,0))</f>
        <v>Hunan Sheng</v>
      </c>
      <c r="K210" s="225" t="s">
        <v>15665</v>
      </c>
      <c r="L210" s="225" t="s">
        <v>15665</v>
      </c>
      <c r="M210" s="225" t="s">
        <v>15665</v>
      </c>
      <c r="N210" s="225" t="s">
        <v>15665</v>
      </c>
      <c r="O210" s="225" t="s">
        <v>490</v>
      </c>
      <c r="P210" s="185" t="s">
        <v>15665</v>
      </c>
      <c r="Q210" s="226" t="s">
        <v>15665</v>
      </c>
      <c r="R210" s="182" t="str">
        <f ca="1">IF(ISERROR($V210),"",OFFSET('Smelter Look-up'!$C$4,$V210-4,0)&amp;"")</f>
        <v>Chenzhou Diamond Tungsten Products Co., Ltd.</v>
      </c>
      <c r="S210" s="181" t="str">
        <f t="shared" ca="1" si="30"/>
        <v>CN</v>
      </c>
      <c r="T210" s="181" t="str">
        <f ca="1">IF(B210="","",IF(ISERROR(MATCH($J210,SorP!$B$1:$B$6230,0)),"",INDIRECT("'SorP'!$A$"&amp;MATCH($J210,SorP!$B$1:$B$6230,0))))</f>
        <v>CN-HN</v>
      </c>
      <c r="U210" s="201"/>
      <c r="V210" s="227">
        <f ca="1">IF(C210="",NA(),IF(OR(C210="Smelter not listed",C210="Smelter not yet identified"),MATCH($B210&amp;$D210,'Smelter Look-up'!$J:$J,0),MATCH($B210&amp;$C210,'Smelter Look-up'!$J:$J,0)))</f>
        <v>566</v>
      </c>
      <c r="X210" s="228">
        <f t="shared" ca="1" si="31"/>
        <v>0</v>
      </c>
      <c r="AB210" s="229" t="str">
        <f t="shared" ca="1" si="32"/>
        <v>TungstenChenzhou Diamond Tungsten Products Co., Ltd.</v>
      </c>
    </row>
    <row r="211" spans="1:28" s="228" customFormat="1" ht="25.5">
      <c r="A211" s="181" t="s">
        <v>799</v>
      </c>
      <c r="B211" s="182" t="str">
        <f ca="1">IF(LEN(A211)=0,"",INDEX('Smelter Look-up'!$A:$A,MATCH($A211,'Smelter Look-up'!$E:$E,0)))</f>
        <v>Tungsten</v>
      </c>
      <c r="C211" s="186" t="str">
        <f ca="1">IF(LEN(A211)=0,"",INDEX('Smelter Look-up'!$C:$C,MATCH($A211,'Smelter Look-up'!$E:$E,0)))</f>
        <v>Japan New Metals Co., Ltd.</v>
      </c>
      <c r="D211" s="233"/>
      <c r="E211" s="182" t="str">
        <f ca="1">IF(ISERROR($V211),"",OFFSET('Smelter Look-up'!$D$4,$V211-4,0)&amp;"")</f>
        <v>JAPAN</v>
      </c>
      <c r="F211" s="182" t="str">
        <f ca="1">IF(ISERROR($V211),"",OFFSET('Smelter Look-up'!$E$4,$V211-4,0))</f>
        <v>CID000825</v>
      </c>
      <c r="G211" s="182" t="str">
        <f ca="1">IF(C211=$X$4,IF(ISERROR($V211),"Enter smelter details","RMI"),IF(ISERROR($V211),"",OFFSET('Smelter Look-up'!$F$4,$V211-4,0)))</f>
        <v>RMI</v>
      </c>
      <c r="H211" s="183" t="s">
        <v>15665</v>
      </c>
      <c r="I211" s="184" t="str">
        <f ca="1">IF(ISERROR($V211),"",OFFSET('Smelter Look-up'!$H$4,$V211-4,0))</f>
        <v>Akita City</v>
      </c>
      <c r="J211" s="184" t="str">
        <f ca="1">IF(ISERROR($V211),"",OFFSET('Smelter Look-up'!$I$4,$V211-4,0))</f>
        <v>Akita</v>
      </c>
      <c r="K211" s="225" t="s">
        <v>15665</v>
      </c>
      <c r="L211" s="225" t="s">
        <v>15665</v>
      </c>
      <c r="M211" s="225" t="s">
        <v>15665</v>
      </c>
      <c r="N211" s="225" t="s">
        <v>15665</v>
      </c>
      <c r="O211" s="225" t="s">
        <v>15667</v>
      </c>
      <c r="P211" s="185" t="s">
        <v>489</v>
      </c>
      <c r="Q211" s="226" t="s">
        <v>15665</v>
      </c>
      <c r="R211" s="182" t="str">
        <f ca="1">IF(ISERROR($V211),"",OFFSET('Smelter Look-up'!$C$4,$V211-4,0)&amp;"")</f>
        <v>Japan New Metals Co., Ltd.</v>
      </c>
      <c r="S211" s="181" t="str">
        <f t="shared" ca="1" si="30"/>
        <v>JP</v>
      </c>
      <c r="T211" s="181" t="str">
        <f ca="1">IF(B211="","",IF(ISERROR(MATCH($J211,SorP!$B$1:$B$6230,0)),"",INDIRECT("'SorP'!$A$"&amp;MATCH($J211,SorP!$B$1:$B$6230,0))))</f>
        <v>JP-05</v>
      </c>
      <c r="U211" s="201"/>
      <c r="V211" s="227">
        <f ca="1">IF(C211="",NA(),IF(OR(C211="Smelter not listed",C211="Smelter not yet identified"),MATCH($B211&amp;$D211,'Smelter Look-up'!$J:$J,0),MATCH($B211&amp;$C211,'Smelter Look-up'!$J:$J,0)))</f>
        <v>592</v>
      </c>
      <c r="X211" s="228">
        <f t="shared" ca="1" si="31"/>
        <v>0</v>
      </c>
      <c r="AB211" s="229" t="str">
        <f t="shared" ca="1" si="32"/>
        <v>TungstenJapan New Metals Co., Ltd.</v>
      </c>
    </row>
    <row r="212" spans="1:28" s="228" customFormat="1" ht="25.5">
      <c r="A212" s="181" t="s">
        <v>1431</v>
      </c>
      <c r="B212" s="182" t="str">
        <f ca="1">IF(LEN(A212)=0,"",INDEX('Smelter Look-up'!$A:$A,MATCH($A212,'Smelter Look-up'!$E:$E,0)))</f>
        <v>Tungsten</v>
      </c>
      <c r="C212" s="186" t="str">
        <f ca="1">IF(LEN(A212)=0,"",INDEX('Smelter Look-up'!$C:$C,MATCH($A212,'Smelter Look-up'!$E:$E,0)))</f>
        <v>Jiangwu H.C. Starck Tungsten Products Co., Ltd.</v>
      </c>
      <c r="D212" s="233"/>
      <c r="E212" s="182" t="str">
        <f ca="1">IF(ISERROR($V212),"",OFFSET('Smelter Look-up'!$D$4,$V212-4,0)&amp;"")</f>
        <v>CHINA</v>
      </c>
      <c r="F212" s="182" t="str">
        <f ca="1">IF(ISERROR($V212),"",OFFSET('Smelter Look-up'!$E$4,$V212-4,0))</f>
        <v>CID002551</v>
      </c>
      <c r="G212" s="182" t="str">
        <f ca="1">IF(C212=$X$4,IF(ISERROR($V212),"Enter smelter details","RMI"),IF(ISERROR($V212),"",OFFSET('Smelter Look-up'!$F$4,$V212-4,0)))</f>
        <v>RMI</v>
      </c>
      <c r="H212" s="183" t="s">
        <v>15665</v>
      </c>
      <c r="I212" s="184" t="str">
        <f ca="1">IF(ISERROR($V212),"",OFFSET('Smelter Look-up'!$H$4,$V212-4,0))</f>
        <v>Ganzhou</v>
      </c>
      <c r="J212" s="184" t="str">
        <f ca="1">IF(ISERROR($V212),"",OFFSET('Smelter Look-up'!$I$4,$V212-4,0))</f>
        <v>Jiangxi Sheng</v>
      </c>
      <c r="K212" s="225" t="s">
        <v>15665</v>
      </c>
      <c r="L212" s="225" t="s">
        <v>15665</v>
      </c>
      <c r="M212" s="225" t="s">
        <v>15665</v>
      </c>
      <c r="N212" s="225" t="s">
        <v>15665</v>
      </c>
      <c r="O212" s="225" t="s">
        <v>490</v>
      </c>
      <c r="P212" s="185" t="s">
        <v>15665</v>
      </c>
      <c r="Q212" s="226" t="s">
        <v>15665</v>
      </c>
      <c r="R212" s="182" t="str">
        <f ca="1">IF(ISERROR($V212),"",OFFSET('Smelter Look-up'!$C$4,$V212-4,0)&amp;"")</f>
        <v>Jiangwu H.C. Starck Tungsten Products Co., Ltd.</v>
      </c>
      <c r="S212" s="181" t="str">
        <f t="shared" ca="1" si="30"/>
        <v>CN</v>
      </c>
      <c r="T212" s="181" t="str">
        <f ca="1">IF(B212="","",IF(ISERROR(MATCH($J212,SorP!$B$1:$B$6230,0)),"",INDIRECT("'SorP'!$A$"&amp;MATCH($J212,SorP!$B$1:$B$6230,0))))</f>
        <v>CN-JX</v>
      </c>
      <c r="U212" s="201"/>
      <c r="V212" s="227">
        <f ca="1">IF(C212="",NA(),IF(OR(C212="Smelter not listed",C212="Smelter not yet identified"),MATCH($B212&amp;$D212,'Smelter Look-up'!$J:$J,0),MATCH($B212&amp;$C212,'Smelter Look-up'!$J:$J,0)))</f>
        <v>593</v>
      </c>
      <c r="X212" s="228">
        <f t="shared" ca="1" si="31"/>
        <v>0</v>
      </c>
      <c r="AB212" s="229" t="str">
        <f t="shared" ca="1" si="32"/>
        <v>TungstenJiangwu H.C. Starck Tungsten Products Co., Ltd.</v>
      </c>
    </row>
    <row r="213" spans="1:28" s="228" customFormat="1" ht="20.25">
      <c r="A213" s="181" t="s">
        <v>138</v>
      </c>
      <c r="B213" s="182" t="str">
        <f ca="1">IF(LEN(A213)=0,"",INDEX('Smelter Look-up'!$A:$A,MATCH($A213,'Smelter Look-up'!$E:$E,0)))</f>
        <v>Tungsten</v>
      </c>
      <c r="C213" s="186" t="str">
        <f ca="1">IF(LEN(A213)=0,"",INDEX('Smelter Look-up'!$C:$C,MATCH($A213,'Smelter Look-up'!$E:$E,0)))</f>
        <v>Jiangxi Gan Bei Tungsten Co., Ltd.</v>
      </c>
      <c r="D213" s="233"/>
      <c r="E213" s="182" t="str">
        <f ca="1">IF(ISERROR($V213),"",OFFSET('Smelter Look-up'!$D$4,$V213-4,0)&amp;"")</f>
        <v>CHINA</v>
      </c>
      <c r="F213" s="182" t="str">
        <f ca="1">IF(ISERROR($V213),"",OFFSET('Smelter Look-up'!$E$4,$V213-4,0))</f>
        <v>CID002321</v>
      </c>
      <c r="G213" s="182" t="str">
        <f ca="1">IF(C213=$X$4,IF(ISERROR($V213),"Enter smelter details","RMI"),IF(ISERROR($V213),"",OFFSET('Smelter Look-up'!$F$4,$V213-4,0)))</f>
        <v>RMI</v>
      </c>
      <c r="H213" s="183" t="s">
        <v>15665</v>
      </c>
      <c r="I213" s="184" t="str">
        <f ca="1">IF(ISERROR($V213),"",OFFSET('Smelter Look-up'!$H$4,$V213-4,0))</f>
        <v>Xiushui</v>
      </c>
      <c r="J213" s="184" t="str">
        <f ca="1">IF(ISERROR($V213),"",OFFSET('Smelter Look-up'!$I$4,$V213-4,0))</f>
        <v>Jiangxi Sheng</v>
      </c>
      <c r="K213" s="225" t="s">
        <v>15665</v>
      </c>
      <c r="L213" s="225" t="s">
        <v>15665</v>
      </c>
      <c r="M213" s="225" t="s">
        <v>15665</v>
      </c>
      <c r="N213" s="225" t="s">
        <v>15665</v>
      </c>
      <c r="O213" s="225" t="s">
        <v>490</v>
      </c>
      <c r="P213" s="185" t="s">
        <v>15665</v>
      </c>
      <c r="Q213" s="226" t="s">
        <v>15665</v>
      </c>
      <c r="R213" s="182" t="str">
        <f ca="1">IF(ISERROR($V213),"",OFFSET('Smelter Look-up'!$C$4,$V213-4,0)&amp;"")</f>
        <v>Jiangxi Gan Bei Tungsten Co., Ltd.</v>
      </c>
      <c r="S213" s="181" t="str">
        <f t="shared" ca="1" si="30"/>
        <v>CN</v>
      </c>
      <c r="T213" s="181" t="str">
        <f ca="1">IF(B213="","",IF(ISERROR(MATCH($J213,SorP!$B$1:$B$6230,0)),"",INDIRECT("'SorP'!$A$"&amp;MATCH($J213,SorP!$B$1:$B$6230,0))))</f>
        <v>CN-JX</v>
      </c>
      <c r="U213" s="201"/>
      <c r="V213" s="227">
        <f ca="1">IF(C213="",NA(),IF(OR(C213="Smelter not listed",C213="Smelter not yet identified"),MATCH($B213&amp;$D213,'Smelter Look-up'!$J:$J,0),MATCH($B213&amp;$C213,'Smelter Look-up'!$J:$J,0)))</f>
        <v>594</v>
      </c>
      <c r="X213" s="228">
        <f t="shared" ca="1" si="31"/>
        <v>0</v>
      </c>
      <c r="AB213" s="229" t="str">
        <f t="shared" ca="1" si="32"/>
        <v>TungstenJiangxi Gan Bei Tungsten Co., Ltd.</v>
      </c>
    </row>
    <row r="214" spans="1:28" s="228" customFormat="1" ht="25.5">
      <c r="A214" s="181" t="s">
        <v>143</v>
      </c>
      <c r="B214" s="182" t="str">
        <f ca="1">IF(LEN(A214)=0,"",INDEX('Smelter Look-up'!$A:$A,MATCH($A214,'Smelter Look-up'!$E:$E,0)))</f>
        <v>Tungsten</v>
      </c>
      <c r="C214" s="186" t="str">
        <f ca="1">IF(LEN(A214)=0,"",INDEX('Smelter Look-up'!$C:$C,MATCH($A214,'Smelter Look-up'!$E:$E,0)))</f>
        <v>Jiangxi Tonggu Non-ferrous Metallurgical &amp; Chemical Co., Ltd.</v>
      </c>
      <c r="D214" s="233"/>
      <c r="E214" s="182" t="str">
        <f ca="1">IF(ISERROR($V214),"",OFFSET('Smelter Look-up'!$D$4,$V214-4,0)&amp;"")</f>
        <v>CHINA</v>
      </c>
      <c r="F214" s="182" t="str">
        <f ca="1">IF(ISERROR($V214),"",OFFSET('Smelter Look-up'!$E$4,$V214-4,0))</f>
        <v>CID002318</v>
      </c>
      <c r="G214" s="182" t="str">
        <f ca="1">IF(C214=$X$4,IF(ISERROR($V214),"Enter smelter details","RMI"),IF(ISERROR($V214),"",OFFSET('Smelter Look-up'!$F$4,$V214-4,0)))</f>
        <v>RMI</v>
      </c>
      <c r="H214" s="183" t="s">
        <v>15665</v>
      </c>
      <c r="I214" s="184" t="str">
        <f ca="1">IF(ISERROR($V214),"",OFFSET('Smelter Look-up'!$H$4,$V214-4,0))</f>
        <v>Tonggu</v>
      </c>
      <c r="J214" s="184" t="str">
        <f ca="1">IF(ISERROR($V214),"",OFFSET('Smelter Look-up'!$I$4,$V214-4,0))</f>
        <v>Jiangxi Sheng</v>
      </c>
      <c r="K214" s="225" t="s">
        <v>15665</v>
      </c>
      <c r="L214" s="225" t="s">
        <v>15665</v>
      </c>
      <c r="M214" s="225" t="s">
        <v>15665</v>
      </c>
      <c r="N214" s="225" t="s">
        <v>15665</v>
      </c>
      <c r="O214" s="225" t="s">
        <v>490</v>
      </c>
      <c r="P214" s="185" t="s">
        <v>15665</v>
      </c>
      <c r="Q214" s="226" t="s">
        <v>15665</v>
      </c>
      <c r="R214" s="182" t="str">
        <f ca="1">IF(ISERROR($V214),"",OFFSET('Smelter Look-up'!$C$4,$V214-4,0)&amp;"")</f>
        <v>Jiangxi Tonggu Non-ferrous Metallurgical &amp; Chemical Co., Ltd.</v>
      </c>
      <c r="S214" s="181" t="str">
        <f t="shared" ca="1" si="30"/>
        <v>CN</v>
      </c>
      <c r="T214" s="181" t="str">
        <f ca="1">IF(B214="","",IF(ISERROR(MATCH($J214,SorP!$B$1:$B$6230,0)),"",INDIRECT("'SorP'!$A$"&amp;MATCH($J214,SorP!$B$1:$B$6230,0))))</f>
        <v>CN-JX</v>
      </c>
      <c r="U214" s="201"/>
      <c r="V214" s="227">
        <f ca="1">IF(C214="",NA(),IF(OR(C214="Smelter not listed",C214="Smelter not yet identified"),MATCH($B214&amp;$D214,'Smelter Look-up'!$J:$J,0),MATCH($B214&amp;$C214,'Smelter Look-up'!$J:$J,0)))</f>
        <v>596</v>
      </c>
      <c r="X214" s="228">
        <f t="shared" ca="1" si="31"/>
        <v>0</v>
      </c>
      <c r="AB214" s="229" t="str">
        <f t="shared" ca="1" si="32"/>
        <v>TungstenJiangxi Tonggu Non-ferrous Metallurgical &amp; Chemical Co., Ltd.</v>
      </c>
    </row>
    <row r="215" spans="1:28" s="228" customFormat="1" ht="20.25">
      <c r="A215" s="181" t="s">
        <v>142</v>
      </c>
      <c r="B215" s="182" t="str">
        <f ca="1">IF(LEN(A215)=0,"",INDEX('Smelter Look-up'!$A:$A,MATCH($A215,'Smelter Look-up'!$E:$E,0)))</f>
        <v>Tungsten</v>
      </c>
      <c r="C215" s="186" t="str">
        <f ca="1">IF(LEN(A215)=0,"",INDEX('Smelter Look-up'!$C:$C,MATCH($A215,'Smelter Look-up'!$E:$E,0)))</f>
        <v>Jiangxi Xinsheng Tungsten Industry Co., Ltd.</v>
      </c>
      <c r="D215" s="233"/>
      <c r="E215" s="182" t="str">
        <f ca="1">IF(ISERROR($V215),"",OFFSET('Smelter Look-up'!$D$4,$V215-4,0)&amp;"")</f>
        <v>CHINA</v>
      </c>
      <c r="F215" s="182" t="str">
        <f ca="1">IF(ISERROR($V215),"",OFFSET('Smelter Look-up'!$E$4,$V215-4,0))</f>
        <v>CID002317</v>
      </c>
      <c r="G215" s="182" t="str">
        <f ca="1">IF(C215=$X$4,IF(ISERROR($V215),"Enter smelter details","RMI"),IF(ISERROR($V215),"",OFFSET('Smelter Look-up'!$F$4,$V215-4,0)))</f>
        <v>RMI</v>
      </c>
      <c r="H215" s="183" t="s">
        <v>15665</v>
      </c>
      <c r="I215" s="184" t="str">
        <f ca="1">IF(ISERROR($V215),"",OFFSET('Smelter Look-up'!$H$4,$V215-4,0))</f>
        <v>Ganzhou</v>
      </c>
      <c r="J215" s="184" t="str">
        <f ca="1">IF(ISERROR($V215),"",OFFSET('Smelter Look-up'!$I$4,$V215-4,0))</f>
        <v>Jiangxi Sheng</v>
      </c>
      <c r="K215" s="225" t="s">
        <v>15665</v>
      </c>
      <c r="L215" s="225" t="s">
        <v>15665</v>
      </c>
      <c r="M215" s="225" t="s">
        <v>15665</v>
      </c>
      <c r="N215" s="225" t="s">
        <v>15665</v>
      </c>
      <c r="O215" s="225" t="s">
        <v>490</v>
      </c>
      <c r="P215" s="185" t="s">
        <v>15665</v>
      </c>
      <c r="Q215" s="226" t="s">
        <v>15665</v>
      </c>
      <c r="R215" s="182" t="str">
        <f ca="1">IF(ISERROR($V215),"",OFFSET('Smelter Look-up'!$C$4,$V215-4,0)&amp;"")</f>
        <v>Jiangxi Xinsheng Tungsten Industry Co., Ltd.</v>
      </c>
      <c r="S215" s="181" t="str">
        <f t="shared" ca="1" si="30"/>
        <v>CN</v>
      </c>
      <c r="T215" s="181" t="str">
        <f ca="1">IF(B215="","",IF(ISERROR(MATCH($J215,SorP!$B$1:$B$6230,0)),"",INDIRECT("'SorP'!$A$"&amp;MATCH($J215,SorP!$B$1:$B$6230,0))))</f>
        <v>CN-JX</v>
      </c>
      <c r="U215" s="201"/>
      <c r="V215" s="227">
        <f ca="1">IF(C215="",NA(),IF(OR(C215="Smelter not listed",C215="Smelter not yet identified"),MATCH($B215&amp;$D215,'Smelter Look-up'!$J:$J,0),MATCH($B215&amp;$C215,'Smelter Look-up'!$J:$J,0)))</f>
        <v>599</v>
      </c>
      <c r="X215" s="228">
        <f t="shared" ca="1" si="31"/>
        <v>0</v>
      </c>
      <c r="AB215" s="229" t="str">
        <f t="shared" ca="1" si="32"/>
        <v>TungstenJiangxi Xinsheng Tungsten Industry Co., Ltd.</v>
      </c>
    </row>
    <row r="216" spans="1:28" s="228" customFormat="1" ht="20.25">
      <c r="A216" s="181" t="s">
        <v>141</v>
      </c>
      <c r="B216" s="182" t="str">
        <f ca="1">IF(LEN(A216)=0,"",INDEX('Smelter Look-up'!$A:$A,MATCH($A216,'Smelter Look-up'!$E:$E,0)))</f>
        <v>Tungsten</v>
      </c>
      <c r="C216" s="186" t="str">
        <f ca="1">IF(LEN(A216)=0,"",INDEX('Smelter Look-up'!$C:$C,MATCH($A216,'Smelter Look-up'!$E:$E,0)))</f>
        <v>Jiangxi Yaosheng Tungsten Co., Ltd.</v>
      </c>
      <c r="D216" s="233"/>
      <c r="E216" s="182" t="str">
        <f ca="1">IF(ISERROR($V216),"",OFFSET('Smelter Look-up'!$D$4,$V216-4,0)&amp;"")</f>
        <v>CHINA</v>
      </c>
      <c r="F216" s="182" t="str">
        <f ca="1">IF(ISERROR($V216),"",OFFSET('Smelter Look-up'!$E$4,$V216-4,0))</f>
        <v>CID002316</v>
      </c>
      <c r="G216" s="182" t="str">
        <f ca="1">IF(C216=$X$4,IF(ISERROR($V216),"Enter smelter details","RMI"),IF(ISERROR($V216),"",OFFSET('Smelter Look-up'!$F$4,$V216-4,0)))</f>
        <v>RMI</v>
      </c>
      <c r="H216" s="183" t="s">
        <v>15665</v>
      </c>
      <c r="I216" s="184" t="str">
        <f ca="1">IF(ISERROR($V216),"",OFFSET('Smelter Look-up'!$H$4,$V216-4,0))</f>
        <v>Ganzhou</v>
      </c>
      <c r="J216" s="184" t="str">
        <f ca="1">IF(ISERROR($V216),"",OFFSET('Smelter Look-up'!$I$4,$V216-4,0))</f>
        <v>Jiangxi Sheng</v>
      </c>
      <c r="K216" s="225" t="s">
        <v>15665</v>
      </c>
      <c r="L216" s="225" t="s">
        <v>15665</v>
      </c>
      <c r="M216" s="225" t="s">
        <v>15665</v>
      </c>
      <c r="N216" s="225" t="s">
        <v>15665</v>
      </c>
      <c r="O216" s="225" t="s">
        <v>490</v>
      </c>
      <c r="P216" s="185" t="s">
        <v>15665</v>
      </c>
      <c r="Q216" s="226" t="s">
        <v>15665</v>
      </c>
      <c r="R216" s="182" t="str">
        <f ca="1">IF(ISERROR($V216),"",OFFSET('Smelter Look-up'!$C$4,$V216-4,0)&amp;"")</f>
        <v>Jiangxi Yaosheng Tungsten Co., Ltd.</v>
      </c>
      <c r="S216" s="181" t="str">
        <f t="shared" ca="1" si="30"/>
        <v>CN</v>
      </c>
      <c r="T216" s="181" t="str">
        <f ca="1">IF(B216="","",IF(ISERROR(MATCH($J216,SorP!$B$1:$B$6230,0)),"",INDIRECT("'SorP'!$A$"&amp;MATCH($J216,SorP!$B$1:$B$6230,0))))</f>
        <v>CN-JX</v>
      </c>
      <c r="U216" s="201"/>
      <c r="V216" s="227">
        <f ca="1">IF(C216="",NA(),IF(OR(C216="Smelter not listed",C216="Smelter not yet identified"),MATCH($B216&amp;$D216,'Smelter Look-up'!$J:$J,0),MATCH($B216&amp;$C216,'Smelter Look-up'!$J:$J,0)))</f>
        <v>600</v>
      </c>
      <c r="X216" s="228">
        <f t="shared" ca="1" si="31"/>
        <v>0</v>
      </c>
      <c r="AB216" s="229" t="str">
        <f t="shared" ca="1" si="32"/>
        <v>TungstenJiangxi Yaosheng Tungsten Co., Ltd.</v>
      </c>
    </row>
    <row r="217" spans="1:28" s="228" customFormat="1" ht="25.5">
      <c r="A217" s="181" t="s">
        <v>801</v>
      </c>
      <c r="B217" s="182" t="str">
        <f ca="1">IF(LEN(A217)=0,"",INDEX('Smelter Look-up'!$A:$A,MATCH($A217,'Smelter Look-up'!$E:$E,0)))</f>
        <v>Tungsten</v>
      </c>
      <c r="C217" s="186" t="str">
        <f ca="1">IF(LEN(A217)=0,"",INDEX('Smelter Look-up'!$C:$C,MATCH($A217,'Smelter Look-up'!$E:$E,0)))</f>
        <v>Kennametal Fallon</v>
      </c>
      <c r="D217" s="233"/>
      <c r="E217" s="182" t="str">
        <f ca="1">IF(ISERROR($V217),"",OFFSET('Smelter Look-up'!$D$4,$V217-4,0)&amp;"")</f>
        <v>UNITED STATES OF AMERICA</v>
      </c>
      <c r="F217" s="182" t="str">
        <f ca="1">IF(ISERROR($V217),"",OFFSET('Smelter Look-up'!$E$4,$V217-4,0))</f>
        <v>CID000966</v>
      </c>
      <c r="G217" s="182" t="str">
        <f ca="1">IF(C217=$X$4,IF(ISERROR($V217),"Enter smelter details","RMI"),IF(ISERROR($V217),"",OFFSET('Smelter Look-up'!$F$4,$V217-4,0)))</f>
        <v>RMI</v>
      </c>
      <c r="H217" s="183" t="s">
        <v>15665</v>
      </c>
      <c r="I217" s="184" t="str">
        <f ca="1">IF(ISERROR($V217),"",OFFSET('Smelter Look-up'!$H$4,$V217-4,0))</f>
        <v>Fallon</v>
      </c>
      <c r="J217" s="184" t="str">
        <f ca="1">IF(ISERROR($V217),"",OFFSET('Smelter Look-up'!$I$4,$V217-4,0))</f>
        <v>Nevada</v>
      </c>
      <c r="K217" s="225" t="s">
        <v>15665</v>
      </c>
      <c r="L217" s="225" t="s">
        <v>15665</v>
      </c>
      <c r="M217" s="225" t="s">
        <v>15665</v>
      </c>
      <c r="N217" s="225" t="s">
        <v>15665</v>
      </c>
      <c r="O217" s="225" t="s">
        <v>490</v>
      </c>
      <c r="P217" s="185" t="s">
        <v>15665</v>
      </c>
      <c r="Q217" s="226" t="s">
        <v>15665</v>
      </c>
      <c r="R217" s="182" t="str">
        <f ca="1">IF(ISERROR($V217),"",OFFSET('Smelter Look-up'!$C$4,$V217-4,0)&amp;"")</f>
        <v>Kennametal Fallon</v>
      </c>
      <c r="S217" s="181" t="str">
        <f t="shared" ca="1" si="30"/>
        <v>US</v>
      </c>
      <c r="T217" s="181" t="str">
        <f ca="1">IF(B217="","",IF(ISERROR(MATCH($J217,SorP!$B$1:$B$6230,0)),"",INDIRECT("'SorP'!$A$"&amp;MATCH($J217,SorP!$B$1:$B$6230,0))))</f>
        <v>US-NV</v>
      </c>
      <c r="U217" s="201"/>
      <c r="V217" s="227">
        <f ca="1">IF(C217="",NA(),IF(OR(C217="Smelter not listed",C217="Smelter not yet identified"),MATCH($B217&amp;$D217,'Smelter Look-up'!$J:$J,0),MATCH($B217&amp;$C217,'Smelter Look-up'!$J:$J,0)))</f>
        <v>603</v>
      </c>
      <c r="X217" s="228">
        <f t="shared" ca="1" si="31"/>
        <v>0</v>
      </c>
      <c r="AB217" s="229" t="str">
        <f t="shared" ca="1" si="32"/>
        <v>TungstenKennametal Fallon</v>
      </c>
    </row>
    <row r="218" spans="1:28" s="228" customFormat="1" ht="25.5">
      <c r="A218" s="181" t="s">
        <v>793</v>
      </c>
      <c r="B218" s="182" t="str">
        <f ca="1">IF(LEN(A218)=0,"",INDEX('Smelter Look-up'!$A:$A,MATCH($A218,'Smelter Look-up'!$E:$E,0)))</f>
        <v>Tungsten</v>
      </c>
      <c r="C218" s="186" t="str">
        <f ca="1">IF(LEN(A218)=0,"",INDEX('Smelter Look-up'!$C:$C,MATCH($A218,'Smelter Look-up'!$E:$E,0)))</f>
        <v>Kennametal Huntsville</v>
      </c>
      <c r="D218" s="233"/>
      <c r="E218" s="182" t="str">
        <f ca="1">IF(ISERROR($V218),"",OFFSET('Smelter Look-up'!$D$4,$V218-4,0)&amp;"")</f>
        <v>UNITED STATES OF AMERICA</v>
      </c>
      <c r="F218" s="182" t="str">
        <f ca="1">IF(ISERROR($V218),"",OFFSET('Smelter Look-up'!$E$4,$V218-4,0))</f>
        <v>CID000105</v>
      </c>
      <c r="G218" s="182" t="str">
        <f ca="1">IF(C218=$X$4,IF(ISERROR($V218),"Enter smelter details","RMI"),IF(ISERROR($V218),"",OFFSET('Smelter Look-up'!$F$4,$V218-4,0)))</f>
        <v>RMI</v>
      </c>
      <c r="H218" s="183" t="s">
        <v>15665</v>
      </c>
      <c r="I218" s="184" t="str">
        <f ca="1">IF(ISERROR($V218),"",OFFSET('Smelter Look-up'!$H$4,$V218-4,0))</f>
        <v>Huntsville</v>
      </c>
      <c r="J218" s="184" t="str">
        <f ca="1">IF(ISERROR($V218),"",OFFSET('Smelter Look-up'!$I$4,$V218-4,0))</f>
        <v>Alabama</v>
      </c>
      <c r="K218" s="225" t="s">
        <v>15665</v>
      </c>
      <c r="L218" s="225" t="s">
        <v>15665</v>
      </c>
      <c r="M218" s="225" t="s">
        <v>15665</v>
      </c>
      <c r="N218" s="225" t="s">
        <v>15665</v>
      </c>
      <c r="O218" s="225" t="s">
        <v>15667</v>
      </c>
      <c r="P218" s="185" t="s">
        <v>489</v>
      </c>
      <c r="Q218" s="226" t="s">
        <v>15665</v>
      </c>
      <c r="R218" s="182" t="str">
        <f ca="1">IF(ISERROR($V218),"",OFFSET('Smelter Look-up'!$C$4,$V218-4,0)&amp;"")</f>
        <v>Kennametal Huntsville</v>
      </c>
      <c r="S218" s="181" t="str">
        <f t="shared" ca="1" si="30"/>
        <v>US</v>
      </c>
      <c r="T218" s="181" t="str">
        <f ca="1">IF(B218="","",IF(ISERROR(MATCH($J218,SorP!$B$1:$B$6230,0)),"",INDIRECT("'SorP'!$A$"&amp;MATCH($J218,SorP!$B$1:$B$6230,0))))</f>
        <v>US-AL</v>
      </c>
      <c r="U218" s="201"/>
      <c r="V218" s="227">
        <f ca="1">IF(C218="",NA(),IF(OR(C218="Smelter not listed",C218="Smelter not yet identified"),MATCH($B218&amp;$D218,'Smelter Look-up'!$J:$J,0),MATCH($B218&amp;$C218,'Smelter Look-up'!$J:$J,0)))</f>
        <v>604</v>
      </c>
      <c r="X218" s="228">
        <f t="shared" ca="1" si="31"/>
        <v>0</v>
      </c>
      <c r="AB218" s="229" t="str">
        <f t="shared" ca="1" si="32"/>
        <v>TungstenKennametal Huntsville</v>
      </c>
    </row>
    <row r="219" spans="1:28" s="228" customFormat="1" ht="25.5">
      <c r="A219" s="181" t="s">
        <v>13906</v>
      </c>
      <c r="B219" s="182" t="str">
        <f ca="1">IF(LEN(A219)=0,"",INDEX('Smelter Look-up'!$A:$A,MATCH($A219,'Smelter Look-up'!$E:$E,0)))</f>
        <v>Tungsten</v>
      </c>
      <c r="C219" s="186" t="str">
        <f ca="1">IF(LEN(A219)=0,"",INDEX('Smelter Look-up'!$C:$C,MATCH($A219,'Smelter Look-up'!$E:$E,0)))</f>
        <v>Lianyou Metals Co., Ltd.</v>
      </c>
      <c r="D219" s="233"/>
      <c r="E219" s="182" t="str">
        <f ca="1">IF(ISERROR($V219),"",OFFSET('Smelter Look-up'!$D$4,$V219-4,0)&amp;"")</f>
        <v>TAIWAN, PROVINCE OF CHINA</v>
      </c>
      <c r="F219" s="182" t="str">
        <f ca="1">IF(ISERROR($V219),"",OFFSET('Smelter Look-up'!$E$4,$V219-4,0))</f>
        <v>CID003407</v>
      </c>
      <c r="G219" s="182" t="str">
        <f ca="1">IF(C219=$X$4,IF(ISERROR($V219),"Enter smelter details","RMI"),IF(ISERROR($V219),"",OFFSET('Smelter Look-up'!$F$4,$V219-4,0)))</f>
        <v>RMI</v>
      </c>
      <c r="H219" s="183" t="s">
        <v>15665</v>
      </c>
      <c r="I219" s="184" t="str">
        <f ca="1">IF(ISERROR($V219),"",OFFSET('Smelter Look-up'!$H$4,$V219-4,0))</f>
        <v>Fangliao</v>
      </c>
      <c r="J219" s="184" t="str">
        <f ca="1">IF(ISERROR($V219),"",OFFSET('Smelter Look-up'!$I$4,$V219-4,0))</f>
        <v>Pingtung</v>
      </c>
      <c r="K219" s="225" t="s">
        <v>15665</v>
      </c>
      <c r="L219" s="225" t="s">
        <v>15665</v>
      </c>
      <c r="M219" s="225" t="s">
        <v>15665</v>
      </c>
      <c r="N219" s="225" t="s">
        <v>15665</v>
      </c>
      <c r="O219" s="225" t="s">
        <v>15669</v>
      </c>
      <c r="P219" s="185" t="s">
        <v>488</v>
      </c>
      <c r="Q219" s="226" t="s">
        <v>15665</v>
      </c>
      <c r="R219" s="182" t="str">
        <f ca="1">IF(ISERROR($V219),"",OFFSET('Smelter Look-up'!$C$4,$V219-4,0)&amp;"")</f>
        <v>Lianyou Metals Co., Ltd.</v>
      </c>
      <c r="S219" s="181" t="str">
        <f t="shared" ca="1" si="30"/>
        <v>TW</v>
      </c>
      <c r="T219" s="181" t="str">
        <f ca="1">IF(B219="","",IF(ISERROR(MATCH($J219,SorP!$B$1:$B$6230,0)),"",INDIRECT("'SorP'!$A$"&amp;MATCH($J219,SorP!$B$1:$B$6230,0))))</f>
        <v>TW-PIF</v>
      </c>
      <c r="U219" s="201"/>
      <c r="V219" s="227">
        <f ca="1">IF(C219="",NA(),IF(OR(C219="Smelter not listed",C219="Smelter not yet identified"),MATCH($B219&amp;$D219,'Smelter Look-up'!$J:$J,0),MATCH($B219&amp;$C219,'Smelter Look-up'!$J:$J,0)))</f>
        <v>606</v>
      </c>
      <c r="X219" s="228">
        <f t="shared" ca="1" si="31"/>
        <v>0</v>
      </c>
      <c r="AB219" s="229" t="str">
        <f t="shared" ca="1" si="32"/>
        <v>TungstenLianyou Metals Co., Ltd.</v>
      </c>
    </row>
    <row r="220" spans="1:28" s="228" customFormat="1" ht="20.25">
      <c r="A220" s="181" t="s">
        <v>144</v>
      </c>
      <c r="B220" s="182" t="str">
        <f ca="1">IF(LEN(A220)=0,"",INDEX('Smelter Look-up'!$A:$A,MATCH($A220,'Smelter Look-up'!$E:$E,0)))</f>
        <v>Tungsten</v>
      </c>
      <c r="C220" s="186" t="str">
        <f ca="1">IF(LEN(A220)=0,"",INDEX('Smelter Look-up'!$C:$C,MATCH($A220,'Smelter Look-up'!$E:$E,0)))</f>
        <v>Malipo Haiyu Tungsten Co., Ltd.</v>
      </c>
      <c r="D220" s="233"/>
      <c r="E220" s="182" t="str">
        <f ca="1">IF(ISERROR($V220),"",OFFSET('Smelter Look-up'!$D$4,$V220-4,0)&amp;"")</f>
        <v>CHINA</v>
      </c>
      <c r="F220" s="182" t="str">
        <f ca="1">IF(ISERROR($V220),"",OFFSET('Smelter Look-up'!$E$4,$V220-4,0))</f>
        <v>CID002319</v>
      </c>
      <c r="G220" s="182" t="str">
        <f ca="1">IF(C220=$X$4,IF(ISERROR($V220),"Enter smelter details","RMI"),IF(ISERROR($V220),"",OFFSET('Smelter Look-up'!$F$4,$V220-4,0)))</f>
        <v>RMI</v>
      </c>
      <c r="H220" s="183" t="s">
        <v>15665</v>
      </c>
      <c r="I220" s="184" t="str">
        <f ca="1">IF(ISERROR($V220),"",OFFSET('Smelter Look-up'!$H$4,$V220-4,0))</f>
        <v>Nanfeng Xiaozhai</v>
      </c>
      <c r="J220" s="184" t="str">
        <f ca="1">IF(ISERROR($V220),"",OFFSET('Smelter Look-up'!$I$4,$V220-4,0))</f>
        <v>Yunnan Sheng</v>
      </c>
      <c r="K220" s="225" t="s">
        <v>15665</v>
      </c>
      <c r="L220" s="225" t="s">
        <v>15665</v>
      </c>
      <c r="M220" s="225" t="s">
        <v>15665</v>
      </c>
      <c r="N220" s="225" t="s">
        <v>15665</v>
      </c>
      <c r="O220" s="225" t="s">
        <v>490</v>
      </c>
      <c r="P220" s="185" t="s">
        <v>15665</v>
      </c>
      <c r="Q220" s="226" t="s">
        <v>15665</v>
      </c>
      <c r="R220" s="182" t="str">
        <f ca="1">IF(ISERROR($V220),"",OFFSET('Smelter Look-up'!$C$4,$V220-4,0)&amp;"")</f>
        <v>Malipo Haiyu Tungsten Co., Ltd.</v>
      </c>
      <c r="S220" s="181" t="str">
        <f t="shared" ca="1" si="30"/>
        <v>CN</v>
      </c>
      <c r="T220" s="181" t="str">
        <f ca="1">IF(B220="","",IF(ISERROR(MATCH($J220,SorP!$B$1:$B$6230,0)),"",INDIRECT("'SorP'!$A$"&amp;MATCH($J220,SorP!$B$1:$B$6230,0))))</f>
        <v>CN-YN</v>
      </c>
      <c r="U220" s="201"/>
      <c r="V220" s="227">
        <f ca="1">IF(C220="",NA(),IF(OR(C220="Smelter not listed",C220="Smelter not yet identified"),MATCH($B220&amp;$D220,'Smelter Look-up'!$J:$J,0),MATCH($B220&amp;$C220,'Smelter Look-up'!$J:$J,0)))</f>
        <v>608</v>
      </c>
      <c r="X220" s="228">
        <f t="shared" ca="1" si="31"/>
        <v>0</v>
      </c>
      <c r="AB220" s="229" t="str">
        <f t="shared" ca="1" si="32"/>
        <v>TungstenMalipo Haiyu Tungsten Co., Ltd.</v>
      </c>
    </row>
    <row r="221" spans="1:28" s="228" customFormat="1" ht="20.25">
      <c r="A221" s="181" t="s">
        <v>1432</v>
      </c>
      <c r="B221" s="182" t="str">
        <f ca="1">IF(LEN(A221)=0,"",INDEX('Smelter Look-up'!$A:$A,MATCH($A221,'Smelter Look-up'!$E:$E,0)))</f>
        <v>Tungsten</v>
      </c>
      <c r="C221" s="186" t="str">
        <f ca="1">IF(LEN(A221)=0,"",INDEX('Smelter Look-up'!$C:$C,MATCH($A221,'Smelter Look-up'!$E:$E,0)))</f>
        <v>Masan High-Tech Materials</v>
      </c>
      <c r="D221" s="233"/>
      <c r="E221" s="182" t="str">
        <f ca="1">IF(ISERROR($V221),"",OFFSET('Smelter Look-up'!$D$4,$V221-4,0)&amp;"")</f>
        <v>VIET NAM</v>
      </c>
      <c r="F221" s="182" t="str">
        <f ca="1">IF(ISERROR($V221),"",OFFSET('Smelter Look-up'!$E$4,$V221-4,0))</f>
        <v>CID002543</v>
      </c>
      <c r="G221" s="182" t="str">
        <f ca="1">IF(C221=$X$4,IF(ISERROR($V221),"Enter smelter details","RMI"),IF(ISERROR($V221),"",OFFSET('Smelter Look-up'!$F$4,$V221-4,0)))</f>
        <v>RMI</v>
      </c>
      <c r="H221" s="183" t="s">
        <v>15665</v>
      </c>
      <c r="I221" s="184" t="str">
        <f ca="1">IF(ISERROR($V221),"",OFFSET('Smelter Look-up'!$H$4,$V221-4,0))</f>
        <v>Dai Tu</v>
      </c>
      <c r="J221" s="184" t="str">
        <f ca="1">IF(ISERROR($V221),"",OFFSET('Smelter Look-up'!$I$4,$V221-4,0))</f>
        <v>Thái Nguyên</v>
      </c>
      <c r="K221" s="225" t="s">
        <v>15665</v>
      </c>
      <c r="L221" s="225" t="s">
        <v>15665</v>
      </c>
      <c r="M221" s="225" t="s">
        <v>15665</v>
      </c>
      <c r="N221" s="225" t="s">
        <v>15665</v>
      </c>
      <c r="O221" s="225" t="s">
        <v>15672</v>
      </c>
      <c r="P221" s="185" t="s">
        <v>489</v>
      </c>
      <c r="Q221" s="226" t="s">
        <v>15665</v>
      </c>
      <c r="R221" s="182" t="str">
        <f ca="1">IF(ISERROR($V221),"",OFFSET('Smelter Look-up'!$C$4,$V221-4,0)&amp;"")</f>
        <v>Masan High-Tech Materials</v>
      </c>
      <c r="S221" s="181" t="str">
        <f t="shared" ca="1" si="30"/>
        <v>VN</v>
      </c>
      <c r="T221" s="181" t="str">
        <f ca="1">IF(B221="","",IF(ISERROR(MATCH($J221,SorP!$B$1:$B$6230,0)),"",INDIRECT("'SorP'!$A$"&amp;MATCH($J221,SorP!$B$1:$B$6230,0))))</f>
        <v>VN-69</v>
      </c>
      <c r="U221" s="201"/>
      <c r="V221" s="227">
        <f ca="1">IF(C221="",NA(),IF(OR(C221="Smelter not listed",C221="Smelter not yet identified"),MATCH($B221&amp;$D221,'Smelter Look-up'!$J:$J,0),MATCH($B221&amp;$C221,'Smelter Look-up'!$J:$J,0)))</f>
        <v>609</v>
      </c>
      <c r="X221" s="228">
        <f t="shared" ca="1" si="31"/>
        <v>0</v>
      </c>
      <c r="AB221" s="229" t="str">
        <f t="shared" ca="1" si="32"/>
        <v>TungstenMasan High-Tech Materials</v>
      </c>
    </row>
    <row r="222" spans="1:28" s="228" customFormat="1" ht="25.5">
      <c r="A222" s="181" t="s">
        <v>1855</v>
      </c>
      <c r="B222" s="182" t="str">
        <f ca="1">IF(LEN(A222)=0,"",INDEX('Smelter Look-up'!$A:$A,MATCH($A222,'Smelter Look-up'!$E:$E,0)))</f>
        <v>Tungsten</v>
      </c>
      <c r="C222" s="186" t="str">
        <f ca="1">IF(LEN(A222)=0,"",INDEX('Smelter Look-up'!$C:$C,MATCH($A222,'Smelter Look-up'!$E:$E,0)))</f>
        <v>Niagara Refining LLC</v>
      </c>
      <c r="D222" s="233"/>
      <c r="E222" s="182" t="str">
        <f ca="1">IF(ISERROR($V222),"",OFFSET('Smelter Look-up'!$D$4,$V222-4,0)&amp;"")</f>
        <v>UNITED STATES OF AMERICA</v>
      </c>
      <c r="F222" s="182" t="str">
        <f ca="1">IF(ISERROR($V222),"",OFFSET('Smelter Look-up'!$E$4,$V222-4,0))</f>
        <v>CID002589</v>
      </c>
      <c r="G222" s="182" t="str">
        <f ca="1">IF(C222=$X$4,IF(ISERROR($V222),"Enter smelter details","RMI"),IF(ISERROR($V222),"",OFFSET('Smelter Look-up'!$F$4,$V222-4,0)))</f>
        <v>RMI</v>
      </c>
      <c r="H222" s="183" t="s">
        <v>15665</v>
      </c>
      <c r="I222" s="184" t="str">
        <f ca="1">IF(ISERROR($V222),"",OFFSET('Smelter Look-up'!$H$4,$V222-4,0))</f>
        <v>Depew</v>
      </c>
      <c r="J222" s="184" t="str">
        <f ca="1">IF(ISERROR($V222),"",OFFSET('Smelter Look-up'!$I$4,$V222-4,0))</f>
        <v>New York</v>
      </c>
      <c r="K222" s="225" t="s">
        <v>15665</v>
      </c>
      <c r="L222" s="225" t="s">
        <v>15665</v>
      </c>
      <c r="M222" s="225" t="s">
        <v>15665</v>
      </c>
      <c r="N222" s="225" t="s">
        <v>15665</v>
      </c>
      <c r="O222" s="225" t="s">
        <v>490</v>
      </c>
      <c r="P222" s="185" t="s">
        <v>15665</v>
      </c>
      <c r="Q222" s="226" t="s">
        <v>15665</v>
      </c>
      <c r="R222" s="182" t="str">
        <f ca="1">IF(ISERROR($V222),"",OFFSET('Smelter Look-up'!$C$4,$V222-4,0)&amp;"")</f>
        <v>Niagara Refining LLC</v>
      </c>
      <c r="S222" s="181" t="str">
        <f t="shared" ca="1" si="30"/>
        <v>US</v>
      </c>
      <c r="T222" s="181" t="str">
        <f ca="1">IF(B222="","",IF(ISERROR(MATCH($J222,SorP!$B$1:$B$6230,0)),"",INDIRECT("'SorP'!$A$"&amp;MATCH($J222,SorP!$B$1:$B$6230,0))))</f>
        <v>US-NY</v>
      </c>
      <c r="U222" s="201"/>
      <c r="V222" s="227">
        <f ca="1">IF(C222="",NA(),IF(OR(C222="Smelter not listed",C222="Smelter not yet identified"),MATCH($B222&amp;$D222,'Smelter Look-up'!$J:$J,0),MATCH($B222&amp;$C222,'Smelter Look-up'!$J:$J,0)))</f>
        <v>612</v>
      </c>
      <c r="X222" s="228">
        <f t="shared" ca="1" si="31"/>
        <v>0</v>
      </c>
      <c r="AB222" s="229" t="str">
        <f t="shared" ca="1" si="32"/>
        <v>TungstenNiagara Refining LLC</v>
      </c>
    </row>
    <row r="223" spans="1:28" s="228" customFormat="1" ht="20.25">
      <c r="A223" s="181" t="s">
        <v>2290</v>
      </c>
      <c r="B223" s="182" t="str">
        <f ca="1">IF(LEN(A223)=0,"",INDEX('Smelter Look-up'!$A:$A,MATCH($A223,'Smelter Look-up'!$E:$E,0)))</f>
        <v>Tungsten</v>
      </c>
      <c r="C223" s="186" t="str">
        <f ca="1">IF(LEN(A223)=0,"",INDEX('Smelter Look-up'!$C:$C,MATCH($A223,'Smelter Look-up'!$E:$E,0)))</f>
        <v>Philippine Chuangxin Industrial Co., Inc.</v>
      </c>
      <c r="D223" s="233"/>
      <c r="E223" s="182" t="str">
        <f ca="1">IF(ISERROR($V223),"",OFFSET('Smelter Look-up'!$D$4,$V223-4,0)&amp;"")</f>
        <v>PHILIPPINES</v>
      </c>
      <c r="F223" s="182" t="str">
        <f ca="1">IF(ISERROR($V223),"",OFFSET('Smelter Look-up'!$E$4,$V223-4,0))</f>
        <v>CID002827</v>
      </c>
      <c r="G223" s="182" t="str">
        <f ca="1">IF(C223=$X$4,IF(ISERROR($V223),"Enter smelter details","RMI"),IF(ISERROR($V223),"",OFFSET('Smelter Look-up'!$F$4,$V223-4,0)))</f>
        <v>RMI</v>
      </c>
      <c r="H223" s="183" t="s">
        <v>15665</v>
      </c>
      <c r="I223" s="184" t="str">
        <f ca="1">IF(ISERROR($V223),"",OFFSET('Smelter Look-up'!$H$4,$V223-4,0))</f>
        <v>Marilao</v>
      </c>
      <c r="J223" s="184" t="str">
        <f ca="1">IF(ISERROR($V223),"",OFFSET('Smelter Look-up'!$I$4,$V223-4,0))</f>
        <v>Bulacan</v>
      </c>
      <c r="K223" s="225" t="s">
        <v>15665</v>
      </c>
      <c r="L223" s="225" t="s">
        <v>15665</v>
      </c>
      <c r="M223" s="225" t="s">
        <v>15665</v>
      </c>
      <c r="N223" s="225" t="s">
        <v>15665</v>
      </c>
      <c r="O223" s="225" t="s">
        <v>490</v>
      </c>
      <c r="P223" s="185" t="s">
        <v>15665</v>
      </c>
      <c r="Q223" s="226" t="s">
        <v>15665</v>
      </c>
      <c r="R223" s="182" t="str">
        <f ca="1">IF(ISERROR($V223),"",OFFSET('Smelter Look-up'!$C$4,$V223-4,0)&amp;"")</f>
        <v>Philippine Chuangxin Industrial Co., Inc.</v>
      </c>
      <c r="S223" s="181" t="str">
        <f t="shared" ca="1" si="30"/>
        <v>PH</v>
      </c>
      <c r="T223" s="181" t="str">
        <f ca="1">IF(B223="","",IF(ISERROR(MATCH($J223,SorP!$B$1:$B$6230,0)),"",INDIRECT("'SorP'!$A$"&amp;MATCH($J223,SorP!$B$1:$B$6230,0))))</f>
        <v>PH-BUL</v>
      </c>
      <c r="U223" s="201"/>
      <c r="V223" s="227">
        <f ca="1">IF(C223="",NA(),IF(OR(C223="Smelter not listed",C223="Smelter not yet identified"),MATCH($B223&amp;$D223,'Smelter Look-up'!$J:$J,0),MATCH($B223&amp;$C223,'Smelter Look-up'!$J:$J,0)))</f>
        <v>617</v>
      </c>
      <c r="X223" s="228">
        <f t="shared" ca="1" si="31"/>
        <v>0</v>
      </c>
      <c r="AB223" s="229" t="str">
        <f t="shared" ca="1" si="32"/>
        <v>TungstenPhilippine Chuangxin Industrial Co., Inc.</v>
      </c>
    </row>
    <row r="224" spans="1:28" s="228" customFormat="1" ht="25.5">
      <c r="A224" s="181" t="s">
        <v>1429</v>
      </c>
      <c r="B224" s="182" t="str">
        <f ca="1">IF(LEN(A224)=0,"",INDEX('Smelter Look-up'!$A:$A,MATCH($A224,'Smelter Look-up'!$E:$E,0)))</f>
        <v>Tungsten</v>
      </c>
      <c r="C224" s="186" t="str">
        <f ca="1">IF(LEN(A224)=0,"",INDEX('Smelter Look-up'!$C:$C,MATCH($A224,'Smelter Look-up'!$E:$E,0)))</f>
        <v>TANIOBIS Smelting GmbH &amp; Co. KG</v>
      </c>
      <c r="D224" s="233"/>
      <c r="E224" s="182" t="str">
        <f ca="1">IF(ISERROR($V224),"",OFFSET('Smelter Look-up'!$D$4,$V224-4,0)&amp;"")</f>
        <v>GERMANY</v>
      </c>
      <c r="F224" s="182" t="str">
        <f ca="1">IF(ISERROR($V224),"",OFFSET('Smelter Look-up'!$E$4,$V224-4,0))</f>
        <v>CID002542</v>
      </c>
      <c r="G224" s="182" t="str">
        <f ca="1">IF(C224=$X$4,IF(ISERROR($V224),"Enter smelter details","RMI"),IF(ISERROR($V224),"",OFFSET('Smelter Look-up'!$F$4,$V224-4,0)))</f>
        <v>RMI</v>
      </c>
      <c r="H224" s="183" t="s">
        <v>15665</v>
      </c>
      <c r="I224" s="184" t="str">
        <f ca="1">IF(ISERROR($V224),"",OFFSET('Smelter Look-up'!$H$4,$V224-4,0))</f>
        <v>Laufenburg</v>
      </c>
      <c r="J224" s="184" t="str">
        <f ca="1">IF(ISERROR($V224),"",OFFSET('Smelter Look-up'!$I$4,$V224-4,0))</f>
        <v>Baden-Württemberg</v>
      </c>
      <c r="K224" s="225" t="s">
        <v>15665</v>
      </c>
      <c r="L224" s="225" t="s">
        <v>15665</v>
      </c>
      <c r="M224" s="225" t="s">
        <v>15665</v>
      </c>
      <c r="N224" s="225" t="s">
        <v>15665</v>
      </c>
      <c r="O224" s="225" t="s">
        <v>15667</v>
      </c>
      <c r="P224" s="185" t="s">
        <v>489</v>
      </c>
      <c r="Q224" s="226" t="s">
        <v>15665</v>
      </c>
      <c r="R224" s="182" t="str">
        <f ca="1">IF(ISERROR($V224),"",OFFSET('Smelter Look-up'!$C$4,$V224-4,0)&amp;"")</f>
        <v>TANIOBIS Smelting GmbH &amp; Co. KG</v>
      </c>
      <c r="S224" s="181" t="str">
        <f t="shared" ca="1" si="30"/>
        <v>DE</v>
      </c>
      <c r="T224" s="181" t="str">
        <f ca="1">IF(B224="","",IF(ISERROR(MATCH($J224,SorP!$B$1:$B$6230,0)),"",INDIRECT("'SorP'!$A$"&amp;MATCH($J224,SorP!$B$1:$B$6230,0))))</f>
        <v>DE-BW</v>
      </c>
      <c r="U224" s="201"/>
      <c r="V224" s="227">
        <f ca="1">IF(C224="",NA(),IF(OR(C224="Smelter not listed",C224="Smelter not yet identified"),MATCH($B224&amp;$D224,'Smelter Look-up'!$J:$J,0),MATCH($B224&amp;$C224,'Smelter Look-up'!$J:$J,0)))</f>
        <v>618</v>
      </c>
      <c r="X224" s="228">
        <f t="shared" ca="1" si="31"/>
        <v>0</v>
      </c>
      <c r="AB224" s="229" t="str">
        <f t="shared" ca="1" si="32"/>
        <v>TungstenTANIOBIS Smelting GmbH &amp; Co. KG</v>
      </c>
    </row>
    <row r="225" spans="1:28" s="228" customFormat="1" ht="20.25">
      <c r="A225" s="181" t="s">
        <v>802</v>
      </c>
      <c r="B225" s="182" t="str">
        <f ca="1">IF(LEN(A225)=0,"",INDEX('Smelter Look-up'!$A:$A,MATCH($A225,'Smelter Look-up'!$E:$E,0)))</f>
        <v>Tungsten</v>
      </c>
      <c r="C225" s="186" t="str">
        <f ca="1">IF(LEN(A225)=0,"",INDEX('Smelter Look-up'!$C:$C,MATCH($A225,'Smelter Look-up'!$E:$E,0)))</f>
        <v>Wolfram Bergbau und Hutten AG</v>
      </c>
      <c r="D225" s="233"/>
      <c r="E225" s="182" t="str">
        <f ca="1">IF(ISERROR($V225),"",OFFSET('Smelter Look-up'!$D$4,$V225-4,0)&amp;"")</f>
        <v>AUSTRIA</v>
      </c>
      <c r="F225" s="182" t="str">
        <f ca="1">IF(ISERROR($V225),"",OFFSET('Smelter Look-up'!$E$4,$V225-4,0))</f>
        <v>CID002044</v>
      </c>
      <c r="G225" s="182" t="str">
        <f ca="1">IF(C225=$X$4,IF(ISERROR($V225),"Enter smelter details","RMI"),IF(ISERROR($V225),"",OFFSET('Smelter Look-up'!$F$4,$V225-4,0)))</f>
        <v>RMI</v>
      </c>
      <c r="H225" s="183" t="s">
        <v>15665</v>
      </c>
      <c r="I225" s="184" t="str">
        <f ca="1">IF(ISERROR($V225),"",OFFSET('Smelter Look-up'!$H$4,$V225-4,0))</f>
        <v>St. Martin i-S</v>
      </c>
      <c r="J225" s="184" t="str">
        <f ca="1">IF(ISERROR($V225),"",OFFSET('Smelter Look-up'!$I$4,$V225-4,0))</f>
        <v>Steiermark</v>
      </c>
      <c r="K225" s="225" t="s">
        <v>15665</v>
      </c>
      <c r="L225" s="225" t="s">
        <v>15665</v>
      </c>
      <c r="M225" s="225" t="s">
        <v>15665</v>
      </c>
      <c r="N225" s="225" t="s">
        <v>15665</v>
      </c>
      <c r="O225" s="225" t="s">
        <v>15672</v>
      </c>
      <c r="P225" s="185" t="s">
        <v>489</v>
      </c>
      <c r="Q225" s="226" t="s">
        <v>15665</v>
      </c>
      <c r="R225" s="182" t="str">
        <f ca="1">IF(ISERROR($V225),"",OFFSET('Smelter Look-up'!$C$4,$V225-4,0)&amp;"")</f>
        <v>Wolfram Bergbau und Hutten AG</v>
      </c>
      <c r="S225" s="181" t="str">
        <f t="shared" ca="1" si="30"/>
        <v>AT</v>
      </c>
      <c r="T225" s="181" t="str">
        <f ca="1">IF(B225="","",IF(ISERROR(MATCH($J225,SorP!$B$1:$B$6230,0)),"",INDIRECT("'SorP'!$A$"&amp;MATCH($J225,SorP!$B$1:$B$6230,0))))</f>
        <v>AT-6</v>
      </c>
      <c r="U225" s="201"/>
      <c r="V225" s="227">
        <f ca="1">IF(C225="",NA(),IF(OR(C225="Smelter not listed",C225="Smelter not yet identified"),MATCH($B225&amp;$D225,'Smelter Look-up'!$J:$J,0),MATCH($B225&amp;$C225,'Smelter Look-up'!$J:$J,0)))</f>
        <v>622</v>
      </c>
      <c r="X225" s="228">
        <f t="shared" ca="1" si="31"/>
        <v>0</v>
      </c>
      <c r="AB225" s="229" t="str">
        <f t="shared" ca="1" si="32"/>
        <v>TungstenWolfram Bergbau und Hutten AG</v>
      </c>
    </row>
    <row r="226" spans="1:28" s="228" customFormat="1" ht="25.5">
      <c r="A226" s="181" t="s">
        <v>145</v>
      </c>
      <c r="B226" s="182" t="str">
        <f ca="1">IF(LEN(A226)=0,"",INDEX('Smelter Look-up'!$A:$A,MATCH($A226,'Smelter Look-up'!$E:$E,0)))</f>
        <v>Tungsten</v>
      </c>
      <c r="C226" s="186" t="str">
        <f ca="1">IF(LEN(A226)=0,"",INDEX('Smelter Look-up'!$C:$C,MATCH($A226,'Smelter Look-up'!$E:$E,0)))</f>
        <v>Xiamen Tungsten (H.C.) Co., Ltd.</v>
      </c>
      <c r="D226" s="233"/>
      <c r="E226" s="182" t="str">
        <f ca="1">IF(ISERROR($V226),"",OFFSET('Smelter Look-up'!$D$4,$V226-4,0)&amp;"")</f>
        <v>CHINA</v>
      </c>
      <c r="F226" s="182" t="str">
        <f ca="1">IF(ISERROR($V226),"",OFFSET('Smelter Look-up'!$E$4,$V226-4,0))</f>
        <v>CID002320</v>
      </c>
      <c r="G226" s="182" t="str">
        <f ca="1">IF(C226=$X$4,IF(ISERROR($V226),"Enter smelter details","RMI"),IF(ISERROR($V226),"",OFFSET('Smelter Look-up'!$F$4,$V226-4,0)))</f>
        <v>RMI</v>
      </c>
      <c r="H226" s="183" t="s">
        <v>15665</v>
      </c>
      <c r="I226" s="184" t="str">
        <f ca="1">IF(ISERROR($V226),"",OFFSET('Smelter Look-up'!$H$4,$V226-4,0))</f>
        <v>Xiamen</v>
      </c>
      <c r="J226" s="184" t="str">
        <f ca="1">IF(ISERROR($V226),"",OFFSET('Smelter Look-up'!$I$4,$V226-4,0))</f>
        <v>Fujian Sheng</v>
      </c>
      <c r="K226" s="225" t="s">
        <v>15665</v>
      </c>
      <c r="L226" s="225" t="s">
        <v>15665</v>
      </c>
      <c r="M226" s="225" t="s">
        <v>15665</v>
      </c>
      <c r="N226" s="225" t="s">
        <v>15665</v>
      </c>
      <c r="O226" s="225" t="s">
        <v>15667</v>
      </c>
      <c r="P226" s="185" t="s">
        <v>489</v>
      </c>
      <c r="Q226" s="226" t="s">
        <v>15665</v>
      </c>
      <c r="R226" s="182" t="str">
        <f ca="1">IF(ISERROR($V226),"",OFFSET('Smelter Look-up'!$C$4,$V226-4,0)&amp;"")</f>
        <v>Xiamen Tungsten (H.C.) Co., Ltd.</v>
      </c>
      <c r="S226" s="181" t="str">
        <f t="shared" ca="1" si="30"/>
        <v>CN</v>
      </c>
      <c r="T226" s="181" t="str">
        <f ca="1">IF(B226="","",IF(ISERROR(MATCH($J226,SorP!$B$1:$B$6230,0)),"",INDIRECT("'SorP'!$A$"&amp;MATCH($J226,SorP!$B$1:$B$6230,0))))</f>
        <v>CN-FJ</v>
      </c>
      <c r="U226" s="201"/>
      <c r="V226" s="227">
        <f ca="1">IF(C226="",NA(),IF(OR(C226="Smelter not listed",C226="Smelter not yet identified"),MATCH($B226&amp;$D226,'Smelter Look-up'!$J:$J,0),MATCH($B226&amp;$C226,'Smelter Look-up'!$J:$J,0)))</f>
        <v>625</v>
      </c>
      <c r="X226" s="228">
        <f t="shared" ca="1" si="31"/>
        <v>0</v>
      </c>
      <c r="AB226" s="229" t="str">
        <f t="shared" ca="1" si="32"/>
        <v>TungstenXiamen Tungsten (H.C.) Co., Ltd.</v>
      </c>
    </row>
    <row r="227" spans="1:28" s="228" customFormat="1" ht="25.5">
      <c r="A227" s="181" t="s">
        <v>803</v>
      </c>
      <c r="B227" s="182" t="str">
        <f ca="1">IF(LEN(A227)=0,"",INDEX('Smelter Look-up'!$A:$A,MATCH($A227,'Smelter Look-up'!$E:$E,0)))</f>
        <v>Tungsten</v>
      </c>
      <c r="C227" s="186" t="str">
        <f ca="1">IF(LEN(A227)=0,"",INDEX('Smelter Look-up'!$C:$C,MATCH($A227,'Smelter Look-up'!$E:$E,0)))</f>
        <v>Xiamen Tungsten Co., Ltd.</v>
      </c>
      <c r="D227" s="233"/>
      <c r="E227" s="182" t="str">
        <f ca="1">IF(ISERROR($V227),"",OFFSET('Smelter Look-up'!$D$4,$V227-4,0)&amp;"")</f>
        <v>CHINA</v>
      </c>
      <c r="F227" s="182" t="str">
        <f ca="1">IF(ISERROR($V227),"",OFFSET('Smelter Look-up'!$E$4,$V227-4,0))</f>
        <v>CID002082</v>
      </c>
      <c r="G227" s="182" t="str">
        <f ca="1">IF(C227=$X$4,IF(ISERROR($V227),"Enter smelter details","RMI"),IF(ISERROR($V227),"",OFFSET('Smelter Look-up'!$F$4,$V227-4,0)))</f>
        <v>RMI</v>
      </c>
      <c r="H227" s="183" t="s">
        <v>15665</v>
      </c>
      <c r="I227" s="184" t="str">
        <f ca="1">IF(ISERROR($V227),"",OFFSET('Smelter Look-up'!$H$4,$V227-4,0))</f>
        <v>Xiamen</v>
      </c>
      <c r="J227" s="184" t="str">
        <f ca="1">IF(ISERROR($V227),"",OFFSET('Smelter Look-up'!$I$4,$V227-4,0))</f>
        <v>Fujian Sheng</v>
      </c>
      <c r="K227" s="225" t="s">
        <v>15665</v>
      </c>
      <c r="L227" s="225" t="s">
        <v>15665</v>
      </c>
      <c r="M227" s="225" t="s">
        <v>15665</v>
      </c>
      <c r="N227" s="225" t="s">
        <v>15665</v>
      </c>
      <c r="O227" s="225" t="s">
        <v>15667</v>
      </c>
      <c r="P227" s="185" t="s">
        <v>489</v>
      </c>
      <c r="Q227" s="226" t="s">
        <v>15665</v>
      </c>
      <c r="R227" s="182" t="str">
        <f ca="1">IF(ISERROR($V227),"",OFFSET('Smelter Look-up'!$C$4,$V227-4,0)&amp;"")</f>
        <v>Xiamen Tungsten Co., Ltd.</v>
      </c>
      <c r="S227" s="181" t="str">
        <f t="shared" ca="1" si="30"/>
        <v>CN</v>
      </c>
      <c r="T227" s="181" t="str">
        <f ca="1">IF(B227="","",IF(ISERROR(MATCH($J227,SorP!$B$1:$B$6230,0)),"",INDIRECT("'SorP'!$A$"&amp;MATCH($J227,SorP!$B$1:$B$6230,0))))</f>
        <v>CN-FJ</v>
      </c>
      <c r="U227" s="201"/>
      <c r="V227" s="227">
        <f ca="1">IF(C227="",NA(),IF(OR(C227="Smelter not listed",C227="Smelter not yet identified"),MATCH($B227&amp;$D227,'Smelter Look-up'!$J:$J,0),MATCH($B227&amp;$C227,'Smelter Look-up'!$J:$J,0)))</f>
        <v>626</v>
      </c>
      <c r="X227" s="228">
        <f t="shared" ca="1" si="31"/>
        <v>0</v>
      </c>
      <c r="AB227" s="229" t="str">
        <f t="shared" ca="1" si="32"/>
        <v>TungstenXiamen Tungsten Co., Ltd.</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C2888F8-96BE-4074-86FC-99FD3E801882}"/>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Qorvo US,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This declaration covers Qorvo Mobile Products</v>
      </c>
      <c r="C6" s="89" t="str">
        <f ca="1">IF(H6=1,J6,I6)</f>
        <v>Complete</v>
      </c>
      <c r="D6" s="95" t="str">
        <f>IF(H6=1,"Click here to provide a Description of Scope","")</f>
        <v/>
      </c>
      <c r="E6" s="20" t="s">
        <v>1307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Ashlee Raulston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ashlee.raulston@qorvo.com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(336) 678-7357</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Carla Susmilch</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carla.susmilch@qorvo.com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10-Apr-2023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100%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100%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100%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100%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https://www.qorvo.com/about-us/corporate-social-responsibility/our-program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Header>&amp;R&amp;"Arial,Regular"&amp;09&amp;K000000Classification | &amp;K00A1E0PRIVATE</oddHeader>
    <oddFooter>&amp;CPage &amp;P of &amp;N&amp;R&amp;"Arial,Regular"&amp;09&amp;K000000©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632"/>
  <sheetViews>
    <sheetView zoomScaleNormal="100" zoomScalePageLayoutView="85" workbookViewId="0">
      <pane ySplit="4" topLeftCell="A5" activePane="bottomLeft" state="frozen"/>
      <selection activeCell="A4" sqref="A4"/>
      <selection pane="bottomLeft" sqref="A1:G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8.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30">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8.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8.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40LzEwLzIwMjMgMjowMjoyMS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B6F8B5A3-9117-4D63-A7DD-6BF11826F039}">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5EC3B7D0-B9BF-4F53-9901-5A5971D4D35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2023-04-10T14:02:51Z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61f16b69-49da-4922-b16b-67bb4d9a2139</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8" name="bjDocumentSecurityLabel">
    <vt:lpwstr>PRIVATE</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{B6F8B5A3-9117-4D63-A7DD-6BF11826F039}</vt:lpwstr>
  </property>
  <property fmtid="{D5CDD505-2E9C-101B-9397-08002B2CF9AE}" pid="12" name="bjRightHeaderLabel-first">
    <vt:lpwstr>&amp;"Arial,Regular"&amp;09&amp;K000000Classification | &amp;K00A1E0PRIVATE</vt:lpwstr>
  </property>
  <property fmtid="{D5CDD505-2E9C-101B-9397-08002B2CF9AE}" pid="13" name="bjCentreFooterLabel-first">
    <vt:lpwstr>&amp;"Arial,Regular"&amp;09&amp;K000000© 2023 Qorvo US, Inc.
Qorvo Confidential &amp; Proprietary Information</vt:lpwstr>
  </property>
  <property fmtid="{D5CDD505-2E9C-101B-9397-08002B2CF9AE}" pid="14" name="bjRightHeaderLabel-even">
    <vt:lpwstr>&amp;"Arial,Regular"&amp;09&amp;K000000Classification | &amp;K00A1E0PRIVATE</vt:lpwstr>
  </property>
  <property fmtid="{D5CDD505-2E9C-101B-9397-08002B2CF9AE}" pid="15" name="bjCentreFooterLabel-even">
    <vt:lpwstr>&amp;"Arial,Regular"&amp;09&amp;K000000© 2023 Qorvo US, Inc.
Qorvo Confidential &amp; Proprietary Information</vt:lpwstr>
  </property>
  <property fmtid="{D5CDD505-2E9C-101B-9397-08002B2CF9AE}" pid="16" name="bjRightHeaderLabel">
    <vt:lpwstr>&amp;"Arial,Regular"&amp;09&amp;K000000Classification | &amp;K00A1E0PRIVATE</vt:lpwstr>
  </property>
  <property fmtid="{D5CDD505-2E9C-101B-9397-08002B2CF9AE}" pid="17" name="bjCentreFooterLabel">
    <vt:lpwstr>&amp;"Arial,Regular"&amp;09&amp;K000000© 2023 Qorvo US, Inc.
Qorvo Confidential &amp; Proprietary Information</vt:lpwstr>
  </property>
  <property fmtid="{D5CDD505-2E9C-101B-9397-08002B2CF9AE}" pid="18" name="bjRightFooterLabel">
    <vt:lpwstr>&amp;"Arial,Regular"&amp;09&amp;K000000© 2023 Qorvo US, Inc.
Qorvo Confidential &amp; Proprietary Information</vt:lpwstr>
  </property>
</Properties>
</file>