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2\Qorvo CMRTs\FY23 Final\"/>
    </mc:Choice>
  </mc:AlternateContent>
  <xr:revisionPtr revIDLastSave="0" documentId="8_{A871AE66-2B84-484C-84A2-1C3D6640D738}"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H147"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H167" i="5"/>
  <c r="R167" i="5"/>
  <c r="H187" i="5"/>
  <c r="X187" i="5"/>
  <c r="R187" i="5"/>
  <c r="I187" i="5"/>
  <c r="I275" i="5"/>
  <c r="F275" i="5"/>
  <c r="I361" i="5"/>
  <c r="J361" i="5"/>
  <c r="H361" i="5"/>
  <c r="F361" i="5"/>
  <c r="I479" i="5"/>
  <c r="H479" i="5"/>
  <c r="X479" i="5"/>
  <c r="F574" i="5"/>
  <c r="T641" i="5"/>
  <c r="S641" i="5"/>
  <c r="R59" i="5"/>
  <c r="R111" i="5"/>
  <c r="H171" i="5"/>
  <c r="R171" i="5"/>
  <c r="J171" i="5"/>
  <c r="I194" i="5"/>
  <c r="X468" i="5"/>
  <c r="F468" i="5"/>
  <c r="R562" i="5"/>
  <c r="I1848" i="5"/>
  <c r="H1848" i="5"/>
  <c r="AB166" i="5"/>
  <c r="I198" i="5"/>
  <c r="H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R67" i="5"/>
  <c r="J67" i="5"/>
  <c r="X67" i="5"/>
  <c r="I67" i="5"/>
  <c r="F67" i="5"/>
  <c r="R19" i="5"/>
  <c r="J19" i="5"/>
  <c r="X19"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H135" i="5"/>
  <c r="F135" i="5"/>
  <c r="R135" i="5"/>
  <c r="J135" i="5"/>
  <c r="I135" i="5"/>
  <c r="X135" i="5"/>
  <c r="H159"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H199" i="5"/>
  <c r="R199" i="5"/>
  <c r="J199" i="5"/>
  <c r="I199" i="5"/>
  <c r="F199" i="5"/>
  <c r="X199" i="5"/>
  <c r="H131" i="5"/>
  <c r="F131" i="5"/>
  <c r="X131" i="5"/>
  <c r="I131" i="5"/>
  <c r="R131" i="5"/>
  <c r="J131" i="5"/>
  <c r="J21" i="5"/>
  <c r="R57" i="5"/>
  <c r="X57" i="5"/>
  <c r="I57" i="5"/>
  <c r="F105" i="5"/>
  <c r="R105" i="5"/>
  <c r="X105"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H146"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H194"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H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<sst xmlns="http://schemas.openxmlformats.org/spreadsheetml/2006/main" count="23304" uniqueCount="15676">
  <si>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</si>
  <si>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</si>
  <si>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</si>
  <si>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</si>
  <si>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</si>
  <si>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</si>
  <si>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</si>
  <si>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</si>
  <si>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</si>
  <si>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</si>
  <si>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</si>
  <si>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</si>
  <si>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</si>
  <si>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</si>
  <si>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</si>
  <si>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</si>
  <si>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</si>
  <si>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</si>
  <si>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</si>
  <si>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</si>
  <si>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</si>
  <si>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</si>
  <si>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</si>
  <si>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</si>
  <si>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</si>
  <si>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</si>
  <si>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</si>
  <si>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</si>
  <si>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</si>
  <si>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</si>
  <si>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</si>
  <si>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</si>
  <si>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</si>
  <si>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</si>
  <si>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</si>
  <si>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</si>
  <si>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</si>
  <si>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</si>
  <si>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</si>
  <si>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</si>
  <si>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</si>
  <si>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</si>
  <si>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</si>
  <si>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</si>
  <si>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</si>
  <si>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</si>
  <si>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</si>
  <si>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</si>
  <si>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</si>
  <si>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</si>
  <si>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</si>
  <si>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</si>
  <si>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</si>
  <si>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</si>
  <si>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</si>
  <si>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</si>
  <si>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</si>
  <si>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</si>
  <si>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</si>
  <si>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</si>
  <si>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</si>
  <si>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</si>
  <si>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</si>
  <si>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</si>
  <si>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</si>
  <si>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</si>
  <si>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</si>
  <si>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</si>
  <si>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</si>
  <si>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</si>
  <si>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</si>
  <si>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</si>
  <si>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</si>
  <si>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</si>
  <si>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</si>
  <si>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</si>
  <si>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</si>
  <si>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</si>
  <si>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</si>
  <si>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</si>
  <si>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</si>
  <si>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</si>
  <si>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</si>
  <si>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</si>
  <si>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</si>
  <si>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</si>
  <si>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</si>
  <si>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</si>
  <si>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</si>
  <si>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</si>
  <si>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</si>
  <si>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</si>
  <si>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</si>
  <si>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</si>
  <si>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</si>
  <si>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</si>
  <si>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</si>
  <si>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</si>
  <si>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</si>
  <si>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</si>
  <si>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</si>
  <si>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</si>
  <si>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</si>
  <si>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</si>
  <si>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</si>
  <si>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</si>
  <si>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</si>
  <si>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</si>
  <si>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</si>
  <si>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</si>
  <si>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</si>
  <si>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</si>
  <si>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</si>
  <si>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</si>
  <si>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</si>
  <si>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</si>
  <si>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</si>
  <si>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</si>
  <si>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</si>
  <si>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</si>
  <si>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</si>
  <si>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</si>
  <si>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</si>
  <si>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</si>
  <si>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</si>
  <si>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</si>
  <si>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</si>
  <si>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</si>
  <si>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</si>
  <si>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</si>
  <si>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</si>
  <si>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</si>
  <si>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</si>
  <si>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</si>
  <si>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</si>
  <si>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</si>
  <si>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</si>
  <si>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</si>
  <si>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</si>
  <si>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</si>
  <si>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</si>
  <si>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</si>
  <si>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</si>
  <si>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</si>
  <si>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</si>
  <si>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</si>
  <si>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</si>
  <si>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</si>
  <si>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</si>
  <si>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</si>
  <si>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</si>
  <si>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</si>
  <si>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</si>
  <si>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</si>
  <si>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</si>
  <si>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</si>
  <si>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</si>
  <si>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</si>
  <si>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</si>
  <si>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</si>
  <si>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</si>
  <si>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</si>
  <si>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</si>
  <si>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</si>
  <si>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</si>
  <si>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</si>
  <si>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</si>
  <si>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</si>
  <si>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</si>
  <si>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</si>
  <si>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</si>
  <si>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</si>
  <si>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</si>
  <si>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</si>
  <si>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</si>
  <si>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</si>
  <si>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</si>
  <si>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</si>
  <si>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</si>
  <si>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</si>
  <si>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</si>
  <si>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</si>
  <si>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</si>
  <si>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</si>
  <si>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</si>
  <si>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</si>
  <si>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</si>
  <si>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</si>
  <si>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</si>
  <si>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</si>
  <si>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</si>
  <si>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</si>
  <si>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</si>
  <si>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</si>
  <si>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</si>
  <si>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</si>
  <si>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</si>
  <si>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</si>
  <si>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</si>
  <si>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</si>
  <si>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</si>
  <si>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</si>
  <si>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</si>
  <si>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</si>
  <si>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</si>
  <si>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</si>
  <si>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</si>
  <si>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</si>
  <si>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</si>
  <si>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</si>
  <si>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</si>
  <si>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</si>
  <si>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</si>
  <si>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</si>
  <si>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</si>
  <si>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</si>
  <si>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</si>
  <si>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</si>
  <si>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</si>
  <si>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</si>
  <si>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</si>
  <si>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</si>
  <si>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</si>
  <si>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</si>
  <si>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</si>
  <si>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</si>
  <si>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</si>
  <si>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</si>
  <si>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</si>
  <si>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</si>
  <si>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</si>
  <si>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</si>
  <si>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</si>
  <si>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</si>
  <si>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</si>
  <si>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</si>
  <si>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</si>
  <si>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</si>
  <si>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</si>
  <si>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</si>
  <si>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</si>
  <si>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</si>
  <si>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</si>
  <si>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</si>
  <si>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</si>
  <si>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</si>
  <si>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</si>
  <si>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</si>
  <si>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</si>
  <si>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</si>
  <si>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</si>
  <si>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</si>
  <si>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</si>
  <si>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</si>
  <si>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</si>
  <si>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</si>
  <si>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</si>
  <si>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</si>
  <si>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</si>
  <si>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</si>
  <si>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</si>
  <si>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</si>
  <si>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</si>
  <si>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</si>
  <si>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</si>
  <si>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</si>
  <si>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</si>
  <si>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</si>
  <si>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</si>
  <si>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</si>
  <si>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</si>
  <si>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</si>
  <si>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</si>
  <si>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</si>
  <si>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</si>
  <si>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</si>
  <si>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</si>
  <si>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</si>
  <si>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</si>
  <si>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</si>
  <si>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</si>
  <si>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</si>
  <si>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</si>
  <si>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</si>
  <si>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</si>
  <si>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</si>
  <si>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</si>
  <si>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</si>
  <si>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</si>
  <si>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</si>
  <si>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</si>
  <si>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</si>
  <si>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</si>
  <si>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</si>
  <si>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</si>
  <si>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</si>
  <si>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</si>
  <si>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</si>
  <si>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</si>
  <si>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</si>
  <si>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</si>
  <si>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</si>
  <si>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</si>
  <si>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</si>
  <si>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</si>
  <si>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</si>
  <si>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</si>
  <si>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</si>
  <si>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</si>
  <si>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</si>
  <si>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</si>
  <si>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</si>
  <si>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</si>
  <si>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</si>
  <si>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</si>
  <si>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</si>
  <si>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</si>
  <si>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</si>
  <si>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</si>
  <si>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</si>
  <si>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</si>
  <si>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</si>
  <si>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</si>
  <si>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</si>
  <si>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</si>
  <si>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</si>
  <si>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</si>
  <si>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</si>
  <si>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</si>
  <si>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</si>
  <si>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</si>
  <si>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</si>
  <si>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</si>
  <si>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</si>
  <si>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</si>
  <si>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</si>
  <si>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</si>
  <si>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</si>
  <si>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</si>
  <si>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</si>
  <si>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</si>
  <si>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</si>
  <si>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</si>
  <si>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</si>
  <si>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</si>
  <si>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</si>
  <si>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</si>
  <si>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</si>
  <si>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</si>
  <si>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</si>
  <si>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</si>
  <si>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</si>
  <si>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</si>
  <si>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</si>
  <si>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</si>
  <si>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</si>
  <si>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</si>
  <si>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</si>
  <si>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</si>
  <si>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</si>
  <si>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</si>
  <si>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</si>
  <si>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</si>
  <si>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</si>
  <si>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</si>
  <si>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</si>
  <si>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</si>
  <si>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</si>
  <si>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</si>
  <si>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</si>
  <si>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</si>
  <si>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</si>
  <si>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</si>
  <si>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</si>
  <si>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</si>
  <si>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</si>
  <si>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</si>
  <si>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</si>
  <si>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</si>
  <si>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</si>
  <si>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</si>
  <si>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</si>
  <si>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</si>
  <si>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</si>
  <si>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</si>
  <si>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</si>
  <si>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</si>
  <si>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</si>
  <si>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</si>
  <si>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</si>
  <si>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</si>
  <si>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</si>
  <si>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</si>
  <si>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</si>
  <si>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</si>
  <si>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</si>
  <si>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</si>
  <si>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</si>
  <si>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</si>
  <si>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</si>
  <si>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</si>
  <si>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</si>
  <si>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</si>
  <si>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</si>
  <si>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</si>
  <si>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</si>
  <si>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</si>
  <si>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</si>
  <si>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</si>
  <si>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</si>
  <si>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</si>
  <si>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</si>
  <si>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</si>
  <si>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</si>
  <si>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</si>
  <si>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</si>
  <si>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</si>
  <si>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</si>
  <si>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</si>
  <si>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</si>
  <si>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</si>
  <si>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</si>
  <si>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</si>
  <si>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</si>
  <si>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</si>
  <si>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</si>
  <si>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</si>
  <si>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</si>
  <si>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</si>
  <si>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</si>
  <si>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</si>
  <si>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</si>
  <si>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</si>
  <si>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</si>
  <si>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</si>
  <si>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</si>
  <si>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</si>
  <si>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</si>
  <si>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</si>
  <si>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</si>
  <si>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</si>
  <si>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</si>
  <si>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</si>
  <si>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</si>
  <si>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</si>
  <si>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</si>
  <si>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</si>
  <si>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</si>
  <si>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</si>
  <si>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</si>
  <si>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</si>
  <si>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</si>
  <si>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</si>
  <si>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</si>
  <si>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</si>
  <si>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</si>
  <si>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</si>
  <si>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</si>
  <si>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</si>
  <si>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</si>
  <si>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</si>
  <si>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</si>
  <si>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</si>
  <si>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</si>
  <si>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</si>
  <si>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</si>
  <si>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</si>
  <si>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</si>
  <si>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</si>
  <si>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</si>
  <si>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</si>
  <si>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</si>
  <si>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</si>
  <si>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</si>
  <si>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</si>
  <si>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</si>
  <si>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</si>
  <si>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</si>
  <si>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</si>
  <si>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</si>
  <si>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</si>
  <si>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</si>
  <si>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</si>
  <si>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</si>
  <si>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</si>
  <si>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</si>
  <si>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</si>
  <si>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</si>
  <si>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</si>
  <si>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</si>
  <si>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</si>
  <si>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</si>
  <si>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</si>
  <si>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</si>
  <si>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</si>
  <si>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</si>
  <si>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</si>
  <si>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</si>
  <si>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</si>
  <si>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</si>
  <si>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</si>
  <si>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</si>
  <si>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</si>
  <si>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</si>
  <si>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</si>
  <si>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</si>
  <si>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</si>
  <si>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</si>
  <si>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</si>
  <si>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</si>
  <si>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</si>
  <si>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</si>
  <si>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</si>
  <si>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</si>
  <si>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</si>
  <si>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</si>
  <si>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</si>
  <si>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</si>
  <si>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</si>
  <si>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</si>
  <si>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</si>
  <si>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</si>
  <si>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</si>
  <si>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</si>
  <si>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</si>
  <si>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</si>
  <si>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</si>
  <si>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</si>
  <si>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</si>
  <si>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</si>
  <si>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</si>
  <si>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</si>
  <si>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</si>
  <si>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</si>
  <si>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</si>
  <si>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</si>
  <si>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</si>
  <si>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</si>
  <si>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</si>
  <si>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</si>
  <si>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</si>
  <si>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</si>
  <si>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</si>
  <si>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</si>
  <si>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</si>
  <si>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</si>
  <si>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</si>
  <si>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</si>
  <si>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</si>
  <si>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</si>
  <si>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</si>
  <si>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</si>
  <si>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</si>
  <si>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</si>
  <si>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</si>
  <si>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</si>
  <si>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</si>
  <si>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</si>
  <si>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</si>
  <si>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</si>
  <si>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</si>
  <si>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</si>
  <si>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</si>
  <si>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</si>
  <si>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</si>
  <si>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</si>
  <si>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</si>
  <si>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</si>
  <si>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</si>
  <si>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</si>
  <si>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</si>
  <si>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</si>
  <si>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</si>
  <si>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</si>
  <si>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</si>
  <si>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</si>
  <si>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</si>
  <si>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</si>
  <si>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</si>
  <si>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</si>
  <si>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</si>
  <si>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</si>
  <si>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</si>
  <si>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</si>
  <si>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</si>
  <si>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</si>
  <si>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</si>
  <si>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</si>
  <si>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</si>
  <si>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</si>
  <si>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</si>
  <si>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</si>
  <si>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</si>
  <si>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</si>
  <si>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</si>
  <si>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</si>
  <si>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</si>
  <si>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</si>
  <si>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</si>
  <si>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</si>
  <si>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</si>
  <si>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</si>
  <si>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</si>
  <si>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</si>
  <si>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</si>
  <si>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</si>
  <si>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</si>
  <si>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</si>
  <si>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</si>
  <si>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</si>
  <si>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</si>
  <si>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</si>
  <si>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</si>
  <si>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</si>
  <si>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</si>
  <si>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</si>
  <si>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</si>
  <si>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</si>
  <si>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</si>
  <si>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</si>
  <si>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</si>
  <si>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</si>
  <si>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</si>
  <si>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</si>
  <si>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</si>
  <si>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</si>
  <si>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</si>
  <si>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</si>
  <si>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</si>
  <si>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</si>
  <si>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</si>
  <si>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</si>
  <si>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</si>
  <si>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</si>
  <si>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</si>
  <si>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</si>
  <si>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</si>
  <si>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</si>
  <si>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</si>
  <si>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</si>
  <si>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</si>
  <si>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</si>
  <si>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</si>
  <si>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</si>
  <si>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</si>
  <si>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</si>
  <si>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</si>
  <si>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</si>
  <si>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</si>
  <si>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</si>
  <si>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</si>
  <si>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</si>
  <si>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</si>
  <si>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</si>
  <si>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</si>
  <si>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</si>
  <si>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</si>
  <si>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</si>
  <si>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</si>
  <si>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</si>
  <si>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</si>
  <si>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</si>
  <si>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</si>
  <si>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</si>
  <si>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</si>
  <si>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</si>
  <si>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</si>
  <si>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</si>
  <si>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</si>
  <si>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</si>
  <si>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</si>
  <si>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</si>
  <si>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</si>
  <si>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</si>
  <si>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</si>
  <si>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</si>
  <si>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</si>
  <si>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</si>
  <si>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</si>
  <si>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</si>
  <si>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</si>
  <si>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</si>
  <si>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</si>
  <si>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</si>
  <si>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</si>
  <si>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</si>
  <si>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</si>
  <si>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</si>
  <si>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</si>
  <si>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</si>
  <si>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</si>
  <si>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</si>
  <si>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</si>
  <si>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</si>
  <si>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</si>
  <si>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</si>
  <si>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</si>
  <si>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</si>
  <si>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</si>
  <si>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</si>
  <si>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</si>
  <si>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</si>
  <si>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</si>
  <si>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</si>
  <si>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</si>
  <si>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</si>
  <si>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</si>
  <si>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</si>
  <si>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</si>
  <si>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</si>
  <si>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</si>
  <si>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</si>
  <si>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</si>
  <si>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</si>
  <si>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</si>
  <si>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</si>
  <si>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</si>
  <si>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</si>
  <si>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</si>
  <si>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</si>
  <si>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</si>
  <si>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</si>
  <si>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</si>
  <si>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</si>
  <si>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</si>
  <si>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</si>
  <si>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</si>
  <si>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</si>
  <si>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</si>
  <si>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</si>
  <si>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</si>
  <si>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</si>
  <si>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</si>
  <si>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</si>
  <si>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</si>
  <si>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</si>
  <si>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</si>
  <si>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</si>
  <si>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</si>
  <si>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</si>
  <si>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</si>
  <si>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</si>
  <si>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</si>
  <si>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</si>
  <si>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</si>
  <si>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</si>
  <si>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</si>
  <si>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</si>
  <si>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</si>
  <si>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</si>
  <si>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</si>
  <si>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</si>
  <si>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</si>
  <si>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</si>
  <si>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</si>
  <si>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</si>
  <si>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</si>
  <si>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</si>
  <si>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</si>
  <si>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</si>
  <si>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</si>
  <si>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</si>
  <si>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</si>
  <si>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</si>
  <si>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</si>
  <si>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</si>
  <si>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</si>
  <si>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</si>
  <si>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</si>
  <si>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</si>
  <si>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</si>
  <si>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</si>
  <si>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</si>
  <si>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</si>
  <si>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</si>
  <si>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</si>
  <si>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</si>
  <si>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</si>
  <si>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</si>
  <si>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</si>
  <si>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</si>
  <si>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</si>
  <si>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</si>
  <si>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</si>
  <si>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</si>
  <si>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</si>
  <si>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</si>
  <si>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</si>
  <si>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</si>
  <si>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</si>
  <si>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</si>
  <si>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</si>
  <si>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</si>
  <si>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</si>
  <si>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</si>
  <si>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</si>
  <si>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</si>
  <si>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</si>
  <si>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</si>
  <si>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</si>
  <si>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</si>
  <si>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</si>
  <si>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</si>
  <si>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</si>
  <si>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</si>
  <si>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</si>
  <si>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</si>
  <si>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</si>
  <si>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</si>
  <si>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</si>
  <si>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</si>
  <si>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</si>
  <si>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</si>
  <si>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</si>
  <si>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</si>
  <si>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</si>
  <si>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</si>
  <si>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</si>
  <si>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</si>
  <si>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</si>
  <si>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</si>
  <si>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</si>
  <si>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</si>
  <si>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</si>
  <si>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</si>
  <si>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</si>
  <si>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</si>
  <si>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</si>
  <si>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</si>
  <si>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</si>
  <si>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</si>
  <si>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</si>
  <si>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</si>
  <si>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</si>
  <si>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</si>
  <si>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</si>
  <si>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</si>
  <si>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</si>
  <si>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</si>
  <si>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</si>
  <si>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</si>
  <si>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</si>
  <si>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</si>
  <si>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</si>
  <si>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</si>
  <si>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</si>
  <si>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</si>
  <si>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</si>
  <si>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</si>
  <si>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</si>
  <si>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</si>
  <si>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</si>
  <si>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</si>
  <si>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</si>
  <si>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</si>
  <si>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</si>
  <si>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</si>
  <si>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</si>
  <si>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</si>
  <si>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</si>
  <si>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</si>
  <si>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</si>
  <si>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</si>
  <si>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</si>
  <si>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</si>
  <si>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</si>
  <si>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</si>
  <si>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</si>
  <si>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</si>
  <si>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</si>
  <si>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</si>
  <si>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</si>
  <si>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</si>
  <si>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</si>
  <si>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</si>
  <si>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</si>
  <si>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</si>
  <si>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</si>
  <si>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</si>
  <si>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</si>
  <si>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</si>
  <si>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</si>
  <si>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</si>
  <si>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</si>
  <si>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</si>
  <si>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</si>
  <si>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</si>
  <si>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</si>
  <si>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</si>
  <si>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</si>
  <si>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</si>
  <si>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</si>
  <si>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</si>
  <si>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</si>
  <si>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</si>
  <si>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</si>
  <si>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</si>
  <si>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</si>
  <si>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</si>
  <si>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</si>
  <si>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</si>
  <si>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</si>
  <si>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</si>
  <si>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</si>
  <si>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</si>
  <si>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</si>
  <si>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</si>
  <si>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</si>
  <si>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</si>
  <si>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</si>
  <si>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</si>
  <si>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</si>
  <si>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</si>
  <si>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</si>
  <si>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</si>
  <si>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</si>
  <si>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</si>
  <si>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</si>
  <si>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</si>
  <si>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</si>
  <si>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</si>
  <si>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</si>
  <si>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</si>
  <si>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</si>
  <si>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</si>
  <si>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</si>
  <si>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</si>
  <si>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</si>
  <si>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</si>
  <si>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</si>
  <si>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</si>
  <si>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</si>
  <si>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</si>
  <si>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</si>
  <si>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</si>
  <si>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</si>
  <si>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</si>
  <si>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</si>
  <si>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</si>
  <si>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</si>
  <si>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</si>
  <si>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</si>
  <si>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</si>
  <si>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</si>
  <si>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</si>
  <si>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</si>
  <si>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</si>
  <si>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</si>
  <si>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</si>
  <si>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</si>
  <si>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</si>
  <si>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</si>
  <si>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</si>
  <si>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</si>
  <si>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</si>
  <si>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</si>
  <si>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</si>
  <si>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</si>
  <si>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</si>
  <si>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</si>
  <si>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</si>
  <si>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</si>
  <si>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</si>
  <si>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</si>
  <si>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</si>
  <si>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</si>
  <si>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</si>
  <si>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</si>
  <si>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</si>
  <si>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</si>
  <si>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</si>
  <si>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</si>
  <si>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</si>
  <si>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</si>
  <si>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</si>
  <si>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</si>
  <si>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</si>
  <si>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</si>
  <si>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</si>
  <si>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</si>
  <si>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</si>
  <si>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</si>
  <si>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</si>
  <si>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</si>
  <si>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</si>
  <si>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</si>
  <si>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</si>
  <si>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</si>
  <si>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</si>
  <si>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</si>
  <si>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</si>
  <si>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</si>
  <si>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</si>
  <si>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</si>
  <si>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</si>
  <si>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</si>
  <si>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</si>
  <si>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</si>
  <si>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</si>
  <si>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</si>
  <si>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</si>
  <si>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</si>
  <si>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</si>
  <si>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</si>
  <si>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</si>
  <si>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</si>
  <si>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</si>
  <si>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</si>
  <si>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</si>
  <si>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</si>
  <si>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</si>
  <si>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</si>
  <si>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</si>
  <si>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</si>
  <si>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</si>
  <si>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</si>
  <si>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</si>
  <si>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</si>
  <si>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</si>
  <si>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</si>
  <si>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</si>
  <si>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</si>
  <si>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</si>
  <si>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</si>
  <si>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</si>
  <si>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</si>
  <si>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</si>
  <si>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</si>
  <si>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</si>
  <si>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</si>
  <si>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</si>
  <si>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</si>
  <si>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</si>
  <si>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</si>
  <si>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</si>
  <si>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</si>
  <si>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</si>
  <si>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</si>
  <si>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</si>
  <si>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</si>
  <si>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</si>
  <si>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</si>
  <si>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</si>
  <si>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</si>
  <si>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</si>
  <si>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</si>
  <si>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</si>
  <si>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</si>
  <si>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</si>
  <si>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</si>
  <si>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</si>
  <si>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</si>
  <si>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</si>
  <si>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</si>
  <si>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</si>
  <si>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</si>
  <si>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</si>
  <si>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</si>
  <si>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</si>
  <si>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</si>
  <si>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</si>
  <si>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</si>
  <si>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</si>
  <si>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</si>
  <si>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</si>
  <si>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</si>
  <si>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</si>
  <si>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</si>
  <si>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</si>
  <si>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</si>
  <si>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</si>
  <si>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</si>
  <si>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</si>
  <si>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</si>
  <si>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</si>
  <si>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</si>
  <si>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</si>
  <si>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</si>
  <si>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</si>
  <si>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</si>
  <si>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</si>
  <si>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</si>
  <si>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</si>
  <si>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</si>
  <si>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</si>
  <si>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</si>
  <si>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</si>
  <si>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</si>
  <si>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</si>
  <si>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</si>
  <si>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</si>
  <si>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</si>
  <si>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</si>
  <si>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</si>
  <si>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</si>
  <si>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</si>
  <si>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</si>
  <si>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</si>
  <si>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</si>
  <si>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</si>
  <si>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</si>
  <si>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</si>
  <si>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</si>
  <si>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</si>
  <si>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</si>
  <si>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</si>
  <si>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</si>
  <si>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</si>
  <si>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</si>
  <si>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</si>
  <si>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</si>
  <si>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</si>
  <si>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</si>
  <si>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</si>
  <si>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</si>
  <si>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</si>
  <si>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</si>
  <si>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</si>
  <si>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</si>
  <si>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</si>
  <si>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</si>
  <si>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</si>
  <si>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</si>
  <si>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</si>
  <si>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</si>
  <si>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</si>
  <si>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</si>
  <si>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</si>
  <si>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</si>
  <si>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</si>
  <si>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</si>
  <si>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</si>
  <si>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</si>
  <si>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</si>
  <si>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</si>
  <si>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</si>
  <si>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</si>
  <si>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</si>
  <si>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</si>
  <si>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</si>
  <si>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</si>
  <si>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</si>
  <si>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</si>
  <si>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</si>
  <si>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</si>
  <si>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</si>
  <si>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</si>
  <si>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</si>
  <si>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</si>
  <si>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</si>
  <si>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</si>
  <si>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</si>
  <si>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</si>
  <si>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</si>
  <si>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</si>
  <si>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</si>
  <si>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</si>
  <si>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</si>
  <si>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</si>
  <si>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</si>
  <si>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</si>
  <si>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</si>
  <si>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</si>
  <si>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</si>
  <si>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</si>
  <si>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</si>
  <si>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</si>
  <si>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</si>
  <si>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</si>
  <si>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</si>
  <si>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</si>
  <si>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</si>
  <si>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</si>
  <si>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</si>
  <si>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</si>
  <si>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</si>
  <si>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</si>
  <si>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</si>
  <si>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</si>
  <si>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</si>
  <si>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</si>
  <si>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</si>
  <si>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</si>
  <si>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</si>
  <si>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</si>
  <si>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</si>
  <si>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</si>
  <si>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</si>
  <si>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</si>
  <si>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</si>
  <si>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</si>
  <si>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</si>
  <si>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</si>
  <si>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</si>
  <si>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</si>
  <si>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</si>
  <si>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</si>
  <si>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</si>
  <si>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</si>
  <si>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</si>
  <si>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</si>
  <si>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</si>
  <si>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</si>
  <si>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</si>
  <si>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</si>
  <si>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</si>
  <si>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</si>
  <si>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</si>
  <si>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</si>
  <si>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</si>
  <si>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</si>
  <si>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</si>
  <si>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</si>
  <si>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</si>
  <si>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</si>
  <si>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</si>
  <si>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</si>
  <si>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</si>
  <si>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</si>
  <si>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</si>
  <si>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</si>
  <si>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</si>
  <si>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</si>
  <si>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</si>
  <si>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</si>
  <si>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</si>
  <si>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</si>
  <si>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</si>
  <si>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</si>
  <si>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</si>
  <si>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</si>
  <si>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</si>
  <si>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</si>
  <si>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</si>
  <si>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</si>
  <si>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</si>
  <si>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</si>
  <si>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</si>
  <si>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</si>
  <si>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</si>
  <si>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</si>
  <si>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</si>
  <si>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</si>
  <si>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</si>
  <si>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</si>
  <si>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</si>
  <si>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</si>
  <si>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</si>
  <si>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</si>
  <si>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</si>
  <si>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</si>
  <si>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</si>
  <si>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</si>
  <si>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</si>
  <si>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</si>
  <si>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</si>
  <si>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</si>
  <si>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</si>
  <si>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</si>
  <si>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</si>
  <si>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</si>
  <si>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</si>
  <si>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</si>
  <si>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</si>
  <si>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</si>
  <si>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</si>
  <si>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</si>
  <si>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</si>
  <si>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</si>
  <si>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</si>
  <si>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</si>
  <si>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</si>
  <si>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</si>
  <si>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</si>
  <si>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</si>
  <si>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</si>
  <si>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</si>
  <si>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</si>
  <si>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</si>
  <si>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</si>
  <si>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</si>
  <si>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</si>
  <si>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</si>
  <si>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</si>
  <si>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</si>
  <si>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</si>
  <si>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</si>
  <si>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</si>
  <si>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</si>
  <si>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</si>
  <si>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</si>
  <si>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</si>
  <si>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</si>
  <si>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</si>
  <si>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</si>
  <si>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</si>
  <si>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</si>
  <si>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</si>
  <si>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</si>
  <si>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</si>
  <si>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</si>
  <si>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</si>
  <si>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</si>
  <si>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</si>
  <si>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</si>
  <si>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</si>
  <si>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</si>
  <si>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</si>
  <si>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</si>
  <si>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</si>
  <si>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</si>
  <si>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</si>
  <si>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</si>
  <si>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</si>
  <si>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</si>
  <si>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</si>
  <si>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</si>
  <si>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</si>
  <si>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</si>
  <si>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</si>
  <si>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</si>
  <si>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</si>
  <si>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</si>
  <si>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</si>
  <si>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</si>
  <si>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</si>
  <si>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</si>
  <si>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</si>
  <si>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</si>
  <si>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</si>
  <si>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</si>
  <si>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</si>
  <si>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</si>
  <si>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</si>
  <si>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</si>
  <si>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</si>
  <si>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</si>
  <si>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</si>
  <si>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</si>
  <si>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</si>
  <si>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</si>
  <si>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</si>
  <si>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</si>
  <si>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</si>
  <si>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</si>
  <si>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</si>
  <si>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</si>
  <si>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</si>
  <si>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</si>
  <si>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</si>
  <si>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</si>
  <si>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</si>
  <si>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</si>
  <si>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</si>
  <si>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</si>
  <si>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</si>
  <si>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</si>
  <si>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</si>
  <si>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</si>
  <si>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</si>
  <si>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</si>
  <si>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</si>
  <si>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</si>
  <si>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</si>
  <si>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</si>
  <si>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</si>
  <si>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</si>
  <si>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</si>
  <si>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</si>
  <si>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</si>
  <si>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</si>
  <si>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</si>
  <si>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</si>
  <si>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</si>
  <si>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</si>
  <si>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</si>
  <si>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</si>
  <si>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</si>
  <si>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</si>
  <si>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</si>
  <si>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</si>
  <si>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</si>
  <si>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</si>
  <si>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</si>
  <si>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</si>
  <si>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</si>
  <si>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</si>
  <si>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</si>
  <si>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</si>
  <si>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</si>
  <si>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</si>
  <si>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</si>
  <si>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</si>
  <si>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</si>
  <si>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</si>
  <si>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</si>
  <si>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</si>
  <si>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</si>
  <si>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</si>
  <si>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</si>
  <si>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</si>
  <si>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</si>
  <si>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</si>
  <si>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</si>
  <si>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</si>
  <si>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</si>
  <si>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</si>
  <si>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</si>
  <si>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</si>
  <si>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</si>
  <si>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</si>
  <si>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</si>
  <si>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</si>
  <si>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</si>
  <si>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</si>
  <si>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</si>
  <si>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</si>
  <si>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</si>
  <si>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</si>
  <si>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</si>
  <si>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</si>
  <si>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</si>
  <si>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</si>
  <si>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</si>
  <si>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</si>
  <si>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</si>
  <si>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</si>
  <si>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</si>
  <si>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</si>
  <si>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</si>
  <si>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</si>
  <si>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</si>
  <si>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</si>
  <si>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</si>
  <si>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</si>
  <si>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</si>
  <si>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</si>
  <si>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</si>
  <si>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</si>
  <si>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</si>
  <si>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</si>
  <si>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</si>
  <si>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</si>
  <si>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</si>
  <si>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</si>
  <si>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</si>
  <si>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</si>
  <si>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</si>
  <si>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</si>
  <si>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</si>
  <si>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</si>
  <si>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</si>
  <si>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</si>
  <si>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</si>
  <si>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</si>
  <si>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</si>
  <si>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</si>
  <si>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</si>
  <si>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</si>
  <si>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</si>
  <si>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</si>
  <si>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</si>
  <si>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</si>
  <si>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</si>
  <si>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</si>
  <si>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</si>
  <si>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</si>
  <si>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</si>
  <si>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</si>
  <si>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</si>
  <si>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</si>
  <si>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</si>
  <si>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</si>
  <si>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</si>
  <si>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</si>
  <si>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</si>
  <si>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</si>
  <si>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</si>
  <si>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</si>
  <si>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</si>
  <si>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</si>
  <si>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</si>
  <si>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</si>
  <si>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</si>
  <si>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</si>
  <si>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</si>
  <si>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</si>
  <si>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</si>
  <si>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</si>
  <si>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</si>
  <si>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</si>
  <si>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</si>
  <si>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</si>
  <si>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</si>
  <si>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</si>
  <si>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</si>
  <si>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</si>
  <si>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</si>
  <si>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</si>
  <si>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</si>
  <si>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</si>
  <si>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</si>
  <si>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</si>
  <si>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</si>
  <si>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</si>
  <si>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</si>
  <si>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</si>
  <si>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</si>
  <si>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</si>
  <si>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</si>
  <si>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</si>
  <si>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</si>
  <si>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</si>
  <si>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</si>
  <si>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</si>
  <si>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</si>
  <si>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</si>
  <si>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</si>
  <si>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</si>
  <si>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</si>
  <si>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</si>
  <si>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</si>
  <si>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</si>
  <si>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</si>
  <si>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</si>
  <si>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</si>
  <si>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</si>
  <si>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</si>
  <si>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</si>
  <si>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</si>
  <si>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</si>
  <si>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</si>
  <si>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</si>
  <si>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</si>
  <si>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</si>
  <si>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</si>
  <si>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</si>
  <si>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</si>
  <si>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</si>
  <si>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</si>
  <si>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</si>
  <si>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</si>
  <si>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</si>
  <si>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</si>
  <si>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</si>
  <si>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</si>
  <si>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</si>
  <si>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</si>
  <si>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</si>
  <si>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</si>
  <si>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</si>
  <si>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</si>
  <si>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</si>
  <si>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</si>
  <si>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</si>
  <si>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</si>
  <si>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</si>
  <si>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</si>
  <si>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</si>
  <si>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</si>
  <si>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</si>
  <si>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</si>
  <si>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</si>
  <si>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</si>
  <si>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</si>
  <si>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</si>
  <si>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</si>
  <si>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</si>
  <si>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</si>
  <si>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</si>
  <si>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</si>
  <si>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</si>
  <si>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</si>
  <si>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</si>
  <si>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</si>
  <si>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</si>
  <si>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</si>
  <si>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</si>
  <si>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</si>
  <si>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</si>
  <si>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</si>
  <si>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</si>
  <si>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</si>
  <si>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</si>
  <si>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</si>
  <si>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</si>
  <si>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</si>
  <si>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</si>
  <si>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</si>
  <si>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</si>
  <si>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</si>
  <si>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</si>
  <si>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</si>
  <si>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</si>
  <si>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</si>
  <si>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</si>
  <si>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</si>
  <si>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</si>
  <si>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</si>
  <si>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</si>
  <si>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</si>
  <si>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</si>
  <si>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</si>
  <si>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</si>
  <si>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</si>
  <si>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</si>
  <si>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</si>
  <si>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</si>
  <si>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</si>
  <si>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</si>
  <si>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</si>
  <si>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</si>
  <si>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</si>
  <si>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</si>
  <si>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</si>
  <si>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</si>
  <si>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</si>
  <si>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</si>
  <si>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</si>
  <si>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</si>
  <si>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</si>
  <si>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</si>
  <si>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</si>
  <si>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</si>
  <si>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</si>
  <si>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</si>
  <si>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</si>
  <si>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</si>
  <si>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</si>
  <si>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</si>
  <si>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</si>
  <si>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</si>
  <si>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</si>
  <si>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</si>
  <si>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</si>
  <si>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</si>
  <si>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</si>
  <si>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</si>
  <si>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</si>
  <si>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</si>
  <si>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</si>
  <si>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</si>
  <si>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</si>
  <si>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</si>
  <si>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</si>
  <si>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</si>
  <si>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</si>
  <si>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</si>
  <si>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</si>
  <si>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</si>
  <si>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</si>
  <si>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</si>
  <si>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</si>
  <si>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</si>
  <si>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</si>
  <si>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</si>
  <si>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</si>
  <si>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</si>
  <si>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</si>
  <si>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</si>
  <si>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</si>
  <si>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</si>
  <si>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</si>
  <si>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</si>
  <si>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</si>
  <si>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</si>
  <si>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</si>
  <si>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</si>
  <si>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</si>
  <si>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</si>
  <si>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</si>
  <si>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</si>
  <si>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</si>
  <si>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</si>
  <si>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</si>
  <si>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</si>
  <si>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</si>
  <si>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</si>
  <si>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</si>
  <si>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</si>
  <si>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</si>
  <si>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</si>
  <si>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</si>
  <si>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</si>
  <si>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</si>
  <si>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</si>
  <si>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</si>
  <si>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</si>
  <si>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</si>
  <si>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</si>
  <si>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</si>
  <si>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</si>
  <si>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</si>
  <si>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</si>
  <si>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</si>
  <si>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</si>
  <si>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</si>
  <si>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</si>
  <si>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</si>
  <si>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</si>
  <si>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</si>
  <si>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</si>
  <si>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</si>
  <si>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</si>
  <si>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</si>
  <si>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</si>
  <si>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</si>
  <si>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</si>
  <si>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</si>
  <si>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</si>
  <si>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</si>
  <si>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</si>
  <si>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</si>
  <si>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</si>
  <si>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</si>
  <si>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</si>
  <si>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</si>
  <si>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</si>
  <si>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</si>
  <si>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</si>
  <si>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</si>
  <si>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</si>
  <si>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</si>
  <si>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</si>
  <si>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</si>
  <si>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</si>
  <si>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</si>
  <si>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</si>
  <si>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</si>
  <si>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</si>
  <si>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</si>
  <si>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</si>
  <si>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</si>
  <si>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</si>
  <si>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</si>
  <si>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</si>
  <si>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</si>
  <si>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</si>
  <si>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</si>
  <si>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</si>
  <si>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</si>
  <si>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</si>
  <si>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</si>
  <si>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</si>
  <si>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</si>
  <si>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</si>
  <si>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</si>
  <si>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</si>
  <si>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</si>
  <si>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</si>
  <si>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</si>
  <si>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</si>
  <si>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</si>
  <si>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</si>
  <si>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</si>
  <si>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</si>
  <si>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</si>
  <si>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</si>
  <si>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</si>
  <si>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</si>
  <si>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</si>
  <si>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</si>
  <si>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</si>
  <si>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</si>
  <si>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</si>
  <si>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</si>
  <si>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</si>
  <si>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</si>
  <si>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</si>
  <si>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</si>
  <si>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</si>
  <si>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</si>
  <si>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</si>
  <si>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</si>
  <si>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</si>
  <si>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</si>
  <si>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</si>
  <si>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</si>
  <si>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</si>
  <si>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</si>
  <si>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</si>
  <si>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</si>
  <si>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</si>
  <si>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</si>
  <si>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</si>
  <si>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</si>
  <si>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</si>
  <si>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</si>
  <si>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</si>
  <si>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</si>
  <si>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</si>
  <si>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</si>
  <si>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</si>
  <si>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</si>
  <si>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</si>
  <si>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</si>
  <si>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</si>
  <si>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</si>
  <si>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</si>
  <si>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</si>
  <si>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</si>
  <si>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</si>
  <si>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</si>
  <si>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</si>
  <si>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</si>
  <si>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</si>
  <si>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</si>
  <si>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</si>
  <si>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</si>
  <si>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</si>
  <si>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</si>
  <si>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</si>
  <si>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</si>
  <si>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</si>
  <si>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</si>
  <si>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</si>
  <si>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</si>
  <si>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</si>
  <si>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</si>
  <si>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</si>
  <si>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</si>
  <si>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</si>
  <si>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</si>
  <si>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</si>
  <si>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</si>
  <si>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</si>
  <si>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</si>
  <si>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</si>
  <si>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</si>
  <si>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</si>
  <si>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</si>
  <si>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</si>
  <si>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</si>
  <si>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</si>
  <si>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</si>
  <si>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</si>
  <si>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</si>
  <si>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</si>
  <si>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</si>
  <si>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</si>
  <si>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</si>
  <si>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</si>
  <si>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</si>
  <si>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</si>
  <si>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</si>
  <si>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</si>
  <si>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</si>
  <si>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</si>
  <si>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</si>
  <si>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</si>
  <si>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</si>
  <si>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</si>
  <si>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</si>
  <si>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</si>
  <si>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</si>
  <si>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</si>
  <si>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</si>
  <si>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</si>
  <si>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</si>
  <si>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</si>
  <si>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</si>
  <si>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</si>
  <si>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</si>
  <si>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</si>
  <si>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</si>
  <si>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</si>
  <si>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</si>
  <si>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</si>
  <si>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</si>
  <si>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</si>
  <si>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</si>
  <si>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</si>
  <si>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</si>
  <si>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</si>
  <si>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</si>
  <si>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</si>
  <si>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</si>
  <si>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</si>
  <si>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</si>
  <si>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</si>
  <si>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</si>
  <si>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</si>
  <si>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</si>
  <si>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</si>
  <si>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</si>
  <si>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</si>
  <si>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</si>
  <si>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</si>
  <si>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</si>
  <si>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</si>
  <si>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</si>
  <si>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</si>
  <si>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</si>
  <si>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</si>
  <si>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</si>
  <si>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</si>
  <si>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</si>
  <si>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</si>
  <si>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</si>
  <si>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</si>
  <si>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</si>
  <si>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</si>
  <si>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</si>
  <si>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</si>
  <si>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</si>
  <si>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</si>
  <si>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</si>
  <si>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</si>
  <si>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</si>
  <si>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</si>
  <si>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</si>
  <si>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</si>
  <si>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</si>
  <si>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</si>
  <si>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</si>
  <si>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</si>
  <si>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</si>
  <si>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</si>
  <si>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</si>
  <si>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</si>
  <si>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</si>
  <si>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</si>
  <si>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</si>
  <si>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</si>
  <si>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</si>
  <si>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</si>
  <si>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</si>
  <si>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</si>
  <si>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</si>
  <si>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</si>
  <si>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</si>
  <si>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</si>
  <si>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</si>
  <si>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</si>
  <si>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</si>
  <si>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</si>
  <si>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</si>
  <si>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</si>
  <si>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</si>
  <si>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</si>
  <si>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</si>
  <si>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</si>
  <si>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</si>
  <si>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</si>
  <si>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</si>
  <si>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</si>
  <si>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</si>
  <si>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</si>
  <si>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</si>
  <si>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</si>
  <si>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</si>
  <si>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</si>
  <si>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</si>
  <si>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</si>
  <si>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</si>
  <si>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</si>
  <si>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</si>
  <si>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</si>
  <si>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</si>
  <si>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</si>
  <si>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</si>
  <si>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</si>
  <si>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</si>
  <si>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</si>
  <si>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</si>
  <si>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</si>
  <si>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</si>
  <si>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</si>
  <si>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</si>
  <si>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</si>
  <si>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</si>
  <si>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</si>
  <si>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</si>
  <si>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</si>
  <si>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</si>
  <si>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</si>
  <si>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</si>
  <si>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</si>
  <si>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</si>
  <si>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</si>
  <si>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</si>
  <si>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</si>
  <si>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</si>
  <si>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</si>
  <si>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</si>
  <si>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</si>
  <si>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</si>
  <si>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</si>
  <si>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</si>
  <si>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</si>
  <si>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</si>
  <si>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</si>
  <si>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</si>
  <si>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</si>
  <si>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</si>
  <si>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</si>
  <si>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</si>
  <si>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</si>
  <si>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</si>
  <si>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</si>
  <si>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</si>
  <si>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</si>
  <si>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</si>
  <si>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</si>
  <si>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</si>
  <si>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</si>
  <si>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</si>
  <si>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</si>
  <si>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</si>
  <si>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</si>
  <si>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</si>
  <si>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</si>
  <si>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</si>
  <si>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</si>
  <si>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</si>
  <si>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</si>
  <si>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</si>
  <si>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</si>
  <si>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</si>
  <si>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</si>
  <si>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</si>
  <si>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</si>
  <si>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</si>
  <si>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</si>
  <si>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</si>
  <si>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</si>
  <si>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</si>
  <si>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</si>
  <si>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</si>
  <si>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</si>
  <si>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</si>
  <si>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</si>
  <si>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</si>
  <si>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</si>
  <si>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</si>
  <si>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</si>
  <si>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</si>
  <si>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</si>
  <si>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</si>
  <si>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</si>
  <si>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</si>
  <si>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</si>
  <si>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</si>
  <si>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</si>
  <si>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</si>
  <si>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</si>
  <si>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</si>
  <si>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</si>
  <si>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</si>
  <si>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</si>
  <si>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</si>
  <si>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</si>
  <si>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</si>
  <si>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</si>
  <si>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</si>
  <si>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</si>
  <si>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</si>
  <si>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</si>
  <si>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</si>
  <si>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</si>
  <si>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</si>
  <si>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</si>
  <si>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</si>
  <si>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</si>
  <si>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</si>
  <si>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</si>
  <si>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</si>
  <si>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</si>
  <si>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</si>
  <si>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</si>
  <si>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</si>
  <si>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</si>
  <si>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</si>
  <si>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</si>
  <si>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</si>
  <si>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</si>
  <si>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</si>
  <si>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</si>
  <si>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</si>
  <si>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</si>
  <si>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</si>
  <si>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</si>
  <si>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</si>
  <si>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</si>
  <si>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</si>
  <si>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</si>
  <si>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</si>
  <si>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</si>
  <si>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</si>
  <si>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</si>
  <si>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</si>
  <si>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</si>
  <si>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</si>
  <si>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</si>
  <si>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</si>
  <si>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</si>
  <si>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</si>
  <si>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</si>
  <si>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</si>
  <si>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</si>
  <si>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</si>
  <si>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</si>
  <si>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</si>
  <si>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</si>
  <si>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</si>
  <si>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</si>
  <si>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</si>
  <si>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</si>
  <si>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</si>
  <si>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</si>
  <si>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</si>
  <si>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</si>
  <si>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</si>
  <si>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</si>
  <si>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</si>
  <si>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</si>
  <si>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</si>
  <si>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</si>
  <si>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</si>
  <si>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</si>
  <si>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</si>
  <si>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</si>
  <si>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</si>
  <si>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</si>
  <si>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</si>
  <si>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</si>
  <si>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</si>
  <si>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</si>
  <si>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</si>
  <si>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</si>
  <si>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</si>
  <si>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</si>
  <si>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</si>
  <si>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</si>
  <si>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</si>
  <si>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</si>
  <si>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</si>
  <si>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</si>
  <si>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</si>
  <si>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</si>
  <si>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</si>
  <si>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</si>
  <si>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</si>
  <si>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</si>
  <si>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</si>
  <si>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</si>
  <si>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</si>
  <si>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</si>
  <si>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</si>
  <si>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</si>
  <si>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</si>
  <si>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</si>
  <si>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</si>
  <si>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</si>
  <si>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</si>
  <si>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</si>
  <si>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</si>
  <si>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</si>
  <si>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</si>
  <si>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</si>
  <si>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</si>
  <si>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</si>
  <si>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</si>
  <si>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</si>
  <si>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</si>
  <si>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</si>
  <si>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</si>
  <si>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</si>
  <si>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</si>
  <si>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</si>
  <si>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</si>
  <si>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</si>
  <si>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</si>
  <si>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</si>
  <si>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</si>
  <si>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</si>
  <si>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</si>
  <si>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</si>
  <si>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</si>
  <si>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</si>
  <si>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</si>
  <si>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</si>
  <si>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</si>
  <si>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</si>
  <si>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</si>
  <si>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</si>
  <si>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</si>
  <si>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</si>
  <si>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</si>
  <si>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</si>
  <si>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</si>
  <si>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</si>
  <si>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</si>
  <si>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</si>
  <si>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</si>
  <si>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</si>
  <si>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</si>
  <si>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</si>
  <si>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</si>
  <si>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</si>
  <si>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</si>
  <si>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</si>
  <si>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</si>
  <si>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</si>
  <si>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</si>
  <si>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</si>
  <si>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</si>
  <si>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</si>
  <si>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</si>
  <si>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</si>
  <si>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</si>
  <si>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</si>
  <si>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</si>
  <si>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</si>
  <si>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</si>
  <si>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</si>
  <si>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</si>
  <si>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</si>
  <si>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</si>
  <si>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</si>
  <si>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</si>
  <si>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</si>
  <si>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</si>
  <si>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</si>
  <si>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</si>
  <si>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</si>
  <si>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</si>
  <si>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</si>
  <si>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</si>
  <si>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</si>
  <si>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</si>
  <si>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</si>
  <si>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</si>
  <si>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</si>
  <si>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</si>
  <si>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</si>
  <si>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</si>
  <si>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</si>
  <si>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</si>
  <si>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</si>
  <si>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</si>
  <si>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</si>
  <si>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</si>
  <si>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</si>
  <si>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</si>
  <si>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</si>
  <si>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</si>
  <si>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</si>
  <si>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</si>
  <si>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</si>
  <si>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</si>
  <si>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</si>
  <si>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</si>
  <si>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</si>
  <si>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</si>
  <si>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</si>
  <si>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</si>
  <si>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</si>
  <si>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</si>
  <si>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</si>
  <si>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</si>
  <si>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</si>
  <si>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</si>
  <si>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</si>
  <si>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</si>
  <si>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</si>
  <si>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</si>
  <si>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</si>
  <si>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</si>
  <si>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</si>
  <si>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</si>
  <si>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</si>
  <si>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</si>
  <si>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</si>
  <si>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</si>
  <si>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</si>
  <si>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</si>
  <si>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</si>
  <si>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</si>
  <si>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</si>
  <si>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</si>
  <si>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</si>
  <si>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</si>
  <si>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</si>
  <si>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</si>
  <si>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</si>
  <si>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</si>
  <si>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</si>
  <si>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</si>
  <si>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</si>
  <si>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</si>
  <si>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</si>
  <si>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</si>
  <si>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</si>
  <si>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</si>
  <si>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</si>
  <si>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</si>
  <si>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</si>
  <si>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</si>
  <si>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</si>
  <si>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</si>
  <si>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</si>
  <si>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</si>
  <si>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</si>
  <si>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</si>
  <si>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</si>
  <si>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</si>
  <si>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</si>
  <si>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</si>
  <si>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</si>
  <si>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</si>
  <si>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</si>
  <si>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</si>
  <si>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</si>
  <si>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</si>
  <si>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</si>
  <si>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</si>
  <si>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</si>
  <si>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</si>
  <si>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</si>
  <si>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</si>
  <si>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</si>
  <si>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</si>
  <si>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</si>
  <si>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</si>
  <si>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</si>
  <si>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</si>
  <si>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</si>
  <si>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</si>
  <si>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</si>
  <si>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</si>
  <si>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</si>
  <si>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</si>
  <si>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</si>
  <si>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</si>
  <si>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</si>
  <si>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</si>
  <si>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</si>
  <si>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</si>
  <si>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</si>
  <si>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</si>
  <si>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</si>
  <si>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</si>
  <si>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</si>
  <si>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</si>
  <si>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</si>
  <si>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</si>
  <si>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</si>
  <si>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</si>
  <si>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</si>
  <si>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</si>
  <si>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</si>
  <si>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</si>
  <si>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</si>
  <si>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</si>
  <si>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</si>
  <si>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</si>
  <si>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</si>
  <si>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</si>
  <si>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</si>
  <si>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</si>
  <si>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</si>
  <si>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</si>
  <si>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</si>
  <si>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</si>
  <si>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</si>
  <si>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</si>
  <si>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</si>
  <si>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</si>
  <si>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</si>
  <si>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</si>
  <si>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</si>
  <si>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</si>
  <si>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</si>
  <si>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</si>
  <si>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</si>
  <si>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</si>
  <si>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</si>
  <si>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</si>
  <si>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</si>
  <si>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</si>
  <si>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</si>
  <si>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</si>
  <si>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</si>
  <si>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</si>
  <si>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</si>
  <si>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</si>
  <si>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</si>
  <si>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</si>
  <si>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</si>
  <si>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</si>
  <si>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</si>
  <si>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</si>
  <si>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</si>
  <si>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</si>
  <si>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</si>
  <si>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</si>
  <si>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</si>
  <si>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</si>
  <si>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</si>
  <si>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</si>
  <si>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</si>
  <si>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</si>
  <si>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</si>
  <si>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</si>
  <si>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</si>
  <si>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</si>
  <si>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</si>
  <si>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</si>
  <si>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</si>
  <si>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</si>
  <si>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</si>
  <si>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</si>
  <si>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</si>
  <si>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</si>
  <si>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</si>
  <si>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</si>
  <si>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</si>
  <si>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</si>
  <si>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</si>
  <si>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</si>
  <si>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</si>
  <si>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</si>
  <si>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</si>
  <si>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</si>
  <si>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</si>
  <si>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</si>
  <si>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</si>
  <si>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</si>
  <si>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</si>
  <si>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</si>
  <si>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</si>
  <si>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</si>
  <si>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</si>
  <si>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</si>
  <si>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</si>
  <si>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</si>
  <si>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</si>
  <si>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</si>
  <si>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</si>
  <si>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</si>
  <si>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</si>
  <si>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</si>
  <si>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</si>
  <si>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</si>
  <si>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</si>
  <si>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</si>
  <si>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</si>
  <si>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</si>
  <si>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</si>
  <si>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</si>
  <si>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</si>
  <si>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</si>
  <si>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</si>
  <si>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</si>
  <si>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</si>
  <si>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</si>
  <si>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</si>
  <si>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</si>
  <si>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</si>
  <si>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</si>
  <si>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</si>
  <si>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</si>
  <si>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</si>
  <si>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</si>
  <si>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</si>
  <si>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</si>
  <si>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</si>
  <si>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</si>
  <si>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</si>
  <si>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</si>
  <si>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</si>
  <si>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</si>
  <si>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</si>
  <si>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</si>
  <si>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</si>
  <si>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</si>
  <si>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</si>
  <si>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</si>
  <si>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</si>
  <si>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</si>
  <si>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</si>
  <si>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</si>
  <si>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</si>
  <si>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</si>
  <si>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</si>
  <si>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</si>
  <si>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</si>
  <si>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</si>
  <si>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</si>
  <si>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</si>
  <si>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</si>
  <si>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</si>
  <si>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</si>
  <si>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</si>
  <si>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</si>
  <si>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</si>
  <si>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</si>
  <si>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</si>
  <si>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</si>
  <si>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</si>
  <si>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</si>
  <si>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</si>
  <si>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</si>
  <si>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</si>
  <si>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</si>
  <si>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</si>
  <si>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</si>
  <si>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</si>
  <si>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</si>
  <si>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</si>
  <si>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</si>
  <si>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</si>
  <si>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</si>
  <si>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</si>
  <si>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</si>
  <si>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</si>
  <si>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</si>
  <si>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</si>
  <si>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</si>
  <si>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</si>
  <si>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</si>
  <si>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</si>
  <si>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</si>
  <si>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</si>
  <si>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</si>
  <si>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</si>
  <si>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</si>
  <si>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</si>
  <si>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</si>
  <si>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</si>
  <si>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</si>
  <si>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</si>
  <si>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</si>
  <si>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</si>
  <si>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</si>
  <si>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</si>
  <si>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</si>
  <si>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</si>
  <si>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</si>
  <si>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</si>
  <si>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</si>
  <si>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</si>
  <si>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</si>
  <si>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</si>
  <si>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</si>
  <si>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</si>
  <si>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</si>
  <si>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</si>
  <si>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</si>
  <si>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</si>
  <si>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</si>
  <si>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</si>
  <si>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</si>
  <si>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</si>
  <si>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</si>
  <si>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</si>
  <si>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</si>
  <si>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</si>
  <si>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</si>
  <si>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</si>
  <si>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</si>
  <si>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</si>
  <si>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</si>
  <si>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</si>
  <si>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</si>
  <si>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</si>
  <si>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</si>
  <si>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</si>
  <si>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</si>
  <si>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</si>
  <si>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</si>
  <si>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</si>
  <si>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</si>
  <si>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</si>
  <si>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</si>
  <si>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</si>
  <si>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</si>
  <si>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</si>
  <si>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</si>
  <si>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</si>
  <si>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</si>
  <si>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</si>
  <si>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</si>
  <si>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</si>
  <si>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</si>
  <si>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</si>
  <si>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</si>
  <si>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</si>
  <si>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</si>
  <si>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</si>
  <si>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</si>
  <si>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</si>
  <si>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</si>
  <si>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</si>
  <si>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</si>
  <si>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</si>
  <si>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</si>
  <si>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</si>
  <si>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</si>
  <si>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</si>
  <si>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</si>
  <si>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</si>
  <si>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</si>
  <si>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</si>
  <si>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</si>
  <si>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</si>
  <si>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</si>
  <si>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</si>
  <si>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</si>
  <si>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</si>
  <si>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</si>
  <si>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</si>
  <si>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</si>
  <si>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</si>
  <si>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</si>
  <si>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</si>
  <si>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</si>
  <si>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</si>
  <si>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</si>
  <si>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</si>
  <si>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</si>
  <si>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</si>
  <si>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</si>
  <si>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</si>
  <si>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</si>
  <si>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</si>
  <si>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</si>
  <si>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</si>
  <si>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</si>
  <si>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</si>
  <si>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</si>
  <si>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</si>
  <si>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</si>
  <si>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</si>
  <si>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</si>
  <si>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</si>
  <si>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</si>
  <si>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</si>
  <si>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</si>
  <si>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</si>
  <si>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</si>
  <si>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</si>
  <si>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</si>
  <si>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</si>
  <si>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</si>
  <si>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</si>
  <si>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</si>
  <si>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</si>
  <si>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</si>
  <si>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</si>
  <si>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</si>
  <si>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</si>
  <si>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</si>
  <si>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</si>
  <si>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</si>
  <si>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</si>
  <si>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</si>
  <si>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</si>
  <si>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</si>
  <si>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</si>
  <si>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</si>
  <si>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</si>
  <si>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</si>
  <si>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</si>
  <si>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</si>
  <si>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</si>
  <si>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</si>
  <si>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</si>
  <si>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</si>
  <si>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</si>
  <si>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</si>
  <si>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</si>
  <si>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</si>
  <si>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</si>
  <si>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</si>
  <si>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</si>
  <si>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</si>
  <si>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</si>
  <si>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</si>
  <si>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</si>
  <si>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</si>
  <si>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</si>
  <si>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</si>
  <si>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</si>
  <si>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</si>
  <si>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</si>
  <si>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</si>
  <si>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</si>
  <si>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</si>
  <si>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</si>
  <si>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</si>
  <si>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</si>
  <si>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</si>
  <si>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</si>
  <si>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</si>
  <si>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</si>
  <si>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</si>
  <si>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</si>
  <si>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</si>
  <si>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</si>
  <si>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</si>
  <si>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</si>
  <si>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</si>
  <si>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</si>
  <si>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</si>
  <si>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</si>
  <si>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</si>
  <si>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</si>
  <si>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</si>
  <si>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</si>
  <si>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</si>
  <si>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</si>
  <si>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</si>
  <si>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</si>
  <si>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</si>
  <si>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</si>
  <si>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</si>
  <si>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</si>
  <si>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</si>
  <si>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</si>
  <si>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</si>
  <si>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</si>
  <si>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</si>
  <si>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</si>
  <si>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</si>
  <si>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</si>
  <si>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</si>
  <si>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</si>
  <si>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</si>
  <si>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</si>
  <si>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</si>
  <si>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</si>
  <si>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</si>
  <si>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</si>
  <si>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</si>
  <si>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</si>
  <si>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</si>
  <si>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</si>
  <si>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</si>
  <si>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</si>
  <si>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</si>
  <si>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</si>
  <si>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</si>
  <si>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</si>
  <si>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</si>
  <si>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</si>
  <si>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</si>
  <si>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</si>
  <si>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</si>
  <si>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</si>
  <si>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</si>
  <si>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</si>
  <si>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</si>
  <si>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</si>
  <si>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</si>
  <si>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</si>
  <si>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</si>
  <si>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</si>
  <si>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</si>
  <si>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</si>
  <si>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</si>
  <si>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</si>
  <si>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</si>
  <si>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</si>
  <si>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</si>
  <si>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</si>
  <si>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</si>
  <si>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</si>
  <si>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</si>
  <si>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</si>
  <si>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</si>
  <si>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</si>
  <si>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</si>
  <si>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</si>
  <si>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</si>
  <si>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</si>
  <si>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</si>
  <si>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</si>
  <si>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</si>
  <si>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</si>
  <si>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</si>
  <si>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</si>
  <si>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</si>
  <si>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</si>
  <si>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</si>
  <si>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</si>
  <si>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</si>
  <si>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</si>
  <si>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</si>
  <si>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</si>
  <si>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</si>
  <si>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</si>
  <si>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</si>
  <si>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</si>
  <si>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</si>
  <si>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</si>
  <si>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</si>
  <si>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</si>
  <si>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</si>
  <si>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</si>
  <si>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</si>
  <si>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</si>
  <si>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</si>
  <si>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</si>
  <si>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</si>
  <si>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</si>
  <si>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</si>
  <si>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</si>
  <si>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</si>
  <si>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</si>
  <si>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</si>
  <si>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</si>
  <si>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</si>
  <si>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</si>
  <si>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</si>
  <si>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</si>
  <si>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</si>
  <si>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</si>
  <si>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</si>
  <si>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</si>
  <si>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</si>
  <si>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</si>
  <si>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</si>
  <si>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</si>
  <si>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</si>
  <si>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</si>
  <si>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</si>
  <si>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</si>
  <si>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</si>
  <si>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</si>
  <si>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</si>
  <si>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</si>
  <si>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</si>
  <si>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</si>
  <si>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</si>
  <si>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</si>
  <si>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</si>
  <si>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</si>
  <si>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</si>
  <si>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</si>
  <si>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</si>
  <si>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</si>
  <si>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</si>
  <si>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</si>
  <si>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</si>
  <si>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</si>
  <si>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</si>
  <si>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</si>
  <si>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</si>
  <si>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</si>
  <si>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</si>
  <si>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</si>
  <si>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</si>
  <si>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</si>
  <si>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</si>
  <si>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</si>
  <si>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</si>
  <si>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</si>
  <si>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</si>
  <si>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</si>
  <si>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</si>
  <si>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</si>
  <si>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</si>
  <si>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</si>
  <si>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</si>
  <si>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</si>
  <si>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</si>
  <si>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</si>
  <si>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</si>
  <si>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</si>
  <si>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</si>
  <si>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</si>
  <si>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</si>
  <si>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</si>
  <si>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</si>
  <si>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</si>
  <si>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</si>
  <si>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</si>
  <si>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</si>
  <si>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</si>
  <si>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</si>
  <si>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</si>
  <si>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</si>
  <si>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</si>
  <si>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</si>
  <si>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</si>
  <si>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</si>
  <si>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</si>
  <si>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</si>
  <si>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</si>
  <si>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</si>
  <si>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</si>
  <si>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</si>
  <si>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</si>
  <si>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</si>
  <si>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</si>
  <si>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</si>
  <si>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</si>
  <si>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</si>
  <si>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</si>
  <si>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</si>
  <si>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</si>
  <si>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</si>
  <si>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</si>
  <si>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</si>
  <si>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</si>
  <si>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</si>
  <si>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</si>
  <si>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</si>
  <si>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</si>
  <si>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</si>
  <si>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</si>
  <si>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</si>
  <si>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</si>
  <si>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</si>
  <si>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</si>
  <si>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</si>
  <si>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</si>
  <si>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</si>
  <si>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</si>
  <si>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</si>
  <si>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</si>
  <si>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</si>
  <si>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</si>
  <si>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</si>
  <si>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</si>
  <si>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</si>
  <si>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</si>
  <si>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</si>
  <si>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</si>
  <si>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</si>
  <si>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</si>
  <si>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</si>
  <si>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</si>
  <si>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</si>
  <si>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</si>
  <si>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</si>
  <si>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</si>
  <si>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</si>
  <si>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</si>
  <si>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</si>
  <si>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</si>
  <si>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</si>
  <si>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</si>
  <si>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</si>
  <si>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</si>
  <si>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</si>
  <si>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</si>
  <si>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</si>
  <si>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</si>
  <si>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</si>
  <si>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</si>
  <si>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</si>
  <si>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</si>
  <si>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</si>
  <si>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</si>
  <si>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</si>
  <si>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</si>
  <si>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</si>
  <si>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</si>
  <si>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</si>
  <si>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</si>
  <si>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</si>
  <si>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</si>
  <si>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</si>
  <si>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</si>
  <si>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</si>
  <si>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</si>
  <si>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</si>
  <si>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</si>
  <si>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</si>
  <si>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</si>
  <si>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</si>
  <si>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</si>
  <si>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</si>
  <si>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</si>
  <si>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</si>
  <si>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</si>
  <si>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</si>
  <si>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</si>
  <si>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</si>
  <si>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</si>
  <si>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</si>
  <si>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</si>
  <si>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</si>
  <si>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</si>
  <si>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</si>
  <si>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</si>
  <si>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</si>
  <si>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</si>
  <si>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</si>
  <si>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</si>
  <si>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</si>
  <si>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</si>
  <si>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</si>
  <si>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</si>
  <si>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</si>
  <si>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</si>
  <si>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</si>
  <si>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</si>
  <si>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</si>
  <si>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</si>
  <si>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</si>
  <si>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</si>
  <si>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</si>
  <si>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</si>
  <si>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</si>
  <si>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</si>
  <si>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</si>
  <si>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</si>
  <si>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</si>
  <si>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</si>
  <si>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</si>
  <si>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</si>
  <si>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</si>
  <si>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</si>
  <si>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</si>
  <si>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</si>
  <si>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</si>
  <si>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</si>
  <si>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</si>
  <si>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</si>
  <si>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</si>
  <si>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</si>
  <si>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</si>
  <si>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</si>
  <si>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</si>
  <si>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</si>
  <si>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</si>
  <si>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</si>
  <si>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</si>
  <si>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</si>
  <si>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</si>
  <si>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</si>
  <si>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</si>
  <si>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</si>
  <si>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</si>
  <si>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</si>
  <si>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</si>
  <si>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</si>
  <si>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</si>
  <si>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</si>
  <si>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</si>
  <si>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</si>
  <si>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</si>
  <si>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</si>
  <si>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</si>
  <si>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</si>
  <si>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</si>
  <si>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</si>
  <si>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</si>
  <si>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</si>
  <si>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</si>
  <si>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</si>
  <si>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</si>
  <si>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</si>
  <si>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</si>
  <si>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</si>
  <si>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</si>
  <si>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</si>
  <si>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</si>
  <si>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</si>
  <si>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</si>
  <si>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</si>
  <si>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</si>
  <si>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</si>
  <si>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</si>
  <si>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</si>
  <si>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</si>
  <si>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</si>
  <si>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</si>
  <si>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</si>
  <si>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</si>
  <si>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</si>
  <si>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</si>
  <si>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</si>
  <si>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</si>
  <si>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</si>
  <si>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</si>
  <si>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</si>
  <si>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</si>
  <si>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</si>
  <si>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</si>
  <si>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</si>
  <si>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</si>
  <si>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</si>
  <si>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</si>
  <si>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</si>
  <si>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</si>
  <si>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</si>
  <si>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</si>
  <si>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</si>
  <si>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</si>
  <si>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</si>
  <si>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</si>
  <si>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</si>
  <si>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</si>
  <si>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</si>
  <si>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</si>
  <si>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</si>
  <si>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</si>
  <si>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</si>
  <si>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</si>
  <si>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</si>
  <si>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</si>
  <si>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</si>
  <si>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</si>
  <si>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</si>
  <si>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</si>
  <si>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</si>
  <si>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</si>
  <si>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</si>
  <si>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</si>
  <si>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</si>
  <si>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</si>
  <si>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</si>
  <si>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</si>
  <si>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</si>
  <si>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</si>
  <si>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</si>
  <si>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</si>
  <si>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</si>
  <si>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</si>
  <si>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</si>
  <si>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</si>
  <si>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</si>
  <si>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</si>
  <si>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</si>
  <si>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</si>
  <si>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</si>
  <si>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</si>
  <si>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</si>
  <si>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</si>
  <si>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</si>
  <si>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</si>
  <si>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</si>
  <si>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</si>
  <si>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</si>
  <si>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</si>
  <si>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</si>
  <si>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</si>
  <si>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</si>
  <si>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</si>
  <si>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</si>
  <si>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</si>
  <si>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</si>
  <si>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</si>
  <si>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</si>
  <si>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</si>
  <si>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</si>
  <si>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</si>
  <si>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</si>
  <si>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</si>
  <si>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</si>
  <si>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</si>
  <si>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</si>
  <si>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</si>
  <si>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</si>
  <si>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</si>
  <si>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</si>
  <si>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</si>
  <si>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</si>
  <si>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</si>
  <si>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</si>
  <si>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</si>
  <si>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</si>
  <si>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</si>
  <si>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</si>
  <si>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</si>
  <si>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</si>
  <si>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</si>
  <si>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</si>
  <si>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</si>
  <si>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</si>
  <si>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</si>
  <si>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</si>
  <si>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</si>
  <si>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</si>
  <si>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</si>
  <si>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</si>
  <si>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</si>
  <si>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</si>
  <si>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</si>
  <si>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</si>
  <si>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</si>
  <si>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</si>
  <si>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</si>
  <si>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</si>
  <si>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</si>
  <si>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</si>
  <si>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</si>
  <si>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</si>
  <si>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</si>
  <si>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</si>
  <si>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</si>
  <si>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</si>
  <si>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</si>
  <si>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</si>
  <si>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</si>
  <si>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</si>
  <si>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</si>
  <si>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</si>
  <si>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</si>
  <si>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</si>
  <si>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</si>
  <si>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</si>
  <si>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</si>
  <si>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</si>
  <si>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</si>
  <si>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</si>
  <si>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</si>
  <si>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</si>
  <si>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</si>
  <si>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</si>
  <si>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</si>
  <si>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</si>
  <si>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</si>
  <si>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</si>
  <si>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</si>
  <si>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</si>
  <si>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</si>
  <si>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</si>
  <si>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</si>
  <si>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</si>
  <si>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</si>
  <si>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</si>
  <si>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</si>
  <si>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</si>
  <si>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</si>
  <si>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</si>
  <si>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</si>
  <si>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</si>
  <si>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</si>
  <si>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</si>
  <si>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</si>
  <si>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</si>
  <si>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</si>
  <si>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</si>
  <si>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</si>
  <si>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</si>
  <si>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</si>
  <si>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</si>
  <si>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</si>
  <si>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</si>
  <si>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</si>
  <si>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</si>
  <si>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</si>
  <si>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</si>
  <si>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</si>
  <si>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</si>
  <si>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</si>
  <si>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</si>
  <si>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</si>
  <si>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</si>
  <si>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</si>
  <si>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</si>
  <si>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</si>
  <si>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</si>
  <si>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</si>
  <si>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</si>
  <si>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</si>
  <si>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</si>
  <si>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</si>
  <si>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</si>
  <si>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</si>
  <si>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</si>
  <si>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</si>
  <si>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</si>
  <si>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</si>
  <si>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</si>
  <si>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</si>
  <si>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</si>
  <si>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</si>
  <si>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</si>
  <si>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</si>
  <si>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</si>
  <si>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</si>
  <si>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</si>
  <si>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</si>
  <si>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</si>
  <si>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</si>
  <si>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</si>
  <si>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</si>
  <si>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</si>
  <si>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</si>
  <si>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</si>
  <si>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</si>
  <si>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</si>
  <si>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</si>
  <si>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</si>
  <si>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</si>
  <si>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</si>
  <si>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</si>
  <si>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</si>
  <si>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</si>
  <si>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</si>
  <si>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</si>
  <si>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</si>
  <si>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</si>
  <si>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</si>
  <si>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</si>
  <si>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</si>
  <si>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</si>
  <si>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</si>
  <si>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</si>
  <si>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</si>
  <si>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</si>
  <si>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</si>
  <si>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</si>
  <si>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</si>
  <si>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</si>
  <si>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</si>
  <si>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</si>
  <si>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</si>
  <si>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</si>
  <si>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</si>
  <si>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</si>
  <si>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</si>
  <si>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</si>
  <si>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</si>
  <si>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</si>
  <si>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</si>
  <si>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</si>
  <si>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</si>
  <si>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</si>
  <si>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</si>
  <si>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</si>
  <si>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</si>
  <si>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</si>
  <si>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</si>
  <si>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</si>
  <si>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</si>
  <si>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</si>
  <si>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</si>
  <si>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</si>
  <si>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</si>
  <si>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</si>
  <si>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</si>
  <si>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</si>
  <si>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</si>
  <si>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</si>
  <si>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</si>
  <si>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</si>
  <si>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</si>
  <si>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</si>
  <si>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</si>
  <si>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</si>
  <si>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</si>
  <si>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</si>
  <si>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</si>
  <si>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</si>
  <si>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</si>
  <si>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</si>
  <si>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</si>
  <si>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</si>
  <si>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</si>
  <si>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</si>
  <si>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</si>
  <si>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</si>
  <si>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</si>
  <si>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</si>
  <si>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</si>
  <si>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</si>
  <si>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</si>
  <si>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</si>
  <si>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</si>
  <si>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</si>
  <si>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</si>
  <si>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</si>
  <si>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</si>
  <si>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</si>
  <si>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</si>
  <si>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</si>
  <si>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</si>
  <si>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</si>
  <si>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</si>
  <si>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</si>
  <si>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</si>
  <si>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</si>
  <si>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</si>
  <si>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</si>
  <si>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</si>
  <si>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</si>
  <si>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</si>
  <si>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</si>
  <si>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</si>
  <si>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</si>
  <si>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</si>
  <si>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</si>
  <si>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</si>
  <si>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</si>
  <si>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</si>
  <si>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</si>
  <si>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</si>
  <si>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</si>
  <si>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</si>
  <si>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</si>
  <si>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</si>
  <si>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</si>
  <si>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</si>
  <si>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</si>
  <si>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</si>
  <si>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</si>
  <si>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</si>
  <si>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</si>
  <si>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</si>
  <si>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</si>
  <si>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</si>
  <si>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</si>
  <si>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</si>
  <si>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</si>
  <si>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</si>
  <si>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</si>
  <si>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</si>
  <si>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</si>
  <si>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</si>
  <si>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</si>
  <si>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</si>
  <si>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</si>
  <si>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</si>
  <si>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</si>
  <si>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</si>
  <si>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</si>
  <si>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</si>
  <si>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</si>
  <si>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</si>
  <si>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</si>
  <si>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</si>
  <si>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</si>
  <si>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</si>
  <si>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</si>
  <si>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</si>
  <si>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</si>
  <si>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</si>
  <si>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</si>
  <si>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</si>
  <si>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</si>
  <si>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</si>
  <si>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</si>
  <si>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</si>
  <si>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</si>
  <si>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</si>
  <si>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</si>
  <si>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</si>
  <si>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</si>
  <si>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</si>
  <si>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</si>
  <si>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</si>
  <si>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</si>
  <si>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</si>
  <si>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</si>
  <si>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</si>
  <si>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</si>
  <si>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</si>
  <si>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</si>
  <si>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</si>
  <si>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</si>
  <si>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</si>
  <si>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</si>
  <si>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</si>
  <si>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</si>
  <si>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</si>
  <si>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</si>
  <si>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</si>
  <si>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</si>
  <si>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</si>
  <si>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</si>
  <si>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</si>
  <si>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</si>
  <si>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</si>
  <si>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</si>
  <si>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</si>
  <si>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</si>
  <si>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</si>
  <si>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</si>
  <si>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</si>
  <si>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</si>
  <si>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</si>
  <si>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</si>
  <si>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</si>
  <si>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</si>
  <si>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</si>
  <si>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</si>
  <si>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</si>
  <si>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</si>
  <si>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</si>
  <si>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</si>
  <si>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</si>
  <si>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</si>
  <si>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</si>
  <si>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</si>
  <si>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</si>
  <si>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</si>
  <si>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</si>
  <si>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</si>
  <si>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</si>
  <si>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</si>
  <si>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</si>
  <si>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</si>
  <si>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</si>
  <si>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</si>
  <si>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</si>
  <si>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</si>
  <si>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</si>
  <si>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</si>
  <si>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</si>
  <si>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</si>
  <si>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</si>
  <si>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</si>
  <si>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</si>
  <si>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</si>
  <si>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</si>
  <si>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</si>
  <si>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</si>
  <si>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</si>
  <si>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</si>
  <si>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</si>
  <si>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</si>
  <si>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</si>
  <si>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</si>
  <si>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</si>
  <si>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</si>
  <si>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</si>
  <si>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</si>
  <si>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</si>
  <si>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</si>
  <si>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</si>
  <si>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</si>
  <si>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</si>
  <si>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</si>
  <si>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</si>
  <si>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</si>
  <si>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</si>
  <si>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</si>
  <si>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</si>
  <si>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</si>
  <si>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</si>
  <si>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</si>
  <si>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</si>
  <si>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</si>
  <si>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</si>
  <si>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</si>
  <si>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</si>
  <si>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</si>
  <si>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</si>
  <si>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</si>
  <si>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</si>
  <si>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</si>
  <si>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</si>
  <si>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</si>
  <si>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</si>
  <si>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</si>
  <si>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</si>
  <si>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</si>
  <si>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</si>
  <si>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</si>
  <si>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</si>
  <si>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</si>
  <si>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</si>
  <si>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</si>
  <si>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</si>
  <si>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</si>
  <si>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</si>
  <si>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</si>
  <si>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</si>
  <si>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</si>
  <si>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</si>
  <si>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</si>
  <si>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</si>
  <si>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</si>
  <si>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</si>
  <si>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</si>
  <si>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</si>
  <si>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</si>
  <si>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</si>
  <si>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</si>
  <si>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</si>
  <si>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</si>
  <si>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</si>
  <si>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</si>
  <si>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</si>
  <si>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</si>
  <si>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</si>
  <si>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</si>
  <si>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</si>
  <si>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</si>
  <si>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</si>
  <si>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</si>
  <si>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</si>
  <si>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</si>
  <si>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</si>
  <si>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</si>
  <si>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</si>
  <si>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</si>
  <si>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</si>
  <si>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</si>
  <si>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</si>
  <si>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</si>
  <si>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</si>
  <si>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</si>
  <si>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</si>
  <si>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</si>
  <si>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</si>
  <si>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</si>
  <si>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</si>
  <si>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</si>
  <si>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</si>
  <si>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</si>
  <si>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</si>
  <si>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</si>
  <si>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</si>
  <si>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</si>
  <si>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</si>
  <si>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</si>
  <si>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</si>
  <si>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</si>
  <si>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</si>
  <si>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</si>
  <si>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</si>
  <si>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</si>
  <si>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</si>
  <si>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</si>
  <si>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</si>
  <si>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</si>
  <si>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</si>
  <si>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</si>
  <si>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</si>
  <si>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</si>
  <si>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</si>
  <si>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</si>
  <si>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</si>
  <si>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</si>
  <si>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</si>
  <si>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</si>
  <si>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</si>
  <si>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</si>
  <si>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</si>
  <si>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</si>
  <si>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</si>
  <si>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</si>
  <si>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</si>
  <si>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</si>
  <si>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</si>
  <si>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</si>
  <si>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</si>
  <si>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</si>
  <si>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</si>
  <si>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</si>
  <si>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</si>
  <si>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</si>
  <si>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</si>
  <si>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</si>
  <si>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</si>
  <si>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</si>
  <si>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</si>
  <si>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</si>
  <si>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</si>
  <si>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</si>
  <si>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</si>
  <si>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</si>
  <si>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</si>
  <si>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</si>
  <si>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</si>
  <si>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</si>
  <si>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</si>
  <si>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</si>
  <si>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</si>
  <si>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</si>
  <si>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</si>
  <si>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</si>
  <si>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</si>
  <si>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</si>
  <si>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</si>
  <si>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</si>
  <si>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</si>
  <si>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</si>
  <si>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</si>
  <si>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</si>
  <si>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</si>
  <si>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</si>
  <si>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</si>
  <si>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</si>
  <si>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</si>
  <si>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</si>
  <si>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</si>
  <si>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</si>
  <si>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</si>
  <si>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</si>
  <si>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</si>
  <si>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</si>
  <si>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</si>
  <si>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</si>
  <si>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</si>
  <si>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</si>
  <si>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</si>
  <si>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</si>
  <si>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</si>
  <si>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</si>
  <si>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</si>
  <si>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</si>
  <si>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</si>
  <si>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</si>
  <si>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</si>
  <si>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</si>
  <si>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</si>
  <si>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</si>
  <si>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</si>
  <si>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</si>
  <si>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</si>
  <si>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</si>
  <si>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</si>
  <si>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</si>
  <si>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</si>
  <si>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</si>
  <si>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</si>
  <si>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</si>
  <si>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</si>
  <si>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</si>
  <si>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</si>
  <si>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</si>
  <si>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</si>
  <si>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</si>
  <si>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</si>
  <si>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</si>
  <si>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</si>
  <si>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</si>
  <si>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</si>
  <si>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</si>
  <si>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</si>
  <si>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</si>
  <si>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</si>
  <si>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</si>
  <si>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</si>
  <si>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</si>
  <si>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</si>
  <si>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</si>
  <si>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</si>
  <si>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</si>
  <si>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</si>
  <si>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</si>
  <si>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</si>
  <si>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</si>
  <si>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</si>
  <si>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</si>
  <si>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</si>
  <si>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</si>
  <si>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</si>
  <si>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</si>
  <si>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</si>
  <si>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</si>
  <si>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</si>
  <si>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</si>
  <si>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</si>
  <si>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</si>
  <si>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</si>
  <si>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</si>
  <si>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</si>
  <si>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</si>
  <si>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</si>
  <si>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</si>
  <si>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</si>
  <si>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</si>
  <si>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</si>
  <si>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</si>
  <si>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</si>
  <si>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</si>
  <si>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</si>
  <si>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</si>
  <si>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</si>
  <si>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</si>
  <si>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</si>
  <si>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</si>
  <si>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</si>
  <si>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</si>
  <si>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</si>
  <si>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</si>
  <si>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</si>
  <si>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</si>
  <si>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</si>
  <si>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</si>
  <si>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</si>
  <si>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</si>
  <si>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</si>
  <si>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</si>
  <si>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</si>
  <si>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</si>
  <si>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</si>
  <si>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</si>
  <si>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</si>
  <si>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</si>
  <si>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</si>
  <si>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</si>
  <si>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</si>
  <si>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</si>
  <si>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</si>
  <si>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</si>
  <si>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</si>
  <si>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</si>
  <si>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</si>
  <si>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</si>
  <si>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</si>
  <si>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</si>
  <si>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</si>
  <si>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</si>
  <si>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</si>
  <si>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</si>
  <si>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</si>
  <si>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</si>
  <si>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</si>
  <si>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</si>
  <si>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</si>
  <si>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</si>
  <si>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</si>
  <si>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</si>
  <si>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</si>
  <si>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</si>
  <si>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</si>
  <si>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</si>
  <si>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</si>
  <si>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</si>
  <si>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</si>
  <si>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</si>
  <si>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</si>
  <si>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</si>
  <si>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</si>
  <si>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</si>
  <si>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</si>
  <si>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</si>
  <si>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</si>
  <si>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</si>
  <si>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</si>
  <si>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</si>
  <si>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</si>
  <si>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</si>
  <si>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</si>
  <si>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</si>
  <si>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</si>
  <si>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</si>
  <si>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</si>
  <si>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</si>
  <si>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</si>
  <si>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</si>
  <si>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</si>
  <si>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</si>
  <si>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</si>
  <si>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</si>
  <si>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</si>
  <si>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</si>
  <si>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</si>
  <si>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</si>
  <si>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</si>
  <si>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</si>
  <si>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</si>
  <si>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</si>
  <si>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</si>
  <si>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</si>
  <si>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</si>
  <si>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</si>
  <si>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</si>
  <si>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</si>
  <si>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</si>
  <si>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</si>
  <si>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</si>
  <si>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</si>
  <si>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</si>
  <si>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</si>
  <si>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</si>
  <si>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</si>
  <si>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</si>
  <si>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</si>
  <si>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</si>
  <si>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</si>
  <si>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</si>
  <si>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</si>
  <si>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</si>
  <si>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</si>
  <si>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</si>
  <si>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</si>
  <si>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</si>
  <si>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</si>
  <si>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</si>
  <si>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</si>
  <si>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</si>
  <si>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</si>
  <si>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</si>
  <si>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</si>
  <si>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</si>
  <si>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</si>
  <si>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</si>
  <si>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</si>
  <si>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</si>
  <si>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</si>
  <si>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</si>
  <si>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</si>
  <si>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</si>
  <si>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</si>
  <si>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</si>
  <si>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</si>
  <si>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</si>
  <si>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</si>
  <si>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</si>
  <si>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</si>
  <si>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</si>
  <si>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</si>
  <si>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</si>
  <si>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</si>
  <si>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</si>
  <si>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</si>
  <si>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</si>
  <si>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</si>
  <si>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</si>
  <si>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</si>
  <si>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</si>
  <si>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</si>
  <si>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</si>
  <si>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</si>
  <si>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</si>
  <si>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</si>
  <si>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</si>
  <si>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</si>
  <si>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</si>
  <si>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</si>
  <si>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</si>
  <si>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</si>
  <si>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</si>
  <si>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</si>
  <si>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</si>
  <si>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</si>
  <si>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</si>
  <si>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</si>
  <si>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</si>
  <si>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</si>
  <si>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</si>
  <si>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</si>
  <si>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</si>
  <si>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</si>
  <si>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</si>
  <si>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</si>
  <si>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</si>
  <si>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</si>
  <si>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</si>
  <si>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</si>
  <si>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</si>
  <si>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</si>
  <si>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</si>
  <si>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</si>
  <si>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</si>
  <si>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</si>
  <si>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</si>
  <si>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</si>
  <si>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</si>
  <si>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</si>
  <si>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</si>
  <si>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</si>
  <si>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</si>
  <si>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</si>
  <si>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</si>
  <si>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</si>
  <si>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</si>
  <si>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</si>
  <si>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</si>
  <si>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</si>
  <si>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</si>
  <si>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</si>
  <si>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</si>
  <si>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</si>
  <si>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</si>
  <si>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</si>
  <si>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</si>
  <si>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</si>
  <si>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</si>
  <si>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</si>
  <si>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</si>
  <si>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</si>
  <si>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</si>
  <si>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</si>
  <si>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</si>
  <si>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</si>
  <si>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</si>
  <si>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</si>
  <si>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</si>
  <si>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</si>
  <si>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</si>
  <si>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</si>
  <si>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</si>
  <si>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</si>
  <si>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</si>
  <si>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</si>
  <si>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</si>
  <si>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</si>
  <si>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</si>
  <si>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</si>
  <si>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</si>
  <si>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</si>
  <si>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</si>
  <si>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</si>
  <si>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</si>
  <si>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</si>
  <si>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</si>
  <si>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</si>
  <si>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</si>
  <si>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</si>
  <si>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</si>
  <si>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</si>
  <si>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</si>
  <si>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</si>
  <si>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</si>
  <si>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</si>
  <si>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</si>
  <si>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</si>
  <si>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</si>
  <si>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</si>
  <si>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</si>
  <si>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</si>
  <si>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</si>
  <si>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</si>
  <si>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</si>
  <si>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</si>
  <si>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</si>
  <si>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</si>
  <si>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</si>
  <si>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</si>
  <si>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</si>
  <si>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</si>
  <si>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</si>
  <si>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</si>
  <si>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</si>
  <si>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</si>
  <si>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</si>
  <si>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</si>
  <si>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</si>
  <si>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</si>
  <si>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</si>
  <si>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</si>
  <si>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</si>
  <si>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</si>
  <si>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</si>
  <si>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</si>
  <si>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</si>
  <si>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</si>
  <si>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</si>
  <si>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</si>
  <si>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</si>
  <si>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</si>
  <si>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</si>
  <si>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</si>
  <si>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</si>
  <si>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</si>
  <si>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</si>
  <si>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</si>
  <si>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</si>
  <si>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</si>
  <si>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</si>
  <si>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</si>
  <si>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</si>
  <si>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</si>
  <si>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</si>
  <si>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</si>
  <si>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</si>
  <si>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</si>
  <si>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</si>
  <si>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</si>
  <si>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</si>
  <si>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</si>
  <si>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</si>
  <si>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</si>
  <si>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</si>
  <si>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</si>
  <si>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</si>
  <si>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</si>
  <si>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</si>
  <si>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</si>
  <si>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</si>
  <si>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</si>
  <si>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</si>
  <si>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</si>
  <si>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</si>
  <si>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</si>
  <si>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</si>
  <si>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</si>
  <si>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</si>
  <si>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</si>
  <si>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</si>
  <si>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</si>
  <si>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</si>
  <si>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</si>
  <si>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</si>
  <si>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</si>
  <si>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</si>
  <si>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</si>
  <si>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</si>
  <si>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</si>
  <si>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</si>
  <si>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</si>
  <si>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</si>
  <si>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</si>
  <si>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</si>
  <si>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</si>
  <si>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</si>
  <si>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</si>
  <si>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</si>
  <si>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</si>
  <si>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</si>
  <si>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</si>
  <si>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</si>
  <si>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</si>
  <si>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</si>
  <si>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</si>
  <si>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</si>
  <si>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</si>
  <si>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</si>
  <si>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</si>
  <si>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</si>
  <si>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</si>
  <si>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</si>
  <si>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</si>
  <si>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</si>
  <si>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</si>
  <si>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</si>
  <si>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</si>
  <si>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</si>
  <si>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</si>
  <si>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</si>
  <si>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</si>
  <si>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</si>
  <si>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</si>
  <si>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</si>
  <si>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</si>
  <si>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</si>
  <si>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</si>
  <si>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</si>
  <si>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</si>
  <si>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</si>
  <si>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</si>
  <si>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</si>
  <si>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</si>
  <si>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</si>
  <si>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</si>
  <si>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</si>
  <si>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</si>
  <si>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</si>
  <si>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</si>
  <si>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</si>
  <si>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</si>
  <si>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</si>
  <si>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</si>
  <si>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</si>
  <si>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</si>
  <si>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</si>
  <si>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</si>
  <si>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</si>
  <si>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</si>
  <si>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</si>
  <si>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</si>
  <si>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</si>
  <si>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</si>
  <si>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</si>
  <si>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</si>
  <si>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</si>
  <si>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</si>
  <si>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</si>
  <si>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</si>
  <si>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</si>
  <si>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</si>
  <si>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</si>
  <si>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</si>
  <si>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</si>
  <si>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</si>
  <si>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</si>
  <si>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</si>
  <si>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</si>
  <si>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</si>
  <si>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</si>
  <si>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</si>
  <si>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</si>
  <si>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</si>
  <si>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</si>
  <si>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</si>
  <si>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</si>
  <si>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</si>
  <si>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</si>
  <si>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</si>
  <si>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</si>
  <si>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</si>
  <si>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</si>
  <si>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</si>
  <si>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</si>
  <si>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</si>
  <si>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</si>
  <si>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</si>
  <si>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</si>
  <si>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</si>
  <si>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</si>
  <si>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</si>
  <si>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</si>
  <si>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</si>
  <si>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</si>
  <si>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</si>
  <si>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</si>
  <si>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</si>
  <si>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</si>
  <si>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</si>
  <si>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</si>
  <si>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</si>
  <si>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</si>
  <si>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</si>
  <si>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</si>
  <si>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</si>
  <si>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</si>
  <si>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</si>
  <si>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</si>
  <si>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</si>
  <si>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</si>
  <si>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</si>
  <si>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</si>
  <si>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</si>
  <si>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</si>
  <si>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</si>
  <si>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</si>
  <si>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</si>
  <si>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</si>
  <si>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</si>
  <si>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</si>
  <si>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</si>
  <si>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</si>
  <si>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</si>
  <si>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</si>
  <si>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</si>
  <si>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</si>
  <si>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</si>
  <si>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</si>
  <si>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</si>
  <si>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</si>
  <si>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</si>
  <si>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</si>
  <si>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</si>
  <si>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</si>
  <si>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</si>
  <si>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</si>
  <si>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</si>
  <si>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</si>
  <si>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</si>
  <si>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</si>
  <si>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</si>
  <si>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</si>
  <si>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</si>
  <si>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</si>
  <si>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</si>
  <si>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</si>
  <si>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</si>
  <si>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</si>
  <si>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</si>
  <si>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</si>
  <si>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</si>
  <si>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</si>
  <si>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</si>
  <si>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</si>
  <si>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</si>
  <si>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</si>
  <si>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</si>
  <si>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</si>
  <si>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</si>
  <si>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</si>
  <si>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</si>
  <si>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</si>
  <si>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</si>
  <si>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</si>
  <si>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</si>
  <si>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</si>
  <si>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</si>
  <si>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</si>
  <si>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</si>
  <si>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</si>
  <si>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</si>
  <si>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</si>
  <si>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</si>
  <si>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</si>
  <si>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</si>
  <si>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</si>
  <si>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</si>
  <si>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</si>
  <si>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</si>
  <si>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</si>
  <si>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</si>
  <si>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</si>
  <si>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</si>
  <si>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</si>
  <si>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</si>
  <si>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</si>
  <si>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</si>
  <si>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</si>
  <si>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</si>
  <si>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</si>
  <si>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</si>
  <si>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</si>
  <si>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</si>
  <si>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</si>
  <si>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</si>
  <si>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</si>
  <si>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</si>
  <si>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</si>
  <si>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</si>
  <si>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</si>
  <si>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</si>
  <si>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</si>
  <si>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</si>
  <si>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</si>
  <si>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</si>
  <si>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</si>
  <si>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</si>
  <si>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</si>
  <si>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</si>
  <si>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</si>
  <si>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</si>
  <si>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</si>
  <si>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</si>
  <si>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</si>
  <si>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</si>
  <si>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</si>
  <si>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</si>
  <si>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</si>
  <si>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</si>
  <si>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</si>
  <si>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</si>
  <si>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</si>
  <si>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</si>
  <si>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</si>
  <si>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</si>
  <si>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</si>
  <si>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</si>
  <si>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</si>
  <si>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</si>
  <si>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</si>
  <si>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</si>
  <si>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</si>
  <si>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</si>
  <si>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</si>
  <si>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</si>
  <si>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</si>
  <si>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</si>
  <si>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</si>
  <si>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</si>
  <si>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</si>
  <si>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</si>
  <si>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</si>
  <si>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</si>
  <si>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</si>
  <si>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</si>
  <si>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</si>
  <si>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</si>
  <si>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</si>
  <si>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</si>
  <si>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</si>
  <si>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</si>
  <si>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</si>
  <si>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</si>
  <si>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</si>
  <si>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</si>
  <si>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</si>
  <si>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</si>
  <si>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</si>
  <si>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</si>
  <si>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</si>
  <si>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</si>
  <si>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</si>
  <si>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</si>
  <si>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</si>
  <si>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</si>
  <si>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</si>
  <si>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</si>
  <si>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</si>
  <si>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</si>
  <si>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</si>
  <si>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</si>
  <si>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</si>
  <si>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</si>
  <si>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</si>
  <si>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</si>
  <si>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</si>
  <si>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</si>
  <si>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</si>
  <si>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</si>
  <si>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</si>
  <si>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</si>
  <si>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</si>
  <si>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</si>
  <si>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</si>
  <si>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</si>
  <si>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</si>
  <si>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</si>
  <si>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</si>
  <si>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</si>
  <si>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</si>
  <si>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</si>
  <si>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</si>
  <si>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</si>
  <si>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</si>
  <si>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</si>
  <si>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</si>
  <si>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</si>
  <si>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</si>
  <si>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</si>
  <si>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</si>
  <si>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</si>
  <si>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</si>
  <si>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</si>
  <si>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</si>
  <si>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</si>
  <si>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</si>
  <si>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</si>
  <si>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</si>
  <si>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</si>
  <si>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</si>
  <si>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</si>
  <si>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</si>
  <si>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</si>
  <si>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</si>
  <si>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</si>
  <si>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</si>
  <si>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</si>
  <si>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</si>
  <si>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</si>
  <si>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</si>
  <si>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</si>
  <si>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</si>
  <si>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</si>
  <si>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</si>
  <si>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</si>
  <si>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</si>
  <si>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</si>
  <si>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</si>
  <si>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</si>
  <si>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</si>
  <si>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</si>
  <si>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</si>
  <si>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</si>
  <si>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</si>
  <si>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</si>
  <si>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</si>
  <si>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</si>
  <si>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</si>
  <si>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</si>
  <si>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</si>
  <si>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</si>
  <si>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</si>
  <si>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</si>
  <si>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</si>
  <si>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</si>
  <si>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</si>
  <si>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</si>
  <si>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</si>
  <si>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</si>
  <si>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</si>
  <si>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</si>
  <si>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</si>
  <si>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</si>
  <si>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</si>
  <si>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</si>
  <si>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</si>
  <si>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</si>
  <si>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</si>
  <si>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</si>
  <si>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</si>
  <si>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</si>
  <si>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</si>
  <si>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</si>
  <si>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</si>
  <si>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</si>
  <si>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</si>
  <si>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</si>
  <si>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</si>
  <si>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</si>
  <si>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</si>
  <si>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</si>
  <si>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</si>
  <si>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</si>
  <si>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</si>
  <si>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</si>
  <si>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</si>
  <si>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</si>
  <si>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</si>
  <si>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</si>
  <si>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</si>
  <si>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</si>
  <si>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</si>
  <si>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</si>
  <si>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</si>
  <si>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</si>
  <si>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</si>
  <si>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</si>
  <si>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</si>
  <si>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</si>
  <si>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</si>
  <si>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</si>
  <si>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</si>
  <si>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</si>
  <si>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</si>
  <si>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</si>
  <si>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</si>
  <si>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</si>
  <si>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</si>
  <si>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</si>
  <si>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</si>
  <si>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</si>
  <si>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</si>
  <si>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</si>
  <si>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</si>
  <si>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</si>
  <si>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</si>
  <si>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</si>
  <si>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</si>
  <si>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</si>
  <si>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</si>
  <si>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</si>
  <si>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</si>
  <si>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</si>
  <si>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</si>
  <si>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</si>
  <si>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</si>
  <si>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</si>
  <si>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</si>
  <si>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</si>
  <si>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</si>
  <si>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</si>
  <si>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</si>
  <si>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</si>
  <si>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</si>
  <si>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</si>
  <si>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</si>
  <si>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</si>
  <si>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</si>
  <si>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</si>
  <si>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</si>
  <si>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</si>
  <si>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</si>
  <si>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</si>
  <si>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</si>
  <si>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</si>
  <si>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</si>
  <si>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</si>
  <si>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</si>
  <si>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</si>
  <si>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</si>
  <si>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</si>
  <si>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</si>
  <si>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</si>
  <si>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</si>
  <si>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</si>
  <si>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</si>
  <si>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</si>
  <si>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</si>
  <si>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</si>
  <si>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</si>
  <si>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</si>
  <si>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</si>
  <si>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</si>
  <si>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</si>
  <si>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</si>
  <si>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</si>
  <si>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</si>
  <si>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</si>
  <si>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</si>
  <si>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</si>
  <si>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</si>
  <si>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</si>
  <si>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</si>
  <si>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</si>
  <si>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</si>
  <si>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</si>
  <si>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</si>
  <si>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</si>
  <si>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</si>
  <si>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</si>
  <si>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</si>
  <si>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</si>
  <si>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</si>
  <si>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</si>
  <si>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</si>
  <si>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</si>
  <si>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</si>
  <si>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</si>
  <si>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</si>
  <si>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</si>
  <si>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</si>
  <si>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</si>
  <si>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</si>
  <si>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</si>
  <si>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</si>
  <si>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</si>
  <si>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</si>
  <si>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</si>
  <si>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</si>
  <si>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</si>
  <si>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</si>
  <si>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</si>
  <si>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</si>
  <si>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</si>
  <si>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</si>
  <si>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</si>
  <si>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</si>
  <si>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</si>
  <si>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</si>
  <si>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</si>
  <si>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</si>
  <si>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</si>
  <si>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</si>
  <si>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</si>
  <si>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</si>
  <si>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</si>
  <si>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</si>
  <si>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</si>
  <si>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</si>
  <si>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</si>
  <si>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</si>
  <si>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</si>
  <si>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</si>
  <si>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</si>
  <si>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</si>
  <si>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</si>
  <si>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</si>
  <si>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</si>
  <si>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</si>
  <si>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</si>
  <si>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</si>
  <si>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</si>
  <si>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</si>
  <si>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</si>
  <si>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</si>
  <si>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</si>
  <si>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</si>
  <si>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</si>
  <si>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</si>
  <si>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</si>
  <si>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</si>
  <si>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</si>
  <si>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</si>
  <si>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</si>
  <si>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</si>
  <si>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</si>
  <si>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</si>
  <si>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</si>
  <si>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</si>
  <si>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</si>
  <si>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</si>
  <si>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</si>
  <si>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</si>
  <si>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</si>
  <si>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</si>
  <si>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</si>
  <si>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</si>
  <si>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</si>
  <si>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</si>
  <si>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</si>
  <si>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</si>
  <si>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</si>
  <si>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</si>
  <si>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</si>
  <si>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</si>
  <si>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</si>
  <si>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</si>
  <si>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</si>
  <si>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</si>
  <si>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</si>
  <si>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</si>
  <si>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</si>
  <si>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</si>
  <si>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</si>
  <si>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</si>
  <si>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</si>
  <si>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</si>
  <si>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</si>
  <si>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</si>
  <si>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</si>
  <si>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</si>
  <si>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</si>
  <si>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</si>
  <si>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</si>
  <si>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</si>
  <si>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</si>
  <si>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</si>
  <si>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</si>
  <si>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</si>
  <si>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</si>
  <si>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</si>
  <si>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</si>
  <si>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</si>
  <si>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</si>
  <si>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</si>
  <si>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</si>
  <si>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</si>
  <si>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</si>
  <si>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</si>
  <si>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</si>
  <si>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</si>
  <si>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</si>
  <si>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</si>
  <si>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</si>
  <si>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</si>
  <si>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</si>
  <si>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</si>
  <si>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</si>
  <si>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</si>
  <si>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</si>
  <si>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</si>
  <si>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</si>
  <si>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</si>
  <si>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</si>
  <si>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</si>
  <si>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</si>
  <si>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</si>
  <si>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</si>
  <si>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</si>
  <si>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</si>
  <si>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</si>
  <si>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</si>
  <si>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</si>
  <si>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</si>
  <si>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</si>
  <si>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</si>
  <si>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</si>
  <si>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</si>
  <si>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</si>
  <si>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</si>
  <si>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</si>
  <si>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</si>
  <si>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</si>
  <si>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</si>
  <si>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</si>
  <si>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</si>
  <si>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</si>
  <si>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</si>
  <si>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</si>
  <si>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</si>
  <si>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</si>
  <si>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</si>
  <si>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</si>
  <si>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</si>
  <si>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</si>
  <si>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</si>
  <si>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</si>
  <si>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</si>
  <si>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</si>
  <si>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</si>
  <si>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</si>
  <si>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</si>
  <si>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</si>
  <si>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</si>
  <si>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</si>
  <si>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</si>
  <si>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</si>
  <si>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</si>
  <si>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</si>
  <si>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</si>
  <si>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</si>
  <si>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</si>
  <si>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</si>
  <si>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</si>
  <si>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</si>
  <si>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</si>
  <si>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</si>
  <si>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</si>
  <si>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</si>
  <si>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</si>
  <si>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</si>
  <si>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</si>
  <si>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</si>
  <si>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</si>
  <si>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</si>
  <si>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</si>
  <si>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</si>
  <si>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</si>
  <si>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</si>
  <si>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</si>
  <si>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</si>
  <si>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</si>
  <si>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</si>
  <si>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</si>
  <si>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</si>
  <si>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</si>
  <si>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</si>
  <si>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</si>
  <si>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</si>
  <si>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</si>
  <si>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</si>
  <si>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</si>
  <si>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</si>
  <si>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</si>
  <si>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</si>
  <si>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</si>
  <si>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</si>
  <si>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</si>
  <si>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</si>
  <si>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</si>
  <si>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</si>
  <si>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</si>
  <si>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</si>
  <si>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</si>
  <si>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</si>
  <si>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</si>
  <si>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</si>
  <si>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</si>
  <si>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</si>
  <si>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</si>
  <si>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</si>
  <si>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</si>
  <si>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</si>
  <si>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</si>
  <si>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</si>
  <si>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</si>
  <si>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</si>
  <si>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</si>
  <si>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</si>
  <si>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</si>
  <si>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</si>
  <si>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</si>
  <si>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</si>
  <si>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</si>
  <si>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</si>
  <si>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</si>
  <si>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</si>
  <si>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</si>
  <si>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</si>
  <si>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</si>
  <si>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</si>
  <si>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</si>
  <si>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</si>
  <si>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</si>
  <si>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</si>
  <si>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</si>
  <si>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</si>
  <si>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</si>
  <si>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</si>
  <si>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</si>
  <si>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</si>
  <si>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</si>
  <si>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</si>
  <si>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</si>
  <si>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</si>
  <si>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</si>
  <si>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</si>
  <si>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</si>
  <si>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</si>
  <si>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</si>
  <si>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</si>
  <si>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</si>
  <si>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</si>
  <si>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</si>
  <si>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</si>
  <si>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</si>
  <si>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</si>
  <si>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</si>
  <si>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</si>
  <si>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</si>
  <si>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</si>
  <si>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</si>
  <si>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</si>
  <si>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</si>
  <si>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</si>
  <si>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</si>
  <si>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</si>
  <si>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</si>
  <si>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</si>
  <si>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</si>
  <si>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</si>
  <si>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</si>
  <si>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</si>
  <si>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</si>
  <si>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</si>
  <si>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</si>
  <si>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</si>
  <si>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</si>
  <si>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</si>
  <si>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</si>
  <si>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</si>
  <si>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</si>
  <si>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</si>
  <si>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</si>
  <si>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</si>
  <si>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</si>
  <si>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</si>
  <si>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</si>
  <si>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</si>
  <si>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</si>
  <si>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</si>
  <si>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</si>
  <si>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</si>
  <si>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</si>
  <si>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</si>
  <si>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</si>
  <si>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</si>
  <si>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</si>
  <si>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</si>
  <si>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</si>
  <si>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</si>
  <si>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</si>
  <si>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</si>
  <si>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</si>
  <si>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</si>
  <si>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</si>
  <si>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</si>
  <si>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</si>
  <si>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</si>
  <si>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</si>
  <si>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</si>
  <si>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</si>
  <si>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</si>
  <si>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</si>
  <si>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</si>
  <si>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</si>
  <si>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</si>
  <si>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</si>
  <si>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</si>
  <si>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</si>
  <si>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</si>
  <si>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</si>
  <si>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</si>
  <si>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</si>
  <si>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</si>
  <si>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</si>
  <si>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</si>
  <si>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</si>
  <si>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</si>
  <si>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</si>
  <si>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</si>
  <si>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</si>
  <si>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</si>
  <si>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</si>
  <si>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</si>
  <si>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</si>
  <si>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</si>
  <si>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</si>
  <si>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</si>
  <si>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</si>
  <si>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</si>
  <si>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</si>
  <si>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</si>
  <si>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</si>
  <si>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</si>
  <si>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</si>
  <si>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</si>
  <si>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</si>
  <si>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</si>
  <si>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</si>
  <si>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</si>
  <si>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</si>
  <si>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</si>
  <si>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</si>
  <si>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</si>
  <si>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</si>
  <si>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</si>
  <si>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</si>
  <si>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</si>
  <si>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</si>
  <si>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</si>
  <si>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</si>
  <si>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</si>
  <si>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</si>
  <si>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</si>
  <si>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</si>
  <si>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</si>
  <si>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</si>
  <si>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</si>
  <si>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</si>
  <si>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</si>
  <si>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</si>
  <si>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</si>
  <si>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</si>
  <si>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</si>
  <si>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</si>
  <si>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</si>
  <si>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</si>
  <si>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</si>
  <si>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</si>
  <si>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</si>
  <si>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</si>
  <si>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</si>
  <si>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</si>
  <si>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</si>
  <si>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</si>
  <si>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</si>
  <si>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</si>
  <si>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</si>
  <si>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</si>
  <si>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</si>
  <si>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</si>
  <si>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</si>
  <si>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</si>
  <si>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</si>
  <si>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</si>
  <si>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</si>
  <si>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</si>
  <si>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</si>
  <si>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</si>
  <si>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</si>
  <si>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</si>
  <si>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</si>
  <si>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</si>
  <si>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</si>
  <si>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</si>
  <si>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</si>
  <si>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</si>
  <si>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</si>
  <si>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</si>
  <si>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</si>
  <si>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</si>
  <si>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</si>
  <si>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</si>
  <si>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</si>
  <si>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</si>
  <si>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</si>
  <si>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</si>
  <si>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</si>
  <si>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</si>
  <si>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</si>
  <si>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</si>
  <si>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</si>
  <si>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</si>
  <si>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</si>
  <si>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</si>
  <si>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</si>
  <si>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</si>
  <si>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</si>
  <si>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</si>
  <si>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</si>
  <si>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</si>
  <si>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</si>
  <si>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</si>
  <si>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</si>
  <si>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</si>
  <si>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</si>
  <si>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</si>
  <si>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</si>
  <si>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</si>
  <si>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</si>
  <si>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</si>
  <si>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</si>
  <si>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</si>
  <si>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</si>
  <si>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</si>
  <si>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</si>
  <si>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</si>
  <si>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</si>
  <si>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</si>
  <si>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</si>
  <si>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</si>
  <si>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</si>
  <si>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</si>
  <si>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</si>
  <si>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</si>
  <si>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</si>
  <si>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</si>
  <si>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</si>
  <si>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</si>
  <si>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</si>
  <si>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</si>
  <si>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</si>
  <si>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</si>
  <si>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</si>
  <si>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</si>
  <si>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</si>
  <si>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</si>
  <si>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</si>
  <si>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</si>
  <si>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</si>
  <si>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</si>
  <si>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</si>
  <si>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</si>
  <si>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</si>
  <si>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</si>
  <si>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</si>
  <si>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</si>
  <si>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</si>
  <si>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</si>
  <si>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</si>
  <si>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</si>
  <si>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</si>
  <si>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</si>
  <si>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</si>
  <si>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</si>
  <si>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</si>
  <si>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</si>
  <si>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</si>
  <si>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</si>
  <si>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</si>
  <si>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</si>
  <si>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</si>
  <si>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</si>
  <si>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</si>
  <si>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</si>
  <si>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</si>
  <si>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</si>
  <si>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</si>
  <si>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</si>
  <si>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</si>
  <si>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</si>
  <si>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</si>
  <si>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</si>
  <si>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</si>
  <si>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</si>
  <si>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</si>
  <si>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</si>
  <si>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</si>
  <si>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</si>
  <si>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</si>
  <si>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</si>
  <si>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</si>
  <si>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</si>
  <si>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</si>
  <si>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</si>
  <si>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</si>
  <si>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</si>
  <si>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</si>
  <si>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</si>
  <si>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</si>
  <si>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</si>
  <si>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</si>
  <si>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</si>
  <si>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</si>
  <si>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</si>
  <si>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</si>
  <si>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</si>
  <si>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</si>
  <si>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</si>
  <si>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</si>
  <si>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</si>
  <si>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</si>
  <si>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</si>
  <si>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</si>
  <si>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</si>
  <si>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</si>
  <si>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</si>
  <si>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</si>
  <si>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</si>
  <si>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</si>
  <si>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</si>
  <si>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</si>
  <si>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</si>
  <si>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</si>
  <si>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</si>
  <si>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</si>
  <si>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</si>
  <si>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</si>
  <si>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</si>
  <si>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</si>
  <si>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</si>
  <si>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</si>
  <si>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</si>
  <si>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</si>
  <si>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</si>
  <si>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</si>
  <si>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</si>
  <si>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</si>
  <si>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</si>
  <si>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</si>
  <si>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</si>
  <si>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</si>
  <si>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</si>
  <si>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</si>
  <si>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</si>
  <si>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</si>
  <si>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</si>
  <si>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</si>
  <si>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</si>
  <si>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</si>
  <si>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</si>
  <si>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</si>
  <si>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</si>
  <si>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</si>
  <si>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</si>
  <si>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</si>
  <si>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</si>
  <si>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</si>
  <si>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</si>
  <si>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</si>
  <si>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</si>
  <si>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</si>
  <si>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</si>
  <si>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</si>
  <si>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</si>
  <si>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</si>
  <si>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</si>
  <si>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</si>
  <si>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</si>
  <si>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</si>
  <si>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</si>
  <si>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</si>
  <si>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</si>
  <si>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</si>
  <si>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</si>
  <si>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</si>
  <si>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</si>
  <si>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</si>
  <si>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</si>
  <si>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</si>
  <si>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</si>
  <si>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</si>
  <si>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</si>
  <si>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</si>
  <si>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</si>
  <si>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</si>
  <si>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</si>
  <si>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</si>
  <si>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</si>
  <si>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</si>
  <si>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</si>
  <si>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</si>
  <si>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</si>
  <si>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</si>
  <si>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</si>
  <si>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</si>
  <si>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</si>
  <si>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</si>
  <si>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</si>
  <si>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</si>
  <si>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</si>
  <si>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</si>
  <si>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</si>
  <si>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</si>
  <si>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</si>
  <si>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</si>
  <si>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</si>
  <si>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</si>
  <si>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</si>
  <si>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</si>
  <si>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</si>
  <si>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</si>
  <si>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</si>
  <si>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</si>
  <si>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</si>
  <si>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</si>
  <si>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</si>
  <si>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</si>
  <si>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</si>
  <si>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</si>
  <si>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</si>
  <si>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</si>
  <si>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</si>
  <si>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</si>
  <si>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</si>
  <si>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</si>
  <si>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</si>
  <si>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</si>
  <si>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</si>
  <si>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</si>
  <si>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</si>
  <si>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</si>
  <si>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</si>
  <si>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</si>
  <si>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</si>
  <si>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</si>
  <si>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</si>
  <si>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</si>
  <si>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</si>
  <si>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</si>
  <si>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</si>
  <si>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</si>
  <si>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</si>
  <si>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</si>
  <si>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</si>
  <si>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</si>
  <si>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</si>
  <si>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</si>
  <si>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</si>
  <si>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</si>
  <si>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</si>
  <si>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</si>
  <si>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</si>
  <si>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</si>
  <si>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</si>
  <si>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</si>
  <si>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</si>
  <si>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</si>
  <si>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</si>
  <si>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</si>
  <si>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</si>
  <si>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</si>
  <si>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</si>
  <si>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</si>
  <si>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</si>
  <si>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</si>
  <si>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</si>
  <si>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</si>
  <si>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</si>
  <si>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</si>
  <si>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</si>
  <si>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</si>
  <si>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</si>
  <si>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</si>
  <si>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</si>
  <si>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</si>
  <si>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</si>
  <si>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</si>
  <si>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</si>
  <si>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</si>
  <si>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</si>
  <si>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</si>
  <si>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</si>
  <si>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</si>
  <si>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</si>
  <si>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</si>
  <si>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</si>
  <si>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</si>
  <si>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</si>
  <si>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</si>
  <si>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</si>
  <si>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</si>
  <si>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</si>
  <si>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</si>
  <si>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</si>
  <si>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</si>
  <si>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</si>
  <si>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</si>
  <si>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</si>
  <si>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</si>
  <si>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</si>
  <si>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</si>
  <si>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</si>
  <si>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</si>
  <si>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</si>
  <si>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</si>
  <si>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</si>
  <si>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</si>
  <si>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</si>
  <si>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</si>
  <si>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</si>
  <si>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</si>
  <si>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</si>
  <si>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</si>
  <si>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</si>
  <si>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</si>
  <si>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</si>
  <si>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</si>
  <si>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</si>
  <si>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</si>
  <si>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</si>
  <si>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</si>
  <si>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</si>
  <si>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</si>
  <si>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</si>
  <si>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</si>
  <si>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</si>
  <si>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</si>
  <si>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</si>
  <si>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</si>
  <si>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</si>
  <si>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</si>
  <si>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</si>
  <si>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</si>
  <si>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</si>
  <si>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</si>
  <si>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</si>
  <si>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</si>
  <si>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</si>
  <si>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</si>
  <si>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</si>
  <si>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</si>
  <si>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</si>
  <si>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</si>
  <si>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</si>
  <si>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</si>
  <si>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</si>
  <si>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</si>
  <si>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</si>
  <si>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</si>
  <si>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</si>
  <si>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</si>
  <si>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</si>
  <si>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</si>
  <si>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</si>
  <si>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</si>
  <si>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</si>
  <si>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</si>
  <si>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</si>
  <si>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</si>
  <si>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</si>
  <si>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</si>
  <si>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</si>
  <si>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</si>
  <si>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</si>
  <si>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</si>
  <si>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</si>
  <si>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</si>
  <si>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</si>
  <si>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</si>
  <si>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</si>
  <si>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</si>
  <si>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</si>
  <si>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</si>
  <si>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</si>
  <si>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</si>
  <si>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</si>
  <si>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</si>
  <si>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</si>
  <si>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</si>
  <si>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</si>
  <si>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</si>
  <si>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</si>
  <si>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</si>
  <si>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</si>
  <si>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</si>
  <si>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</si>
  <si>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</si>
  <si>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</si>
  <si>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</si>
  <si>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</si>
  <si>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</si>
  <si>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</si>
  <si>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</si>
  <si>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</si>
  <si>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</si>
  <si>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</si>
  <si>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</si>
  <si>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</si>
  <si>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</si>
  <si>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</si>
  <si>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</si>
  <si>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</si>
  <si>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</si>
  <si>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</si>
  <si>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</si>
  <si>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</si>
  <si>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</si>
  <si>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</si>
  <si>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</si>
  <si>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</si>
  <si>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</si>
  <si>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</si>
  <si>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</si>
  <si>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</si>
  <si>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</si>
  <si>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</si>
  <si>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</si>
  <si>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</si>
  <si>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</si>
  <si>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</si>
  <si>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</si>
  <si>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</si>
  <si>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</si>
  <si>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</si>
  <si>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</si>
  <si>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</si>
  <si>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</si>
  <si>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</si>
  <si>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</si>
  <si>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</si>
  <si>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</si>
  <si>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</si>
  <si>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</si>
  <si>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</si>
  <si>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</si>
  <si>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</si>
  <si>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</si>
  <si>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</si>
  <si>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</si>
  <si>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</si>
  <si>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</si>
  <si>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</si>
  <si>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</si>
  <si>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</si>
  <si>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</si>
  <si>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</si>
  <si>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</si>
  <si>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</si>
  <si>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</si>
  <si>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</si>
  <si>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</si>
  <si>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</si>
  <si>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</si>
  <si>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</si>
  <si>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</si>
  <si>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</si>
  <si>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</si>
  <si>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</si>
  <si>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</si>
  <si>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</si>
  <si>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</si>
  <si>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</si>
  <si>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</si>
  <si>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</si>
  <si>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</si>
  <si>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</si>
  <si>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</si>
  <si>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</si>
  <si>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</si>
  <si>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</si>
  <si>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</si>
  <si>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</si>
  <si>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</si>
  <si>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</si>
  <si>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</si>
  <si>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</si>
  <si>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</si>
  <si>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</si>
  <si>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</si>
  <si>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</si>
  <si>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</si>
  <si>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</si>
  <si>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</si>
  <si>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</si>
  <si>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</si>
  <si>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</si>
  <si>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</si>
  <si>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</si>
  <si>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</si>
  <si>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</si>
  <si>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</si>
  <si>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</si>
  <si>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</si>
  <si>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</si>
  <si>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</si>
  <si>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</si>
  <si>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</si>
  <si>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</si>
  <si>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</si>
  <si>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</si>
  <si>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</si>
  <si>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</si>
  <si>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</si>
  <si>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</si>
  <si>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</si>
  <si>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</si>
  <si>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</si>
  <si>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</si>
  <si>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</si>
  <si>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</si>
  <si>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</si>
  <si>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</si>
  <si>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</si>
  <si>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</si>
  <si>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</si>
  <si>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</si>
  <si>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</si>
  <si>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</si>
  <si>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</si>
  <si>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</si>
  <si>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</si>
  <si>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</si>
  <si>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</si>
  <si>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</si>
  <si>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</si>
  <si>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</si>
  <si>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</si>
  <si>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</si>
  <si>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</si>
  <si>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</si>
  <si>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</si>
  <si>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</si>
  <si>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</si>
  <si>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</si>
  <si>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</si>
  <si>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</si>
  <si>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</si>
  <si>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</si>
  <si>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</si>
  <si>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</si>
  <si>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</si>
  <si>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</si>
  <si>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</si>
  <si>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</si>
  <si>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</si>
  <si>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</si>
  <si>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</si>
  <si>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</si>
  <si>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</si>
  <si>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</si>
  <si>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</si>
  <si>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</si>
  <si>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</si>
  <si>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</si>
  <si>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</si>
  <si>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</si>
  <si>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</si>
  <si>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</si>
  <si>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</si>
  <si>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</si>
  <si>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</si>
  <si>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</si>
  <si>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</si>
  <si>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</si>
  <si>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</si>
  <si>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</si>
  <si>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</si>
  <si>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</si>
  <si>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</si>
  <si>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</si>
  <si>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</si>
  <si>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</si>
  <si>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</si>
  <si>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</si>
  <si>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</si>
  <si>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</si>
  <si>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</si>
  <si>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</si>
  <si>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</si>
  <si>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</si>
  <si>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</si>
  <si>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</si>
  <si>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</si>
  <si>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</si>
  <si>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</si>
  <si>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</si>
  <si>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</si>
  <si>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</si>
  <si>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</si>
  <si>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</si>
  <si>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</si>
  <si>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</si>
  <si>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</si>
  <si>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</si>
  <si>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</si>
  <si>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</si>
  <si>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</si>
  <si>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</si>
  <si>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</si>
  <si>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</si>
  <si>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</si>
  <si>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</si>
  <si>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</si>
  <si>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</si>
  <si>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</si>
  <si>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</si>
  <si>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</si>
  <si>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</si>
  <si>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</si>
  <si>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</si>
  <si>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</si>
  <si>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</si>
  <si>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</si>
  <si>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</si>
  <si>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</si>
  <si>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</si>
  <si>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</si>
  <si>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</si>
  <si>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</si>
  <si>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</si>
  <si>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</si>
  <si>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</si>
  <si>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</si>
  <si>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</si>
  <si>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</si>
  <si>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</si>
  <si>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</si>
  <si>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</si>
  <si>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</si>
  <si>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</si>
  <si>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</si>
  <si>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</si>
  <si>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</si>
  <si>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</si>
  <si>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</si>
  <si>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</si>
  <si>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</si>
  <si>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</si>
  <si>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</si>
  <si>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</si>
  <si>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</si>
  <si>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</si>
  <si>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</si>
  <si>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</si>
  <si>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</si>
  <si>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</si>
  <si>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</si>
  <si>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</si>
  <si>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</si>
  <si>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</si>
  <si>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</si>
  <si>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</si>
  <si>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</si>
  <si>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</si>
  <si>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</si>
  <si>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</si>
  <si>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</si>
  <si>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</si>
  <si>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</si>
  <si>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</si>
  <si>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</si>
  <si>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</si>
  <si>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</si>
  <si>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</si>
  <si>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</si>
  <si>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</si>
  <si>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</si>
  <si>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</si>
  <si>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</si>
  <si>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</si>
  <si>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</si>
  <si>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</si>
  <si>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</si>
  <si>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</si>
  <si>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</si>
  <si>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</si>
  <si>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</si>
  <si>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</si>
  <si>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</si>
  <si>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</si>
  <si>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</si>
  <si>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</si>
  <si>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</si>
  <si>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</si>
  <si>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</si>
  <si>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</si>
  <si>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</si>
  <si>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</si>
  <si>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</si>
  <si>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</si>
  <si>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</si>
  <si>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</si>
  <si>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</si>
  <si>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</si>
  <si>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</si>
  <si>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</si>
  <si>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</si>
  <si>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</si>
  <si>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</si>
  <si>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</si>
  <si>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</si>
  <si>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</si>
  <si>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</si>
  <si>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</si>
  <si>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</si>
  <si>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</si>
  <si>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</si>
  <si>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</si>
  <si>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</si>
  <si>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</si>
  <si>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</si>
  <si>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</si>
  <si>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</si>
  <si>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</si>
  <si>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</si>
  <si>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</si>
  <si>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</si>
  <si>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</si>
  <si>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</si>
  <si>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</si>
  <si>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</si>
  <si>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</si>
  <si>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</si>
  <si>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</si>
  <si>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</si>
  <si>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</si>
  <si>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</si>
  <si>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</si>
  <si>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</si>
  <si>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</si>
  <si>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</si>
  <si>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</si>
  <si>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</si>
  <si>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</si>
  <si>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</si>
  <si>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</si>
  <si>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</si>
  <si>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</si>
  <si>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</si>
  <si>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</si>
  <si>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</si>
  <si>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</si>
  <si>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</si>
  <si>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</si>
  <si>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</si>
  <si>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</si>
  <si>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</si>
  <si>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</si>
  <si>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</si>
  <si>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</si>
  <si>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</si>
  <si>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</si>
  <si>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</si>
  <si>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</si>
  <si>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</si>
  <si>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</si>
  <si>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</si>
  <si>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</si>
  <si>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</si>
  <si>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</si>
  <si>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</si>
  <si>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</si>
  <si>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</si>
  <si>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</si>
  <si>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</si>
  <si>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</si>
  <si>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</si>
  <si>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</si>
  <si>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</si>
  <si>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</si>
  <si>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</si>
  <si>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</si>
  <si>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</si>
  <si>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</si>
  <si>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</si>
  <si>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</si>
  <si>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</si>
  <si>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</si>
  <si>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</si>
  <si>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</si>
  <si>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</si>
  <si>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</si>
  <si>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</si>
  <si>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</si>
  <si>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</si>
  <si>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</si>
  <si>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</si>
  <si>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</si>
  <si>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</si>
  <si>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</si>
  <si>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</si>
  <si>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</si>
  <si>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</si>
  <si>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</si>
  <si>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</si>
  <si>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</si>
  <si>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</si>
  <si>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</si>
  <si>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</si>
  <si>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</si>
  <si>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</si>
  <si>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</si>
  <si>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</si>
  <si>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</si>
  <si>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</si>
  <si>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</si>
  <si>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</si>
  <si>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</si>
  <si>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</si>
  <si>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</si>
  <si>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</si>
  <si>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</si>
  <si>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</si>
  <si>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</si>
  <si>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</si>
  <si>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</si>
  <si>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</si>
  <si>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</si>
  <si>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</si>
  <si>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</si>
  <si>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</si>
  <si>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</si>
  <si>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</si>
  <si>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</si>
  <si>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</si>
  <si>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</si>
  <si>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</si>
  <si>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</si>
  <si>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</si>
  <si>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</si>
  <si>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</si>
  <si>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</si>
  <si>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</si>
  <si>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</si>
  <si>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</si>
  <si>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</si>
  <si>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</si>
  <si>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</si>
  <si>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</si>
  <si>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</si>
  <si>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</si>
  <si>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</si>
  <si>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</si>
  <si>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</si>
  <si>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</si>
  <si>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</si>
  <si>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</si>
  <si>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</si>
  <si>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</si>
  <si>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</si>
  <si>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</si>
  <si>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</si>
  <si>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</si>
  <si>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</si>
  <si>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</si>
  <si>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</si>
  <si>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</si>
  <si>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</si>
  <si>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</si>
  <si>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</si>
  <si>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</si>
  <si>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</si>
  <si>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</si>
  <si>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</si>
  <si>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</si>
  <si>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</si>
  <si>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</si>
  <si>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</si>
  <si>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</si>
  <si>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</si>
  <si>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</si>
  <si>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</si>
  <si>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</si>
  <si>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</si>
  <si>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</si>
  <si>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</si>
  <si>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</si>
  <si>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</si>
  <si>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</si>
  <si>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</si>
  <si>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</si>
  <si>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</si>
  <si>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</si>
  <si>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</si>
  <si>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</si>
  <si>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</si>
  <si>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</si>
  <si>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</si>
  <si>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</si>
  <si>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</si>
  <si>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</si>
  <si>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</si>
  <si>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</si>
  <si>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</si>
  <si>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</si>
  <si>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</si>
  <si>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</si>
  <si>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</si>
  <si>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</si>
  <si>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</si>
  <si>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</si>
  <si>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</si>
  <si>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</si>
  <si>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</si>
  <si>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</si>
  <si>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</si>
  <si>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</si>
  <si>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</si>
  <si>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</si>
  <si>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</si>
  <si>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</si>
  <si>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</si>
  <si>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</si>
  <si>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</si>
  <si>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</si>
  <si>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</si>
  <si>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</si>
  <si>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</si>
  <si>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</si>
  <si>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</si>
  <si>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</si>
  <si>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</si>
  <si>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</si>
  <si>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</si>
  <si>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</si>
  <si>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</si>
  <si>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</si>
  <si>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</si>
  <si>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</si>
  <si>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</si>
  <si>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</si>
  <si>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</si>
  <si>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</si>
  <si>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</si>
  <si>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</si>
  <si>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</si>
  <si>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</si>
  <si>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</si>
  <si>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</si>
  <si>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</si>
  <si>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</si>
  <si>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</si>
  <si>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</si>
  <si>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</si>
  <si>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</si>
  <si>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</si>
  <si>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</si>
  <si>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</si>
  <si>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</si>
  <si>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</si>
  <si>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</si>
  <si>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</si>
  <si>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</si>
  <si>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</si>
  <si>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</si>
  <si>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</si>
  <si>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</si>
  <si>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</si>
  <si>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</si>
  <si>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</si>
  <si>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</si>
  <si>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</si>
  <si>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</si>
  <si>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</si>
  <si>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</si>
  <si>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</si>
  <si>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</si>
  <si>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</si>
  <si>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</si>
  <si>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</si>
  <si>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</si>
  <si>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</si>
  <si>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</si>
  <si>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</si>
  <si>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</si>
  <si>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</si>
  <si>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</si>
  <si>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</si>
  <si>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</si>
  <si>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</si>
  <si>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</si>
  <si>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</si>
  <si>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</si>
  <si>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</si>
  <si>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</si>
  <si>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</si>
  <si>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</si>
  <si>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</si>
  <si>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</si>
  <si>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</si>
  <si>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</si>
  <si>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</si>
  <si>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</si>
  <si>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</si>
  <si>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</si>
  <si>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</si>
  <si>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</si>
  <si>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</si>
  <si>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</si>
  <si>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</si>
  <si>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</si>
  <si>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</si>
  <si>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</si>
  <si>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</si>
  <si>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</si>
  <si>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</si>
  <si>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</si>
  <si>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</si>
  <si>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</si>
  <si>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</si>
  <si>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</si>
  <si>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</si>
  <si>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</si>
  <si>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</si>
  <si>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</si>
  <si>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</si>
  <si>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</si>
  <si>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</si>
  <si>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</si>
  <si>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</si>
  <si>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</si>
  <si>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</si>
  <si>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</si>
  <si>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</si>
  <si>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</si>
  <si>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</si>
  <si>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</si>
  <si>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</si>
  <si>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</si>
  <si>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</si>
  <si>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</si>
  <si>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</si>
  <si>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</si>
  <si>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</si>
  <si>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</si>
  <si>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</si>
  <si>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</si>
  <si>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</si>
  <si>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</si>
  <si>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</si>
  <si>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</si>
  <si>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</si>
  <si>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</si>
  <si>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</si>
  <si>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</si>
  <si>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</si>
  <si>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</si>
  <si>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</si>
  <si>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</si>
  <si>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</si>
  <si>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</si>
  <si>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</si>
  <si>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</si>
  <si>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</si>
  <si>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</si>
  <si>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</si>
  <si>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</si>
  <si>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</si>
  <si>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</si>
  <si>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</si>
  <si>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</si>
  <si>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</si>
  <si>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</si>
  <si>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</si>
  <si>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</si>
  <si>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</si>
  <si>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</si>
  <si>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</si>
  <si>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</si>
  <si>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</si>
  <si>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</si>
  <si>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</si>
  <si>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</si>
  <si>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</si>
  <si>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</si>
  <si>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</si>
  <si>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</si>
  <si>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</si>
  <si>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</si>
  <si>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</si>
  <si>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</si>
  <si>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</si>
  <si>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</si>
  <si>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</si>
  <si>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</si>
  <si>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</si>
  <si>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</si>
  <si>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</si>
  <si>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</si>
  <si>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</si>
  <si>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</si>
  <si>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</si>
  <si>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</si>
  <si>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</si>
  <si>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</si>
  <si>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</si>
  <si>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</si>
  <si>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</si>
  <si>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</si>
  <si>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</si>
  <si>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</si>
  <si>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</si>
  <si>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</si>
  <si>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</si>
  <si>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</si>
  <si>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</si>
  <si>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</si>
  <si>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</si>
  <si>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</si>
  <si>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</si>
  <si>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</si>
  <si>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</si>
  <si>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</si>
  <si>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</si>
  <si>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</si>
  <si>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</si>
  <si>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</si>
  <si>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</si>
  <si>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</si>
  <si>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</si>
  <si>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</si>
  <si>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</si>
  <si>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</si>
  <si>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</si>
  <si>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</si>
  <si>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</si>
  <si>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</si>
  <si>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</si>
  <si>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</si>
  <si>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</si>
  <si>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</si>
  <si>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</si>
  <si>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</si>
  <si>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</si>
  <si>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</si>
  <si>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</si>
  <si>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</si>
  <si>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</si>
  <si>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</si>
  <si>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</si>
  <si>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</si>
  <si>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</si>
  <si>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</si>
  <si>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</si>
  <si>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</si>
  <si>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</si>
  <si>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</si>
  <si>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</si>
  <si>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</si>
  <si>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</si>
  <si>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</si>
  <si>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</si>
  <si>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</si>
  <si>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</si>
  <si>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</si>
  <si>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</si>
  <si>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</si>
  <si>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</si>
  <si>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</si>
  <si>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</si>
  <si>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</si>
  <si>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</si>
  <si>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</si>
  <si>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</si>
  <si>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</si>
  <si>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</si>
  <si>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</si>
  <si>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</si>
  <si>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</si>
  <si>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</si>
  <si>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</si>
  <si>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</si>
  <si>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</si>
  <si>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</si>
  <si>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</si>
  <si>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</si>
  <si>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</si>
  <si>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</si>
  <si>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</si>
  <si>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</si>
  <si>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</si>
  <si>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</si>
  <si>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</si>
  <si>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</si>
  <si>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</si>
  <si>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</si>
  <si>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</si>
  <si>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</si>
  <si>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</si>
  <si>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</si>
  <si>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</si>
  <si>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</si>
  <si>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</si>
  <si>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</si>
  <si>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</si>
  <si>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</si>
  <si>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</si>
  <si>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</si>
  <si>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</si>
  <si>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</si>
  <si>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</si>
  <si>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</si>
  <si>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</si>
  <si>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</si>
  <si>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</si>
  <si>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</si>
  <si>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</si>
  <si>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</si>
  <si>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</si>
  <si>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</si>
  <si>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</si>
  <si>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</si>
  <si>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</si>
  <si>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</si>
  <si>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</si>
  <si>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</si>
  <si>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</si>
  <si>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</si>
  <si>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</si>
  <si>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</si>
  <si>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</si>
  <si>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</si>
  <si>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</si>
  <si>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</si>
  <si>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</si>
  <si>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</si>
  <si>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</si>
  <si>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</si>
  <si>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</si>
  <si>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</si>
  <si>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</si>
  <si>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</si>
  <si>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</si>
  <si>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</si>
  <si>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</si>
  <si>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</si>
  <si>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</si>
  <si>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</si>
  <si>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</si>
  <si>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</si>
  <si>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</si>
  <si>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</si>
  <si>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</si>
  <si>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</si>
  <si>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</si>
  <si>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</si>
  <si>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</si>
  <si>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</si>
  <si>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</si>
  <si>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</si>
  <si>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</si>
  <si>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</si>
  <si>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</si>
  <si>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</si>
  <si>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</si>
  <si>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</si>
  <si>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</si>
  <si>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</si>
  <si>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</si>
  <si>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</si>
  <si>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</si>
  <si>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</si>
  <si>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</si>
  <si>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</si>
  <si>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</si>
  <si>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</si>
  <si>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</si>
  <si>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</si>
  <si>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</si>
  <si>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</si>
  <si>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</si>
  <si>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</si>
  <si>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</si>
  <si>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</si>
  <si>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</si>
  <si>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</si>
  <si>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</si>
  <si>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</si>
  <si>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</si>
  <si>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</si>
  <si>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</si>
  <si>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</si>
  <si>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</si>
  <si>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</si>
  <si>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</si>
  <si>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</si>
  <si>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</si>
  <si>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</si>
  <si>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</si>
  <si>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</si>
  <si>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</si>
  <si>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</si>
  <si>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</si>
  <si>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</si>
  <si>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</si>
  <si>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</si>
  <si>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</si>
  <si>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</si>
  <si>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</si>
  <si>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</si>
  <si>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</si>
  <si>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</si>
  <si>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</si>
  <si>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</si>
  <si>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</si>
  <si>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</si>
  <si>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</si>
  <si>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</si>
  <si>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</si>
  <si>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</si>
  <si>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</si>
  <si>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</si>
  <si>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</si>
  <si>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</si>
  <si>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</si>
  <si>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</si>
  <si>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</si>
  <si>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</si>
  <si>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</si>
  <si>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</si>
  <si>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</si>
  <si>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</si>
  <si>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</si>
  <si>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</si>
  <si>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</si>
  <si>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</si>
  <si>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</si>
  <si>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</si>
  <si>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</si>
  <si>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</si>
  <si>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</si>
  <si>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</si>
  <si>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</si>
  <si>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</si>
  <si>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</si>
  <si>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</si>
  <si>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</si>
  <si>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</si>
  <si>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</si>
  <si>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</si>
  <si>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</si>
  <si>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</si>
  <si>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</si>
  <si>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</si>
  <si>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</si>
  <si>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</si>
  <si>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</si>
  <si>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</si>
  <si>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</si>
  <si>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</si>
  <si>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</si>
  <si>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</si>
  <si>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</si>
  <si>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</si>
  <si>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</si>
  <si>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</si>
  <si>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</si>
  <si>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</si>
  <si>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</si>
  <si>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</si>
  <si>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</si>
  <si>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</si>
  <si>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</si>
  <si>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</si>
  <si>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</si>
  <si>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</si>
  <si>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</si>
  <si>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</si>
  <si>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</si>
  <si>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</si>
  <si>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</si>
  <si>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</si>
  <si>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</si>
  <si>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</si>
  <si>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</si>
  <si>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</si>
  <si>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</si>
  <si>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</si>
  <si>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</si>
  <si>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</si>
  <si>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</si>
  <si>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</si>
  <si>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</si>
  <si>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</si>
  <si>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</si>
  <si>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</si>
  <si>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</si>
  <si>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</si>
  <si>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</si>
  <si>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</si>
  <si>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</si>
  <si>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</si>
  <si>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</si>
  <si>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</si>
  <si>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</si>
  <si>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</si>
  <si>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</si>
  <si>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</si>
  <si>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</si>
  <si>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</si>
  <si>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</si>
  <si>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</si>
  <si>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</si>
  <si>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</si>
  <si>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</si>
  <si>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</si>
  <si>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</si>
  <si>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</si>
  <si>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</si>
  <si>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</si>
  <si>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</si>
  <si>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</si>
  <si>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</si>
  <si>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</si>
  <si>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</si>
  <si>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</si>
  <si>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</si>
  <si>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</si>
  <si>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</si>
  <si>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</si>
  <si>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</si>
  <si>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</si>
  <si>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</si>
  <si>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</si>
  <si>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</si>
  <si>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</si>
  <si>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</si>
  <si>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</si>
  <si>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</si>
  <si>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</si>
  <si>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</si>
  <si>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</si>
  <si>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</si>
  <si>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</si>
  <si>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</si>
  <si>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</si>
  <si>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</si>
  <si>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</si>
  <si>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</si>
  <si>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</si>
  <si>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</si>
  <si>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</si>
  <si>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</si>
  <si>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</si>
  <si>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</si>
  <si>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</si>
  <si>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</si>
  <si>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</si>
  <si>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</si>
  <si>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</si>
  <si>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</si>
  <si>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</si>
  <si>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</si>
  <si>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</si>
  <si>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</si>
  <si>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</si>
  <si>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</si>
  <si>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</si>
  <si>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</si>
  <si>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</si>
  <si>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</si>
  <si>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</si>
  <si>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</si>
  <si>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</si>
  <si>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</si>
  <si>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</si>
  <si>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</si>
  <si>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</si>
  <si>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</si>
  <si>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</si>
  <si>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</si>
  <si>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</si>
  <si>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</si>
  <si>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</si>
  <si>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</si>
  <si>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</si>
  <si>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</si>
  <si>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</si>
  <si>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</si>
  <si>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</si>
  <si>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</si>
  <si>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</si>
  <si>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</si>
  <si>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</si>
  <si>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</si>
  <si>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</si>
  <si>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</si>
  <si>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</si>
  <si>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</si>
  <si>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</si>
  <si>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</si>
  <si>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</si>
  <si>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</si>
  <si>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</si>
  <si>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</si>
  <si>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</si>
  <si>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</si>
  <si>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</si>
  <si>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</si>
  <si>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</si>
  <si>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</si>
  <si>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</si>
  <si>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</si>
  <si>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</si>
  <si>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</si>
  <si>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</si>
  <si>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</si>
  <si>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</si>
  <si>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</si>
  <si>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</si>
  <si>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</si>
  <si>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</si>
  <si>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</si>
  <si>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</si>
  <si>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</si>
  <si>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</si>
  <si>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</si>
  <si>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</si>
  <si>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</si>
  <si>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</si>
  <si>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</si>
  <si>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</si>
  <si>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</si>
  <si>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</si>
  <si>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</si>
  <si>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</si>
  <si>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</si>
  <si>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</si>
  <si>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</si>
  <si>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</si>
  <si>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</si>
  <si>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</si>
  <si>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</si>
  <si>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</si>
  <si>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</si>
  <si>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</si>
  <si>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</si>
  <si>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</si>
  <si>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</si>
  <si>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</si>
  <si>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</si>
  <si>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</si>
  <si>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</si>
  <si>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</si>
  <si>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</si>
  <si>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</si>
  <si>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</si>
  <si>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</si>
  <si>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</si>
  <si>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</si>
  <si>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</si>
  <si>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</si>
  <si>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</si>
  <si>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</si>
  <si>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</si>
  <si>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</si>
  <si>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</si>
  <si>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</si>
  <si>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</si>
  <si>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</si>
  <si>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</si>
  <si>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</si>
  <si>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</si>
  <si>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</si>
  <si>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</si>
  <si>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</si>
  <si>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</si>
  <si>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</si>
  <si>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</si>
  <si>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</si>
  <si>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</si>
  <si>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</si>
  <si>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</si>
  <si>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</si>
  <si>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</si>
  <si>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</si>
  <si>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</si>
  <si>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</si>
  <si>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</si>
  <si>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</si>
  <si>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</si>
  <si>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</si>
  <si>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</si>
  <si>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</si>
  <si>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</si>
  <si>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</si>
  <si>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</si>
  <si>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</si>
  <si>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</si>
  <si>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</si>
  <si>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</si>
  <si>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</si>
  <si>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</si>
  <si>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</si>
  <si>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</si>
  <si>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</si>
  <si>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</si>
  <si>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</si>
  <si>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</si>
  <si>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</si>
  <si>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</si>
  <si>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</si>
  <si>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</si>
  <si>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</si>
  <si>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</si>
  <si>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</si>
  <si>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</si>
  <si>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</si>
  <si>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</si>
  <si>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</si>
  <si>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</si>
  <si>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</si>
  <si>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</si>
  <si>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</si>
  <si>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</si>
  <si>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</si>
  <si>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</si>
  <si>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</si>
  <si>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</si>
  <si>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</si>
  <si>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</si>
  <si>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</si>
  <si>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</si>
  <si>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</si>
  <si>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</si>
  <si>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</si>
  <si>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</si>
  <si>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</si>
  <si>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</si>
  <si>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</si>
  <si>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</si>
  <si>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</si>
  <si>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</si>
  <si>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</si>
  <si>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</si>
  <si>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</si>
  <si>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</si>
  <si>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</si>
  <si>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</si>
  <si>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</si>
  <si>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</si>
  <si>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</si>
  <si>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</si>
  <si>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</si>
  <si>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</si>
  <si>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</si>
  <si>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</si>
  <si>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</si>
  <si>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</si>
  <si>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</si>
  <si>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</si>
  <si>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</si>
  <si>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</si>
  <si>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</si>
  <si>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</si>
  <si>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</si>
  <si>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</si>
  <si>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</si>
  <si>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</si>
  <si>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</si>
  <si>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</si>
  <si>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</si>
  <si>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</si>
  <si>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</si>
  <si>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</si>
  <si>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</si>
  <si>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</si>
  <si>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</si>
  <si>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</si>
  <si>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</si>
  <si>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</si>
  <si>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</si>
  <si>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</si>
  <si>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</si>
  <si>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</si>
  <si>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</si>
  <si>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</si>
  <si>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</si>
  <si>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</si>
  <si>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</si>
  <si>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</si>
  <si>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</si>
  <si>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</si>
  <si>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</si>
  <si>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</si>
  <si>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</si>
  <si>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</si>
  <si>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</si>
  <si>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</si>
  <si>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</si>
  <si>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</si>
  <si>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</si>
  <si>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</si>
  <si>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</si>
  <si>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</si>
  <si>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</si>
  <si>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</si>
  <si>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</si>
  <si>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</si>
  <si>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</si>
  <si>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</si>
  <si>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</si>
  <si>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</si>
  <si>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</si>
  <si>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</si>
  <si>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</si>
  <si>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</si>
  <si>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</si>
  <si>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</si>
  <si>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</si>
  <si>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</si>
  <si>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</si>
  <si>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</si>
  <si>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</si>
  <si>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</si>
  <si>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</si>
  <si>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</si>
  <si>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</si>
  <si>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</si>
  <si>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</si>
  <si>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</si>
  <si>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</si>
  <si>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</si>
  <si>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</si>
  <si>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</si>
  <si>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</si>
  <si>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</si>
  <si>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</si>
  <si>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</si>
  <si>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</si>
  <si>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</si>
  <si>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</si>
  <si>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</si>
  <si>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</si>
  <si>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</si>
  <si>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</si>
  <si>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</si>
  <si>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</si>
  <si>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</si>
  <si>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</si>
  <si>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</si>
  <si>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</si>
  <si>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</si>
  <si>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</si>
  <si>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</si>
  <si>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</si>
  <si>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</si>
  <si>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</si>
  <si>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</si>
  <si>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</si>
  <si>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</si>
  <si>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</si>
  <si>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</si>
  <si>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</si>
  <si>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</si>
  <si>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</si>
  <si>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</si>
  <si>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</si>
  <si>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</si>
  <si>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</si>
  <si>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</si>
  <si>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</si>
  <si>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</si>
  <si>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</si>
  <si>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</si>
  <si>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</si>
  <si>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</si>
  <si>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</si>
  <si>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</si>
  <si>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</si>
  <si>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</si>
  <si>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</si>
  <si>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</si>
  <si>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</si>
  <si>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</si>
  <si>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</si>
  <si>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</si>
  <si>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</si>
  <si>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</si>
  <si>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</si>
  <si>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</si>
  <si>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</si>
  <si>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</si>
  <si>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</si>
  <si>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</si>
  <si>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</si>
  <si>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</si>
  <si>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</si>
  <si>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</si>
  <si>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</si>
  <si>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</si>
  <si>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</si>
  <si>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</si>
  <si>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</si>
  <si>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</si>
  <si>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</si>
  <si>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</si>
  <si>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</si>
  <si>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</si>
  <si>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</si>
  <si>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</si>
  <si>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</si>
  <si>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</si>
  <si>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</si>
  <si>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</si>
  <si>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</si>
  <si>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</si>
  <si>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</si>
  <si>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</si>
  <si>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</si>
  <si>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</si>
  <si>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</si>
  <si>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</si>
  <si>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</si>
  <si>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</si>
  <si>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</si>
  <si>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</si>
  <si>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</si>
  <si>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</si>
  <si>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</si>
  <si>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</si>
  <si>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</si>
  <si>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</si>
  <si>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</si>
  <si>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</si>
  <si>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</si>
  <si>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</si>
  <si>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</si>
  <si>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</si>
  <si>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</si>
  <si>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</si>
  <si>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</si>
  <si>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</si>
  <si>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</si>
  <si>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</si>
  <si>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</si>
  <si>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</si>
  <si>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</si>
  <si>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</si>
  <si>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</si>
  <si>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</si>
  <si>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</si>
  <si>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</si>
  <si>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</si>
  <si>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</si>
  <si>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</si>
  <si>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</si>
  <si>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</si>
  <si>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</si>
  <si>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</si>
  <si>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</si>
  <si>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</si>
  <si>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</si>
  <si>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</si>
  <si>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</si>
  <si>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</si>
  <si>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</si>
  <si>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</si>
  <si>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</si>
  <si>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</si>
  <si>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</si>
  <si>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</si>
  <si>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</si>
  <si>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</si>
  <si>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</si>
  <si>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</si>
  <si>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</si>
  <si>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</si>
  <si>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</si>
  <si>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</si>
  <si>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</si>
  <si>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</si>
  <si>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</si>
  <si>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</si>
  <si>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</si>
  <si>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</si>
  <si>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</si>
  <si>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</si>
  <si>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</si>
  <si>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</si>
  <si>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</si>
  <si>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</si>
  <si>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</si>
  <si>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</si>
  <si>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</si>
  <si>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</si>
  <si>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</si>
  <si>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</si>
  <si>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</si>
  <si>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</si>
  <si>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</si>
  <si>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</si>
  <si>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</si>
  <si>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</si>
  <si>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</si>
  <si>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</si>
  <si>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</si>
  <si>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</si>
  <si>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</si>
  <si>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</si>
  <si>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</si>
  <si>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</si>
  <si>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</si>
  <si>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</si>
  <si>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</si>
  <si>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</si>
  <si>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</si>
  <si>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</si>
  <si>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</si>
  <si>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</si>
  <si>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</si>
  <si>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</si>
  <si>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</si>
  <si>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</si>
  <si>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</si>
  <si>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</si>
  <si>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</si>
  <si>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</si>
  <si>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</si>
  <si>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</si>
  <si>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</si>
  <si>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</si>
  <si>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</si>
  <si>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</si>
  <si>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</si>
  <si>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</si>
  <si>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</si>
  <si>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</si>
  <si>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</si>
  <si>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</si>
  <si>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</si>
  <si>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</si>
  <si>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</si>
  <si>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</si>
  <si>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</si>
  <si>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</si>
  <si>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</si>
  <si>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</si>
  <si>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</si>
  <si>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</si>
  <si>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</si>
  <si>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</si>
  <si>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</si>
  <si>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</si>
  <si>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</si>
  <si>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</si>
  <si>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</si>
  <si>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</si>
  <si>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</si>
  <si>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</si>
  <si>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</si>
  <si>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</si>
  <si>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</si>
  <si>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</si>
  <si>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</si>
  <si>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</si>
  <si>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</si>
  <si>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</si>
  <si>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</si>
  <si>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</si>
  <si>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</si>
  <si>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</si>
  <si>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</si>
  <si>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</si>
  <si>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</si>
  <si>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</si>
  <si>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</si>
  <si>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</si>
  <si>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</si>
  <si>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</si>
  <si>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</si>
  <si>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</si>
  <si>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</si>
  <si>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</si>
  <si>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</si>
  <si>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</si>
  <si>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</si>
  <si>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</si>
  <si>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</si>
  <si>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</si>
  <si>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</si>
  <si>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</si>
  <si>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</si>
  <si>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</si>
  <si>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</si>
  <si>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</si>
  <si>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</si>
  <si>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</si>
  <si>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</si>
  <si>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</si>
  <si>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</si>
  <si>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</si>
  <si>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</si>
  <si>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</si>
  <si>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</si>
  <si>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</si>
  <si>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</si>
  <si>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</si>
  <si>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</si>
  <si>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</si>
  <si>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</si>
  <si>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</si>
  <si>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</si>
  <si>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</si>
  <si>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</si>
  <si>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</si>
  <si>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</si>
  <si>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</si>
  <si>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</si>
  <si>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</si>
  <si>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</si>
  <si>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</si>
  <si>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</si>
  <si>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</si>
  <si>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</si>
  <si>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</si>
  <si>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</si>
  <si>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</si>
  <si>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</si>
  <si>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</si>
  <si>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</si>
  <si>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</si>
  <si>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</si>
  <si>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</si>
  <si>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</si>
  <si>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</si>
  <si>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</si>
  <si>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</si>
  <si>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</si>
  <si>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</si>
  <si>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</si>
  <si>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</si>
  <si>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</si>
  <si>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</si>
  <si>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</si>
  <si>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</si>
  <si>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</si>
  <si>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</si>
  <si>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</si>
  <si>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</si>
  <si>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</si>
  <si>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</si>
  <si>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</si>
  <si>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</si>
  <si>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</si>
  <si>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</si>
  <si>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</si>
  <si>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</si>
  <si>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</si>
  <si>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</si>
  <si>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</si>
  <si>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</si>
  <si>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</si>
  <si>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</si>
  <si>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</si>
  <si>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</si>
  <si>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</si>
  <si>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</si>
  <si>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</si>
  <si>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</si>
  <si>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</si>
  <si>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</si>
  <si>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</si>
  <si>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</si>
  <si>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</si>
  <si>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</si>
  <si>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</si>
  <si>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</si>
  <si>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</si>
  <si>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</si>
  <si>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</si>
  <si>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</si>
  <si>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</si>
  <si>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</si>
  <si>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</si>
  <si>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</si>
  <si>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</si>
  <si>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</si>
  <si>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</si>
  <si>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</si>
  <si>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</si>
  <si>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</si>
  <si>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</si>
  <si>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</si>
  <si>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</si>
  <si>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</si>
  <si>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</si>
  <si>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</si>
  <si>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</si>
  <si>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</si>
  <si>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</si>
  <si>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</si>
  <si>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</si>
  <si>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</si>
  <si>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</si>
  <si>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</si>
  <si>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</si>
  <si>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</si>
  <si>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</si>
  <si>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</si>
  <si>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</si>
  <si>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</si>
  <si>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</si>
  <si>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</si>
  <si>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</si>
  <si>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</si>
  <si>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</si>
  <si>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</si>
  <si>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</si>
  <si>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</si>
  <si>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</si>
  <si>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</si>
  <si>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</si>
  <si>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</si>
  <si>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</si>
  <si>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</si>
  <si>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</si>
  <si>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</si>
  <si>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</si>
  <si>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</si>
  <si>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</si>
  <si>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</si>
  <si>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</si>
  <si>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</si>
  <si>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</si>
  <si>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</si>
  <si>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</si>
  <si>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</si>
  <si>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</si>
  <si>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</si>
  <si>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</si>
  <si>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</si>
  <si>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</si>
  <si>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</si>
  <si>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</si>
  <si>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</si>
  <si>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</si>
  <si>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</si>
  <si>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</si>
  <si>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</si>
  <si>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</si>
  <si>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</si>
  <si>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</si>
  <si>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</si>
  <si>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</si>
  <si>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</si>
  <si>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</si>
  <si>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</si>
  <si>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</si>
  <si>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</si>
  <si>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</si>
  <si>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</si>
  <si>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</si>
  <si>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</si>
  <si>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</si>
  <si>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</si>
  <si>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</si>
  <si>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</si>
  <si>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</si>
  <si>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</si>
  <si>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</si>
  <si>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</si>
  <si>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</si>
  <si>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</si>
  <si>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</si>
  <si>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</si>
  <si>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</si>
  <si>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</si>
  <si>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</si>
  <si>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</si>
  <si>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</si>
  <si>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</si>
  <si>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</si>
  <si>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</si>
  <si>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</si>
  <si>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</si>
  <si>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</si>
  <si>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</si>
  <si>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</si>
  <si>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</si>
  <si>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</si>
  <si>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</si>
  <si>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</si>
  <si>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</si>
  <si>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</si>
  <si>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</si>
  <si>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</si>
  <si>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</si>
  <si>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</si>
  <si>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</si>
  <si>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</si>
  <si>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</si>
  <si>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</si>
  <si>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</si>
  <si>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</si>
  <si>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</si>
  <si>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</si>
  <si>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</si>
  <si>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</si>
  <si>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</si>
  <si>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</si>
  <si>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</si>
  <si>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</si>
  <si>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</si>
  <si>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</si>
  <si>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</si>
  <si>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</si>
  <si>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</si>
  <si>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</si>
  <si>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</si>
  <si>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</si>
  <si>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</si>
  <si>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</si>
  <si>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</si>
  <si>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</si>
  <si>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</si>
  <si>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</si>
  <si>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</si>
  <si>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</si>
  <si>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</si>
  <si>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</si>
  <si>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</si>
  <si>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</si>
  <si>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</si>
  <si>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</si>
  <si>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</si>
  <si>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</si>
  <si>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</si>
  <si>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</si>
  <si>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</si>
  <si>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</si>
  <si>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</si>
  <si>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</si>
  <si>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</si>
  <si>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</si>
  <si>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</si>
  <si>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</si>
  <si>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</si>
  <si>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</si>
  <si>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</si>
  <si>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</si>
  <si>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</si>
  <si>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</si>
  <si>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</si>
  <si>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</si>
  <si>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</si>
  <si>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</si>
  <si>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</si>
  <si>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</si>
  <si>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</si>
  <si>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</si>
  <si>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</si>
  <si>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</si>
  <si>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</si>
  <si>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</si>
  <si>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</si>
  <si>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</si>
  <si>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</si>
  <si>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</si>
  <si>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</si>
  <si>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</si>
  <si>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</si>
  <si>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</si>
  <si>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</si>
  <si>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</si>
  <si>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</si>
  <si>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</si>
  <si>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</si>
  <si>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</si>
  <si>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</si>
  <si>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</si>
  <si>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</si>
  <si>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</si>
  <si>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</si>
  <si>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</si>
  <si>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</si>
  <si>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</si>
  <si>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</si>
  <si>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</si>
  <si>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</si>
  <si>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</si>
  <si>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</si>
  <si>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</si>
  <si>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</si>
  <si>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</si>
  <si>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</si>
  <si>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</si>
  <si>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</si>
  <si>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</si>
  <si>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</si>
  <si>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</si>
  <si>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</si>
  <si>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</si>
  <si>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</si>
  <si>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</si>
  <si>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</si>
  <si>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</si>
  <si>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</si>
  <si>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</si>
  <si>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</si>
  <si>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</si>
  <si>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</si>
  <si>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</si>
  <si>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</si>
  <si>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</si>
  <si>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</si>
  <si>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</si>
  <si>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</si>
  <si>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</si>
  <si>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</si>
  <si>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</si>
  <si>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</si>
  <si>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</si>
  <si>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</si>
  <si>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</si>
  <si>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</si>
  <si>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</si>
  <si>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</si>
  <si>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</si>
  <si>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</si>
  <si>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</si>
  <si>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</si>
  <si>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</si>
  <si>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</si>
  <si>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</si>
  <si>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</si>
  <si>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</si>
  <si>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</si>
  <si>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</si>
  <si>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</si>
  <si>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</si>
  <si>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</si>
  <si>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</si>
  <si>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</si>
  <si>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</si>
  <si>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</si>
  <si>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</si>
  <si>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</si>
  <si>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</si>
  <si>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</si>
  <si>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</si>
  <si>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</si>
  <si>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</si>
  <si>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</si>
  <si>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</si>
  <si>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</si>
  <si>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</si>
  <si>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</si>
  <si>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</si>
  <si>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</si>
  <si>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</si>
  <si>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</si>
  <si>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</si>
  <si>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</si>
  <si>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</si>
  <si>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</si>
  <si>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</si>
  <si>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</si>
  <si>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</si>
  <si>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</si>
  <si>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</si>
  <si>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</si>
  <si>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</si>
  <si>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</si>
  <si>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</si>
  <si>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</si>
  <si>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</si>
  <si>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</si>
  <si>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</si>
  <si>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</si>
  <si>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</si>
  <si>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</si>
  <si>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</si>
  <si>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</si>
  <si>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</si>
  <si>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</si>
  <si>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</si>
  <si>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</si>
  <si>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</si>
  <si>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</si>
  <si>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</si>
  <si>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</si>
  <si>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</si>
  <si>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</si>
  <si>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</si>
  <si>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</si>
  <si>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</si>
  <si>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</si>
  <si>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</si>
  <si>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</si>
  <si>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</si>
  <si>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</si>
  <si>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</si>
  <si>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</si>
  <si>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</si>
  <si>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</si>
  <si>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</si>
  <si>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</si>
  <si>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</si>
  <si>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</si>
  <si>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</si>
  <si>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</si>
  <si>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</si>
  <si>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</si>
  <si>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</si>
  <si>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</si>
  <si>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</si>
  <si>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</si>
  <si>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</si>
  <si>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</si>
  <si>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</si>
  <si>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</si>
  <si>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</si>
  <si>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</si>
  <si>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</si>
  <si>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</si>
  <si>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</si>
  <si>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</si>
  <si>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</si>
  <si>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</si>
  <si>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</si>
  <si>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</si>
  <si>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</si>
  <si>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</si>
  <si>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</si>
  <si>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</si>
  <si>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</si>
  <si>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</si>
  <si>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</si>
  <si>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</si>
  <si>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</si>
  <si>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</si>
  <si>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</si>
  <si>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</si>
  <si>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</si>
  <si>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</si>
  <si>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</si>
  <si>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</si>
  <si>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</si>
  <si>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</si>
  <si>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</si>
  <si>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</si>
  <si>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</si>
  <si>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</si>
  <si>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</si>
  <si>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</si>
  <si>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</si>
  <si>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</si>
  <si>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</si>
  <si>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</si>
  <si>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</si>
  <si>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</si>
  <si>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</si>
  <si>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</si>
  <si>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</si>
  <si>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</si>
  <si>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</si>
  <si>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</si>
  <si>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</si>
  <si>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</si>
  <si>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</si>
  <si>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</si>
  <si>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</si>
  <si>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</si>
  <si>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</si>
  <si>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</si>
  <si>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</si>
  <si>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</si>
  <si>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</si>
  <si>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</si>
  <si>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</si>
  <si>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</si>
  <si>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</si>
  <si>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</si>
  <si>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</si>
  <si>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</si>
  <si>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</si>
  <si>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</si>
  <si>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</si>
  <si>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</si>
  <si>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</si>
  <si>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</si>
  <si>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</si>
  <si>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</si>
  <si>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</si>
  <si>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</si>
  <si>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</si>
  <si>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</si>
  <si>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</si>
  <si>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</si>
  <si>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</si>
  <si>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</si>
  <si>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</si>
  <si>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</si>
  <si>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</si>
  <si>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</si>
  <si>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</si>
  <si>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</si>
  <si>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</si>
  <si>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</si>
  <si>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</si>
  <si>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</si>
  <si>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</si>
  <si>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</si>
  <si>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</si>
  <si>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</si>
  <si>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</si>
  <si>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</si>
  <si>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</si>
  <si>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</si>
  <si>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</si>
  <si>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</si>
  <si>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</si>
  <si>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</si>
  <si>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</si>
  <si>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</si>
  <si>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</si>
  <si>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</si>
  <si>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</si>
  <si>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</si>
  <si>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</si>
  <si>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</si>
  <si>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</si>
  <si>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</si>
  <si>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</si>
  <si>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</si>
  <si>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</si>
  <si>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</si>
  <si>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</si>
  <si>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</si>
  <si>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</si>
  <si>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</si>
  <si>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</si>
  <si>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</si>
  <si>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</si>
  <si>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</si>
  <si>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</si>
  <si>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</si>
  <si>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</si>
  <si>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</si>
  <si>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</si>
  <si>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</si>
  <si>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</si>
  <si>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</si>
  <si>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</si>
  <si>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</si>
  <si>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</si>
  <si>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</si>
  <si>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</si>
  <si>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</si>
  <si>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</si>
  <si>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</si>
  <si>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</si>
  <si>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</si>
  <si>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</si>
  <si>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</si>
  <si>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</si>
  <si>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</si>
  <si>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</si>
  <si>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</si>
  <si>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</si>
  <si>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</si>
  <si>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</si>
  <si>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</si>
  <si>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</si>
  <si>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</si>
  <si>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</si>
  <si>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</si>
  <si>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</si>
  <si>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</si>
  <si>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</si>
  <si>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</si>
  <si>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</si>
  <si>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</si>
  <si>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</si>
  <si>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</si>
  <si>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</si>
  <si>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</si>
  <si>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</si>
  <si>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</si>
  <si>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</si>
  <si>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</si>
  <si>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</si>
  <si>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</si>
  <si>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</si>
  <si>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</si>
  <si>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</si>
  <si>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</si>
  <si>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</si>
  <si>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</si>
  <si>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</si>
  <si>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</si>
  <si>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</si>
  <si>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</si>
  <si>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</si>
  <si>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</si>
  <si>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</si>
  <si>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</si>
  <si>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</si>
  <si>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</si>
  <si>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</si>
  <si>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</si>
  <si>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</si>
  <si>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</si>
  <si>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</si>
  <si>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</si>
  <si>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</si>
  <si>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</si>
  <si>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</si>
  <si>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</si>
  <si>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</si>
  <si>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</si>
  <si>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</si>
  <si>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</si>
  <si>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</si>
  <si>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</si>
  <si>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</si>
  <si>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</si>
  <si>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</si>
  <si>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</si>
  <si>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</si>
  <si>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</si>
  <si>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</si>
  <si>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</si>
  <si>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</si>
  <si>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</si>
  <si>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</si>
  <si>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</si>
  <si>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</si>
  <si>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</si>
  <si>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</si>
  <si>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</si>
  <si>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</si>
  <si>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</si>
  <si>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</si>
  <si>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</si>
  <si>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</si>
  <si>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</si>
  <si>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</si>
  <si>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</si>
  <si>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</si>
  <si>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</si>
  <si>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</si>
  <si>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</si>
  <si>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</si>
  <si>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</si>
  <si>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</si>
  <si>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</si>
  <si>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</si>
  <si>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</si>
  <si>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</si>
  <si>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</si>
  <si>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</si>
  <si>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</si>
  <si>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</si>
  <si>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</si>
  <si>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</si>
  <si>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</si>
  <si>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</si>
  <si>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</si>
  <si>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</si>
  <si>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</si>
  <si>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</si>
  <si>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</si>
  <si>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</si>
  <si>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</si>
  <si>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</si>
  <si>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</si>
  <si>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</si>
  <si>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</si>
  <si>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</si>
  <si>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</si>
  <si>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</si>
  <si>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</si>
  <si>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</si>
  <si>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</si>
  <si>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</si>
  <si>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</si>
  <si>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</si>
  <si>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</si>
  <si>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</si>
  <si>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</si>
  <si>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</si>
  <si>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</si>
  <si>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</si>
  <si>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</si>
  <si>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</si>
  <si>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</si>
  <si>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</si>
  <si>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</si>
  <si>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</si>
  <si>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</si>
  <si>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</si>
  <si>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</si>
  <si>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</si>
  <si>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</si>
  <si>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</si>
  <si>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</si>
  <si>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</si>
  <si>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</si>
  <si>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</si>
  <si>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</si>
  <si>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</si>
  <si>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</si>
  <si>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</si>
  <si>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</si>
  <si>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</si>
  <si>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</si>
  <si>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</si>
  <si>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</si>
  <si>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</si>
  <si>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</si>
  <si>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</si>
  <si>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</si>
  <si>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</si>
  <si>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</si>
  <si>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</si>
  <si>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</si>
  <si>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</si>
  <si>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</si>
  <si>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</si>
  <si>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</si>
  <si>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</si>
  <si>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</si>
  <si>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</si>
  <si>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</si>
  <si>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</si>
  <si>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</si>
  <si>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</si>
  <si>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</si>
  <si>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</si>
  <si>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</si>
  <si>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</si>
  <si>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</si>
  <si>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</si>
  <si>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</si>
  <si>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</si>
  <si>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</si>
  <si>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</si>
  <si>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</si>
  <si>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</si>
  <si>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</si>
  <si>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</si>
  <si>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</si>
  <si>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</si>
  <si>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</si>
  <si>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</si>
  <si>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</si>
  <si>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</si>
  <si>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</si>
  <si>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</si>
  <si>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</si>
  <si>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</si>
  <si>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</si>
  <si>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</si>
  <si>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</si>
  <si>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</si>
  <si>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</si>
  <si>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</si>
  <si>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</si>
  <si>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</si>
  <si>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</si>
  <si>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</si>
  <si>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</si>
  <si>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</si>
  <si>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</si>
  <si>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</si>
  <si>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</si>
  <si>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</si>
  <si>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</si>
  <si>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</si>
  <si>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</si>
  <si>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</si>
  <si>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</si>
  <si>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</si>
  <si>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</si>
  <si>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</si>
  <si>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</si>
  <si>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</si>
  <si>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</si>
  <si>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</si>
  <si>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</si>
  <si>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</si>
  <si>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</si>
  <si>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</si>
  <si>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</si>
  <si>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</si>
  <si>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</si>
  <si>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</si>
  <si>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</si>
  <si>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</si>
  <si>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</si>
  <si>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</si>
  <si>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</si>
  <si>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</si>
  <si>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</si>
  <si>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</si>
  <si>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</si>
  <si>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</si>
  <si>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</si>
  <si>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</si>
  <si>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</si>
  <si>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</si>
  <si>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</si>
  <si>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</si>
  <si>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</si>
  <si>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</si>
  <si>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</si>
  <si>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</si>
  <si>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</si>
  <si>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</si>
  <si>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</si>
  <si>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</si>
  <si>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</si>
  <si>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</si>
  <si>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</si>
  <si>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</si>
  <si>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</si>
  <si>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</si>
  <si>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</si>
  <si>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</si>
  <si>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</si>
  <si>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</si>
  <si>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</si>
  <si>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</si>
  <si>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</si>
  <si>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</si>
  <si>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</si>
  <si>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</si>
  <si>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</si>
  <si>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</si>
  <si>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</si>
  <si>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</si>
  <si>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</si>
  <si>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</si>
  <si>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</si>
  <si>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</si>
  <si>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</si>
  <si>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</si>
  <si>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</si>
  <si>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</si>
  <si>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</si>
  <si>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</si>
  <si>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</si>
  <si>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</si>
  <si>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</si>
  <si>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</si>
  <si>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</si>
  <si>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</si>
  <si>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</si>
  <si>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</si>
  <si>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</si>
  <si>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</si>
  <si>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</si>
  <si>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</si>
  <si>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</si>
  <si>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</si>
  <si>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</si>
  <si>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</si>
  <si>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</si>
  <si>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</si>
  <si>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</si>
  <si>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</si>
  <si>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</si>
  <si>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</si>
  <si>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</si>
  <si>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</si>
  <si>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</si>
  <si>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</si>
  <si>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</si>
  <si>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</si>
  <si>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</si>
  <si>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</si>
  <si>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</si>
  <si>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</si>
  <si>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</si>
  <si>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</si>
  <si>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</si>
  <si>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</si>
  <si>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</si>
  <si>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</si>
  <si>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</si>
  <si>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</si>
  <si>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</si>
  <si>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</si>
  <si>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</si>
  <si>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</si>
  <si>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</si>
  <si>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</si>
  <si>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</si>
  <si>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</si>
  <si>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</si>
  <si>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</si>
  <si>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</si>
  <si>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</si>
  <si>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</si>
  <si>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</si>
  <si>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</si>
  <si>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</si>
  <si>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</si>
  <si>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</si>
  <si>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</si>
  <si>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</si>
  <si>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</si>
  <si>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</si>
  <si>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</si>
  <si>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</si>
  <si>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</si>
  <si>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</si>
  <si>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</si>
  <si>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</si>
  <si>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</si>
  <si>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</si>
  <si>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</si>
  <si>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</si>
  <si>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</si>
  <si>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</si>
  <si>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</si>
  <si>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</si>
  <si>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</si>
  <si>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</si>
  <si>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</si>
  <si>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</si>
  <si>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</si>
  <si>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</si>
  <si>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</si>
  <si>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</si>
  <si>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</si>
  <si>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</si>
  <si>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</si>
  <si>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</si>
  <si>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</si>
  <si>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</si>
  <si>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</si>
  <si>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</si>
  <si>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</si>
  <si>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</si>
  <si>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</si>
  <si>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</si>
  <si>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</si>
  <si>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</si>
  <si>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</si>
  <si>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</si>
  <si>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</si>
  <si>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</si>
  <si>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</si>
  <si>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</si>
  <si>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</si>
  <si>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</si>
  <si>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</si>
  <si>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</si>
  <si>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</si>
  <si>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</si>
  <si>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</si>
  <si>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</si>
  <si>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</si>
  <si>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</si>
  <si>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</si>
  <si>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</si>
  <si>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</si>
  <si>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</si>
  <si>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</si>
  <si>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</si>
  <si>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</si>
  <si>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</si>
  <si>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</si>
  <si>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</si>
  <si>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</si>
  <si>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</si>
  <si>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</si>
  <si>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</si>
  <si>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</si>
  <si>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</si>
  <si>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</si>
  <si>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</si>
  <si>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</si>
  <si>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</si>
  <si>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</si>
  <si>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</si>
  <si>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</si>
  <si>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</si>
  <si>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</si>
  <si>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</si>
  <si>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</si>
  <si>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</si>
  <si>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</si>
  <si>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</si>
  <si>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</si>
  <si>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</si>
  <si>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</si>
  <si>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</si>
  <si>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</si>
  <si>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</si>
  <si>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</si>
  <si>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</si>
  <si>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</si>
  <si>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</si>
  <si>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</si>
  <si>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</si>
  <si>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</si>
  <si>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</si>
  <si>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</si>
  <si>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</si>
  <si>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</si>
  <si>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</si>
  <si>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</si>
  <si>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</si>
  <si>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</si>
  <si>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</si>
  <si>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</si>
  <si>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</si>
  <si>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</si>
  <si>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</si>
  <si>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</si>
  <si>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</si>
  <si>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</si>
  <si>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</si>
  <si>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</si>
  <si>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</si>
  <si>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</si>
  <si>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</si>
  <si>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</si>
  <si>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</si>
  <si>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</si>
  <si>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</si>
  <si>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</si>
  <si>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</si>
  <si>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</si>
  <si>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</si>
  <si>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</si>
  <si>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</si>
  <si>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</si>
  <si>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</si>
  <si>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</si>
  <si>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</si>
  <si>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</si>
  <si>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</si>
  <si>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</si>
  <si>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</si>
  <si>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</si>
  <si>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</si>
  <si>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</si>
  <si>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</si>
  <si>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</si>
  <si>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</si>
  <si>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</si>
  <si>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</si>
  <si>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</si>
  <si>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</si>
  <si>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</si>
  <si>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</si>
  <si>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</si>
  <si>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</si>
  <si>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</si>
  <si>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</si>
  <si>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</si>
  <si>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</si>
  <si>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</si>
  <si>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</si>
  <si>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</si>
  <si>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</si>
  <si>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</si>
  <si>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</si>
  <si>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</si>
  <si>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</si>
  <si>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</si>
  <si>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</si>
  <si>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</si>
  <si>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</si>
  <si>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</si>
  <si>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</si>
  <si>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</si>
  <si>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</si>
  <si>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</si>
  <si>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</si>
  <si>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</si>
  <si>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</si>
  <si>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</si>
  <si>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</si>
  <si>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</si>
  <si>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</si>
  <si>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</si>
  <si>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</si>
  <si>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</si>
  <si>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</si>
  <si>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</si>
  <si>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</si>
  <si>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</si>
  <si>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</si>
  <si>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</si>
  <si>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</si>
  <si>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</si>
  <si>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</si>
  <si>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</si>
  <si>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</si>
  <si>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</si>
  <si>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</si>
  <si>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</si>
  <si>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</si>
  <si>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</si>
  <si>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</si>
  <si>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</si>
  <si>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</si>
  <si>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</si>
  <si>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</si>
  <si>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</si>
  <si>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</si>
  <si>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</si>
  <si>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</si>
  <si>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</si>
  <si>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</si>
  <si>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</si>
  <si>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</si>
  <si>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</si>
  <si>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</si>
  <si>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</si>
  <si>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</si>
  <si>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</si>
  <si>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</si>
  <si>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</si>
  <si>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</si>
  <si>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</si>
  <si>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</si>
  <si>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</si>
  <si>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</si>
  <si>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</si>
  <si>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</si>
  <si>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</si>
  <si>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</si>
  <si>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</si>
  <si>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</si>
  <si>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</si>
  <si>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</si>
  <si>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</si>
  <si>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</si>
  <si>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</si>
  <si>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</si>
  <si>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</si>
  <si>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</si>
  <si>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</si>
  <si>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</si>
  <si>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</si>
  <si>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</si>
  <si>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</si>
  <si>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</si>
  <si>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</si>
  <si>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</si>
  <si>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</si>
  <si>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</si>
  <si>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</si>
  <si>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</si>
  <si>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</si>
  <si>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</si>
  <si>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</si>
  <si>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</si>
  <si>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</si>
  <si>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</si>
  <si>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</si>
  <si>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</si>
  <si>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</si>
  <si>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</si>
  <si>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</si>
  <si>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</si>
  <si>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</si>
  <si>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</si>
  <si>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</si>
  <si>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</si>
  <si>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</si>
  <si>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</si>
  <si>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</si>
  <si>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</si>
  <si>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</si>
  <si>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</si>
  <si>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</si>
  <si>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</si>
  <si>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</si>
  <si>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</si>
  <si>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</si>
  <si>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</si>
  <si>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</si>
  <si>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</si>
  <si>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</si>
  <si>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</si>
  <si>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</si>
  <si>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</si>
  <si>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</si>
  <si>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</si>
  <si>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</si>
  <si>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</si>
  <si>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</si>
  <si>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</si>
  <si>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</si>
  <si>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</si>
  <si>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</si>
  <si>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</si>
  <si>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</si>
  <si>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</si>
  <si>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</si>
  <si>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</si>
  <si>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</si>
  <si>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</si>
  <si>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</si>
  <si>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</si>
  <si>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</si>
  <si>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</si>
  <si>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</si>
  <si>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</si>
  <si>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</si>
  <si>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</si>
  <si>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</si>
  <si>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</si>
  <si>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</si>
  <si>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</si>
  <si>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</si>
  <si>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</si>
  <si>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</si>
  <si>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</si>
  <si>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</si>
  <si>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</si>
  <si>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</si>
  <si>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</si>
  <si>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</si>
  <si>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</si>
  <si>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</si>
  <si>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</si>
  <si>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</si>
  <si>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</si>
  <si>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</si>
  <si>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</si>
  <si>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</si>
  <si>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</si>
  <si>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</si>
  <si>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</si>
  <si>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</si>
  <si>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</si>
  <si>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</si>
  <si>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</si>
  <si>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</si>
  <si>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</si>
  <si>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</si>
  <si>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</si>
  <si>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</si>
  <si>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</si>
  <si>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</si>
  <si>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</si>
  <si>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</si>
  <si>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</si>
  <si>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</si>
  <si>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</si>
  <si>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</si>
  <si>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</si>
  <si>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</si>
  <si>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</si>
  <si>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</si>
  <si>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</si>
  <si>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</si>
  <si>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</si>
  <si>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</si>
  <si>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</si>
  <si>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</si>
  <si>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</si>
  <si>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</si>
  <si>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</si>
  <si>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</si>
  <si>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</si>
  <si>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</si>
  <si>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</si>
  <si>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</si>
  <si>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</si>
  <si>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</si>
  <si>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</si>
  <si>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</si>
  <si>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</si>
  <si>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</si>
  <si>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</si>
  <si>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</si>
  <si>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</si>
  <si>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</si>
  <si>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</si>
  <si>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</si>
  <si>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</si>
  <si>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</si>
  <si>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</si>
  <si>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</si>
  <si>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</si>
  <si>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</si>
  <si>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</si>
  <si>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</si>
  <si>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</si>
  <si>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</si>
  <si>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</si>
  <si>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</si>
  <si>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</si>
  <si>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</si>
  <si>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</si>
  <si>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</si>
  <si>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</si>
  <si>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</si>
  <si>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</si>
  <si>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</si>
  <si>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</si>
  <si>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</si>
  <si>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</si>
  <si>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</si>
  <si>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</si>
  <si>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</si>
  <si>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</si>
  <si>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</si>
  <si>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</si>
  <si>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</si>
  <si>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</si>
  <si>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</si>
  <si>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</si>
  <si>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</si>
  <si>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</si>
  <si>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</si>
  <si>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</si>
  <si>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</si>
  <si>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</si>
  <si>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</si>
  <si>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</si>
  <si>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</si>
  <si>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</si>
  <si>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</si>
  <si>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</si>
  <si>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</si>
  <si>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</si>
  <si>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</si>
  <si>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</si>
  <si>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</si>
  <si>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</si>
  <si>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</si>
  <si>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</si>
  <si>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</si>
  <si>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</si>
  <si>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</si>
  <si>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</si>
  <si>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</si>
  <si>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</si>
  <si>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</si>
  <si>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</si>
  <si>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</si>
  <si>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</si>
  <si>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</si>
  <si>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</si>
  <si>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</si>
  <si>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</si>
  <si>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</si>
  <si>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</si>
  <si>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</si>
  <si>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</si>
  <si>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</si>
  <si>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</si>
  <si>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</si>
  <si>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</si>
  <si>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</si>
  <si>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</si>
  <si>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</si>
  <si>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</si>
  <si>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</si>
  <si>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</si>
  <si>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</si>
  <si>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</si>
  <si>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</si>
  <si>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</si>
  <si>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</si>
  <si>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</si>
  <si>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</si>
  <si>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</si>
  <si>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</si>
  <si>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</si>
  <si>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</si>
  <si>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</si>
  <si>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</si>
  <si>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</si>
  <si>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</si>
  <si>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</si>
  <si>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</si>
  <si>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</si>
  <si>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</si>
  <si>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</si>
  <si>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</si>
  <si>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</si>
  <si>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</si>
  <si>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</si>
  <si>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</si>
  <si>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</si>
  <si>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</si>
  <si>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</si>
  <si>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</si>
  <si>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</si>
  <si>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</si>
  <si>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</si>
  <si>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</si>
  <si>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</si>
  <si>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</si>
  <si>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</si>
  <si>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</si>
  <si>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</si>
  <si>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</si>
  <si>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</si>
  <si>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</si>
  <si>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</si>
  <si>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</si>
  <si>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</si>
  <si>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</si>
  <si>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</si>
  <si>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</si>
  <si>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</si>
  <si>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</si>
  <si>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</si>
  <si>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</si>
  <si>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</si>
  <si>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</si>
  <si>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</si>
  <si>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</si>
  <si>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</si>
  <si>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</si>
  <si>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</si>
  <si>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</si>
  <si>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</si>
  <si>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</si>
  <si>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</si>
  <si>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</si>
  <si>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</si>
  <si>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</si>
  <si>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</si>
  <si>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</si>
  <si>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</si>
  <si>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</si>
  <si>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</si>
  <si>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</si>
  <si>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</si>
  <si>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</si>
  <si>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</si>
  <si>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</si>
  <si>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</si>
  <si>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</si>
  <si>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</si>
  <si>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</si>
  <si>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</si>
  <si>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</si>
  <si>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</si>
  <si>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</si>
  <si>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</si>
  <si>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</si>
  <si>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</si>
  <si>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</si>
  <si>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</si>
  <si>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</si>
  <si>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</si>
  <si>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</si>
  <si>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</si>
  <si>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</si>
  <si>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</si>
  <si>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</si>
  <si>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</si>
  <si>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</si>
  <si>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</si>
  <si>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</si>
  <si>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</si>
  <si>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</si>
  <si>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</si>
  <si>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</si>
  <si>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</si>
  <si>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</si>
  <si>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</si>
  <si>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</si>
  <si>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</si>
  <si>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</si>
  <si>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</si>
  <si>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</si>
  <si>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</si>
  <si>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</si>
  <si>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</si>
  <si>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</si>
  <si>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</si>
  <si>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</si>
  <si>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</si>
  <si>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</si>
  <si>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</si>
  <si>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</si>
  <si>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</si>
  <si>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</si>
  <si>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</si>
  <si>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</si>
  <si>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</si>
  <si>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</si>
  <si>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</si>
  <si>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</si>
  <si>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</si>
  <si>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</si>
  <si>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</si>
  <si>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</si>
  <si>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</si>
  <si>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</si>
  <si>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</si>
  <si>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</si>
  <si>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</si>
  <si>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</si>
  <si>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</si>
  <si>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</si>
  <si>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</si>
  <si>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</si>
  <si>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</si>
  <si>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</si>
  <si>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</si>
  <si>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</si>
  <si>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</si>
  <si>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</si>
  <si>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</si>
  <si>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</si>
  <si>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</si>
  <si>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</si>
  <si>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</si>
  <si>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</si>
  <si>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</si>
  <si>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</si>
  <si>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</si>
  <si>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</si>
  <si>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</si>
  <si>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</si>
  <si>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</si>
  <si>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</si>
  <si>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</si>
  <si>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</si>
  <si>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</si>
  <si>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</si>
  <si>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</si>
  <si>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</si>
  <si>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</si>
  <si>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</si>
  <si>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</si>
  <si>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</si>
  <si>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</si>
  <si>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</si>
  <si>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</si>
  <si>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</si>
  <si>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</si>
  <si>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</si>
  <si>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</si>
  <si>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</si>
  <si>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</si>
  <si>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</si>
  <si>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</si>
  <si>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</si>
  <si>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</si>
  <si>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</si>
  <si>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</si>
  <si>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</si>
  <si>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</si>
  <si>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</si>
  <si>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</si>
  <si>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</si>
  <si>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</si>
  <si>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</si>
  <si>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</si>
  <si>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</si>
  <si>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</si>
  <si>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</si>
  <si>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</si>
  <si>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</si>
  <si>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</si>
  <si>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</si>
  <si>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</si>
  <si>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</si>
  <si>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</si>
  <si>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</si>
  <si>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</si>
  <si>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</si>
  <si>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</si>
  <si>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</si>
  <si>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</si>
  <si>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</si>
  <si>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</si>
  <si>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</si>
  <si>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</si>
  <si>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</si>
  <si>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</si>
  <si>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</si>
  <si>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</si>
  <si>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</si>
  <si>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</si>
  <si>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</si>
  <si>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</si>
  <si>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</si>
  <si>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</si>
  <si>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</si>
  <si>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</si>
  <si>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</si>
  <si>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</si>
  <si>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</si>
  <si>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</si>
  <si>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</si>
  <si>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</si>
  <si>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</si>
  <si>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</si>
  <si>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</si>
  <si>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</si>
  <si>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</si>
  <si>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</si>
  <si>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</si>
  <si>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</si>
  <si>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</si>
  <si>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</si>
  <si>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</si>
  <si>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</si>
  <si>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</si>
  <si>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</si>
  <si>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</si>
  <si>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</si>
  <si>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</si>
  <si>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</si>
  <si>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</si>
  <si>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</si>
  <si>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</si>
  <si>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</si>
  <si>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</si>
  <si>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</si>
  <si>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</si>
  <si>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</si>
  <si>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</si>
  <si>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</si>
  <si>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</si>
  <si>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</si>
  <si>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</si>
  <si>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</si>
  <si>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</si>
  <si>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</si>
  <si>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</si>
  <si>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</si>
  <si>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</si>
  <si>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</si>
  <si>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</si>
  <si>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</si>
  <si>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</si>
  <si>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</si>
  <si>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</si>
  <si>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</si>
  <si>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</si>
  <si>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</si>
  <si>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</si>
  <si>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</si>
  <si>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</si>
  <si>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</si>
  <si>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</si>
  <si>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</si>
  <si>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</si>
  <si>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</si>
  <si>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</si>
  <si>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</si>
  <si>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</si>
  <si>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</si>
  <si>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</si>
  <si>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</si>
  <si>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</si>
  <si>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</si>
  <si>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</si>
  <si>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</si>
  <si>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</si>
  <si>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</si>
  <si>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</si>
  <si>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</si>
  <si>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</si>
  <si>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</si>
  <si>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</si>
  <si>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</si>
  <si>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</si>
  <si>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</si>
  <si>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</si>
  <si>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</si>
  <si>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</si>
  <si>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</si>
  <si>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</si>
  <si>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</si>
  <si>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</si>
  <si>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</si>
  <si>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</si>
  <si>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</si>
  <si>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</si>
  <si>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</si>
  <si>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</si>
  <si>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</si>
  <si>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</si>
  <si>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</si>
  <si>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</si>
  <si>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</si>
  <si>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</si>
  <si>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</si>
  <si>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</si>
  <si>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</si>
  <si>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</si>
  <si>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</si>
  <si>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</si>
  <si>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</si>
  <si>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</si>
  <si>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</si>
  <si>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</si>
  <si>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</si>
  <si>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</si>
  <si>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</si>
  <si>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</si>
  <si>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</si>
  <si>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</si>
  <si>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</si>
  <si>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</si>
  <si>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</si>
  <si>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</si>
  <si>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</si>
  <si>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</si>
  <si>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</si>
  <si>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</si>
  <si>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</si>
  <si>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</si>
  <si>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</si>
  <si>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</si>
  <si>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</si>
  <si>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</si>
  <si>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</si>
  <si>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</si>
  <si>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</si>
  <si>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</si>
  <si>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</si>
  <si>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</si>
  <si>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</si>
  <si>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</si>
  <si>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</si>
  <si>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</si>
  <si>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</si>
  <si>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</si>
  <si>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</si>
  <si>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</si>
  <si>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</si>
  <si>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</si>
  <si>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</si>
  <si>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</si>
  <si>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</si>
  <si>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</si>
  <si>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</si>
  <si>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</si>
  <si>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</si>
  <si>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</si>
  <si>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</si>
  <si>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</si>
  <si>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</si>
  <si>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</si>
  <si>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</si>
  <si>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</si>
  <si>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</si>
  <si>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</si>
  <si>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</si>
  <si>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</si>
  <si>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</si>
  <si>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</si>
  <si>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</si>
  <si>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</si>
  <si>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</si>
  <si>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</si>
  <si>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</si>
  <si>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</si>
  <si>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</si>
  <si>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</si>
  <si>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</si>
  <si>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</si>
  <si>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</si>
  <si>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</si>
  <si>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</si>
  <si>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</si>
  <si>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</si>
  <si>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</si>
  <si>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</si>
  <si>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</si>
  <si>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</si>
  <si>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</si>
  <si>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</si>
  <si>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</si>
  <si>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</si>
  <si>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</si>
  <si>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</si>
  <si>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</si>
  <si>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</si>
  <si>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</si>
  <si>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</si>
  <si>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</si>
  <si>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</si>
  <si>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</si>
  <si>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</si>
  <si>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</si>
  <si>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</si>
  <si>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</si>
  <si>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</si>
  <si>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</si>
  <si>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</si>
  <si>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</si>
  <si>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</si>
  <si>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</si>
  <si>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</si>
  <si>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</si>
  <si>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</si>
  <si>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</si>
  <si>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</si>
  <si>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</si>
  <si>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</si>
  <si>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</si>
  <si>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</si>
  <si>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</si>
  <si>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</si>
  <si>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</si>
  <si>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</si>
  <si>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</si>
  <si>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</si>
  <si>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</si>
  <si>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</si>
  <si>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</si>
  <si>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</si>
  <si>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</si>
  <si>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</si>
  <si>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</si>
  <si>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</si>
  <si>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</si>
  <si>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</si>
  <si>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</si>
  <si>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</si>
  <si>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</si>
  <si>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</si>
  <si>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</si>
  <si>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</si>
  <si>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</si>
  <si>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</si>
  <si>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</si>
  <si>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</si>
  <si>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</si>
  <si>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</si>
  <si>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</si>
  <si>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</si>
  <si>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</si>
  <si>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</si>
  <si>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</si>
  <si>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</si>
  <si>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</si>
  <si>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</si>
  <si>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</si>
  <si>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</si>
  <si>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</si>
  <si>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</si>
  <si>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</si>
  <si>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</si>
  <si>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</si>
  <si>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</si>
  <si>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</si>
  <si>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</si>
  <si>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</si>
  <si>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</si>
  <si>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</si>
  <si>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</si>
  <si>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</si>
  <si>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</si>
  <si>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</si>
  <si>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</si>
  <si>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</si>
  <si>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</si>
  <si>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</si>
  <si>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</si>
  <si>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</si>
  <si>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</si>
  <si>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</si>
  <si>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</si>
  <si>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</si>
  <si>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</si>
  <si>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</si>
  <si>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</si>
  <si>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</si>
  <si>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</si>
  <si>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</si>
  <si>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</si>
  <si>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</si>
  <si>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</si>
  <si>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</si>
  <si>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</si>
  <si>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</si>
  <si>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</si>
  <si>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</si>
  <si>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</si>
  <si>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</si>
  <si>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</si>
  <si>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</si>
  <si>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</si>
  <si>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</si>
  <si>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</si>
  <si>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</si>
  <si>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</si>
  <si>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</si>
  <si>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</si>
  <si>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</si>
  <si>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</si>
  <si>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</si>
  <si>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</si>
  <si>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</si>
  <si>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</si>
  <si>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</si>
  <si>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</si>
  <si>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</si>
  <si>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</si>
  <si>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</si>
  <si>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</si>
  <si>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</si>
  <si>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</si>
  <si>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</si>
  <si>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</si>
  <si>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</si>
  <si>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</si>
  <si>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</si>
  <si>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</si>
  <si>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</si>
  <si>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</si>
  <si>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</si>
  <si>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</si>
  <si>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</si>
  <si>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</si>
  <si>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</si>
  <si>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</si>
  <si>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</si>
  <si>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</si>
  <si>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</si>
  <si>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</si>
  <si>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</si>
  <si>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</si>
  <si>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</si>
  <si>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</si>
  <si>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</si>
  <si>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</si>
  <si>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</si>
  <si>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</si>
  <si>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</si>
  <si>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</si>
  <si>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</si>
  <si>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</si>
  <si>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</si>
  <si>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</si>
  <si>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</si>
  <si>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</si>
  <si>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</si>
  <si>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</si>
  <si>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</si>
  <si>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</si>
  <si>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</si>
  <si>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</si>
  <si>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</si>
  <si>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</si>
  <si>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</si>
  <si>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</si>
  <si>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</si>
  <si>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</si>
  <si>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</si>
  <si>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</si>
  <si>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</si>
  <si>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</si>
  <si>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</si>
  <si>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</si>
  <si>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</si>
  <si>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</si>
  <si>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</si>
  <si>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</si>
  <si>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</si>
  <si>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</si>
  <si>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</si>
  <si>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</si>
  <si>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</si>
  <si>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</si>
  <si>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</si>
  <si>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</si>
  <si>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</si>
  <si>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</si>
  <si>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</si>
  <si>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</si>
  <si>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</si>
  <si>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</si>
  <si>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</si>
  <si>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</si>
  <si>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</si>
  <si>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</si>
  <si>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</si>
  <si>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</si>
  <si>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</si>
  <si>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</si>
  <si>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</si>
  <si>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</si>
  <si>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</si>
  <si>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</si>
  <si>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</si>
  <si>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</si>
  <si>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</si>
  <si>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</si>
  <si>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</si>
  <si>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</si>
  <si>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</si>
  <si>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</si>
  <si>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</si>
  <si>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</si>
  <si>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</si>
  <si>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</si>
  <si>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</si>
  <si>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</si>
  <si>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</si>
  <si>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</si>
  <si>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</si>
  <si>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</si>
  <si>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</si>
  <si>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</si>
  <si>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</si>
  <si>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</si>
  <si>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</si>
  <si>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</si>
  <si>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</si>
  <si>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</si>
  <si>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</si>
  <si>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</si>
  <si>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</si>
  <si>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</si>
  <si>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</si>
  <si>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</si>
  <si>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</si>
  <si>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</si>
  <si>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</si>
  <si>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</si>
  <si>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</si>
  <si>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</si>
  <si>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</si>
  <si>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</si>
  <si>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</si>
  <si>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</si>
  <si>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</si>
  <si>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</si>
  <si>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</si>
  <si>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</si>
  <si>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</si>
  <si>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</si>
  <si>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</si>
  <si>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</si>
  <si>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</si>
  <si>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</si>
  <si>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</si>
  <si>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</si>
  <si>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</si>
  <si>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</si>
  <si>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</si>
  <si>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</si>
  <si>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</si>
  <si>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</si>
  <si>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</si>
  <si>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</si>
  <si>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</si>
  <si>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</si>
  <si>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</si>
  <si>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</si>
  <si>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</si>
  <si>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</si>
  <si>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</si>
  <si>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</si>
  <si>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</si>
  <si>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</si>
  <si>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</si>
  <si>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</si>
  <si>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</si>
  <si>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</si>
  <si>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</si>
  <si>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</si>
  <si>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</si>
  <si>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</si>
  <si>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</si>
  <si>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</si>
  <si>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</si>
  <si>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</si>
  <si>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</si>
  <si>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</si>
  <si>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</si>
  <si>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</si>
  <si>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</si>
  <si>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</si>
  <si>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</si>
  <si>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</si>
  <si>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</si>
  <si>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</si>
  <si>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</si>
  <si>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</si>
  <si>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</si>
  <si>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</si>
  <si>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</si>
  <si>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</si>
  <si>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</si>
  <si>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</si>
  <si>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</si>
  <si>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</si>
  <si>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</si>
  <si>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</si>
  <si>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</si>
  <si>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</si>
  <si>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</si>
  <si>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</si>
  <si>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</si>
  <si>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</si>
  <si>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</si>
  <si>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</si>
  <si>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</si>
  <si>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</si>
  <si>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</si>
  <si>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</si>
  <si>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</si>
  <si>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</si>
  <si>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</si>
  <si>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</si>
  <si>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</si>
  <si>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</si>
  <si>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</si>
  <si>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</si>
  <si>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</si>
  <si>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</si>
  <si>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</si>
  <si>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</si>
  <si>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</si>
  <si>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</si>
  <si>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</si>
  <si>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</si>
  <si>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</si>
  <si>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</si>
  <si>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</si>
  <si>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</si>
  <si>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</si>
  <si>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</si>
  <si>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</si>
  <si>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</si>
  <si>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</si>
  <si>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</si>
  <si>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</si>
  <si>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</si>
  <si>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</si>
  <si>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</si>
  <si>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</si>
  <si>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</si>
  <si>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</si>
  <si>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</si>
  <si>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</si>
  <si>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</si>
  <si>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</si>
  <si>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</si>
  <si>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</si>
  <si>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</si>
  <si>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</si>
  <si>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</si>
  <si>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</si>
  <si>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</si>
  <si>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</si>
  <si>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</si>
  <si>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</si>
  <si>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</si>
  <si>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</si>
  <si>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</si>
  <si>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</si>
  <si>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</si>
  <si>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</si>
  <si>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</si>
  <si>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</si>
  <si>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</si>
  <si>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</si>
  <si>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</si>
  <si>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</si>
  <si>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</si>
  <si>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</si>
  <si>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</si>
  <si>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</si>
  <si>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</si>
  <si>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</si>
  <si>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</si>
  <si>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</si>
  <si>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</si>
  <si>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</si>
  <si>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</si>
  <si>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</si>
  <si>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</si>
  <si>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</si>
  <si>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</si>
  <si>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</si>
  <si>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</si>
  <si>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</si>
  <si>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</si>
  <si>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</si>
  <si>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</si>
  <si>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</si>
  <si>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</si>
  <si>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</si>
  <si>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</si>
  <si>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</si>
  <si>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</si>
  <si>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</si>
  <si>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</si>
  <si>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</si>
  <si>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</si>
  <si>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</si>
  <si>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</si>
  <si>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</si>
  <si>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</si>
  <si>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</si>
  <si>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</si>
  <si>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</si>
  <si>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</si>
  <si>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</si>
  <si>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</si>
  <si>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</si>
  <si>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</si>
  <si>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</si>
  <si>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</si>
  <si>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</si>
  <si>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</si>
  <si>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</si>
  <si>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</si>
  <si>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</si>
  <si>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</si>
  <si>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</si>
  <si>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</si>
  <si>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</si>
  <si>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</si>
  <si>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</si>
  <si>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</si>
  <si>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</si>
  <si>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</si>
  <si>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</si>
  <si>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</si>
  <si>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</si>
  <si>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</si>
  <si>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</si>
  <si>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</si>
  <si>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</si>
  <si>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</si>
  <si>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</si>
  <si>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</si>
  <si>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</si>
  <si>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</si>
  <si>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</si>
  <si>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</si>
  <si>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</si>
  <si>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</si>
  <si>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</si>
  <si>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</si>
  <si>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</si>
  <si>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</si>
  <si>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</si>
  <si>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</si>
  <si>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</si>
  <si>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</si>
  <si>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</si>
  <si>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</si>
  <si>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</si>
  <si>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</si>
  <si>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</si>
  <si>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</si>
  <si>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</si>
  <si>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</si>
  <si>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</si>
  <si>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</si>
  <si>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</si>
  <si>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</si>
  <si>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</si>
  <si>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</si>
  <si>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</si>
  <si>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</si>
  <si>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</si>
  <si>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</si>
  <si>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</si>
  <si>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</si>
  <si>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</si>
  <si>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</si>
  <si>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</si>
  <si>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</si>
  <si>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</si>
  <si>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</si>
  <si>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</si>
  <si>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</si>
  <si>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</si>
  <si>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</si>
  <si>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</si>
  <si>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</si>
  <si>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</si>
  <si>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</si>
  <si>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</si>
  <si>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</si>
  <si>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</si>
  <si>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</si>
  <si>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</si>
  <si>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</si>
  <si>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</si>
  <si>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</si>
  <si>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</si>
  <si>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</si>
  <si>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</si>
  <si>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</si>
  <si>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</si>
  <si>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</si>
  <si>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</si>
  <si>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</si>
  <si>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</si>
  <si>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</si>
  <si>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</si>
  <si>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</si>
  <si>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</si>
  <si>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</si>
  <si>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</si>
  <si>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</si>
  <si>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</si>
  <si>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</si>
  <si>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</si>
  <si>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</si>
  <si>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</si>
  <si>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</si>
  <si>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</si>
  <si>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</si>
  <si>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</si>
  <si>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</si>
  <si>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</si>
  <si>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</si>
  <si>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</si>
  <si>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</si>
  <si>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</si>
  <si>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</si>
  <si>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</si>
  <si>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</si>
  <si>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</si>
  <si>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</si>
  <si>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</si>
  <si>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</si>
  <si>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</si>
  <si>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</si>
  <si>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</si>
  <si>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</si>
  <si>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</si>
  <si>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</si>
  <si>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</si>
  <si>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</si>
  <si>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</si>
  <si>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</si>
  <si>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</si>
  <si>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</si>
  <si>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</si>
  <si>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</si>
  <si>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</si>
  <si>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</si>
  <si>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</si>
  <si>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</si>
  <si>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</si>
  <si>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</si>
  <si>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</si>
  <si>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</si>
  <si>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</si>
  <si>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</si>
  <si>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</si>
  <si>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</si>
  <si>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</si>
  <si>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</si>
  <si>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</si>
  <si>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</si>
  <si>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</si>
  <si>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</si>
  <si>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</si>
  <si>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</si>
  <si>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</si>
  <si>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</si>
  <si>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</si>
  <si>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</si>
  <si>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</si>
  <si>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</si>
  <si>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</si>
  <si>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</si>
  <si>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</si>
  <si>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</si>
  <si>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</si>
  <si>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</si>
  <si>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</si>
  <si>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</si>
  <si>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</si>
  <si>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</si>
  <si>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</si>
  <si>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</si>
  <si>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</si>
  <si>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</si>
  <si>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</si>
  <si>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</si>
  <si>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</si>
  <si>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</si>
  <si>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</si>
  <si>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</si>
  <si>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</si>
  <si>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</si>
  <si>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</si>
  <si>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</si>
  <si>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</si>
  <si>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</si>
  <si>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</si>
  <si>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</si>
  <si>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</si>
  <si>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</si>
  <si>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</si>
  <si>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</si>
  <si>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</si>
  <si>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</si>
  <si>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</si>
  <si>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</si>
  <si>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</si>
  <si>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</si>
  <si>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</si>
  <si>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</si>
  <si>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</si>
  <si>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</si>
  <si>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</si>
  <si>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</si>
  <si>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</si>
  <si>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</si>
  <si>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</si>
  <si>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</si>
  <si>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</si>
  <si>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</si>
  <si>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</si>
  <si>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</si>
  <si>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</si>
  <si>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</si>
  <si>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</si>
  <si>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</si>
  <si>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</si>
  <si>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</si>
  <si>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</si>
  <si>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</si>
  <si>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</si>
  <si>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</si>
  <si>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</si>
  <si>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</si>
  <si>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</si>
  <si>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</si>
  <si>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</si>
  <si>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</si>
  <si>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</si>
  <si>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</si>
  <si>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</si>
  <si>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</si>
  <si>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</si>
  <si>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</si>
  <si>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</si>
  <si>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</si>
  <si>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</si>
  <si>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</si>
  <si>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</si>
  <si>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</si>
  <si>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</si>
  <si>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</si>
  <si>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</si>
  <si>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</si>
  <si>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</si>
  <si>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</si>
  <si>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</si>
  <si>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</si>
  <si>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</si>
  <si>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</si>
  <si>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</si>
  <si>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</si>
  <si>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</si>
  <si>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</si>
  <si>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</si>
  <si>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</si>
  <si>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</si>
  <si>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</si>
  <si>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</si>
  <si>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</si>
  <si>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</si>
  <si>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</si>
  <si>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</si>
  <si>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</si>
  <si>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</si>
  <si>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</si>
  <si>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</si>
  <si>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</si>
  <si>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</si>
  <si>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</si>
  <si>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</si>
  <si>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</si>
  <si>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</si>
  <si>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</si>
  <si>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</si>
  <si>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</si>
  <si>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</si>
  <si>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</si>
  <si>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</si>
  <si>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</si>
  <si>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</si>
  <si>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</si>
  <si>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</si>
  <si>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</si>
  <si>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</si>
  <si>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</si>
  <si>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</si>
  <si>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</si>
  <si>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</si>
  <si>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</si>
  <si>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</si>
  <si>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</si>
  <si>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</si>
  <si>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</si>
  <si>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</si>
  <si>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</si>
  <si>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</si>
  <si>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</si>
  <si>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</si>
  <si>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</si>
  <si>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</si>
  <si>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</si>
  <si>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</si>
  <si>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</si>
  <si>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</si>
  <si>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</si>
  <si>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</si>
  <si>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</si>
  <si>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</si>
  <si>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</si>
  <si>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</si>
  <si>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</si>
  <si>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</si>
  <si>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</si>
  <si>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</si>
  <si>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</si>
  <si>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</si>
  <si>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</si>
  <si>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</si>
  <si>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</si>
  <si>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</si>
  <si>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</si>
  <si>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</si>
  <si>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</si>
  <si>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</si>
  <si>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</si>
  <si>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</si>
  <si>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</si>
  <si>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</si>
  <si>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</si>
  <si>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</si>
  <si>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</si>
  <si>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</si>
  <si>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</si>
  <si>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</si>
  <si>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</si>
  <si>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</si>
  <si>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</si>
  <si>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</si>
  <si>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</si>
  <si>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</si>
  <si>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</si>
  <si>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</si>
  <si>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</si>
  <si>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</si>
  <si>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</si>
  <si>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</si>
  <si>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</si>
  <si>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</si>
  <si>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</si>
  <si>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</si>
  <si>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</si>
  <si>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</si>
  <si>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</si>
  <si>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</si>
  <si>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</si>
  <si>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</si>
  <si>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</si>
  <si>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</si>
  <si>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</si>
  <si>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</si>
  <si>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</si>
  <si>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</si>
  <si>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</si>
  <si>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</si>
  <si>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</si>
  <si>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</si>
  <si>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</si>
  <si>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</si>
  <si>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</si>
  <si>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</si>
  <si>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</si>
  <si>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</si>
  <si>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</si>
  <si>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</si>
  <si>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</si>
  <si>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</si>
  <si>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</si>
  <si>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</si>
  <si>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</si>
  <si>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</si>
  <si>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</si>
  <si>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</si>
  <si>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</si>
  <si>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</si>
  <si>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</si>
  <si>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</si>
  <si>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</si>
  <si>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</si>
  <si>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</si>
  <si>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</si>
  <si>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</si>
  <si>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</si>
  <si>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</si>
  <si>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</si>
  <si>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</si>
  <si>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</si>
  <si>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</si>
  <si>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</si>
  <si>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</si>
  <si>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</si>
  <si>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</si>
  <si>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</si>
  <si>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</si>
  <si>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</si>
  <si>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</si>
  <si>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</si>
  <si>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</si>
  <si>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</si>
  <si>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</si>
  <si>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</si>
  <si>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</si>
  <si>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</si>
  <si>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</si>
  <si>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</si>
  <si>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</si>
  <si>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</si>
  <si>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</si>
  <si>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</si>
  <si>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</si>
  <si>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</si>
  <si>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</si>
  <si>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</si>
  <si>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</si>
  <si>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</si>
  <si>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</si>
  <si>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</si>
  <si>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</si>
  <si>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</si>
  <si>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</si>
  <si>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</si>
  <si>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</si>
  <si>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</si>
  <si>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</si>
  <si>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</si>
  <si>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</si>
  <si>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</si>
  <si>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</si>
  <si>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</si>
  <si>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</si>
  <si>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</si>
  <si>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</si>
  <si>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</si>
  <si>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</si>
  <si>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</si>
  <si>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</si>
  <si>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</si>
  <si>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</si>
  <si>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</si>
  <si>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</si>
  <si>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</si>
  <si>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</si>
  <si>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</si>
  <si>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</si>
  <si>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</si>
  <si>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</si>
  <si>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</si>
  <si>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</si>
  <si>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</si>
  <si>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</si>
  <si>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</si>
  <si>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</si>
  <si>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</si>
  <si>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</si>
  <si>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</si>
  <si>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</si>
  <si>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</si>
  <si>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</si>
  <si>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</si>
  <si>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</si>
  <si>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</si>
  <si>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</si>
  <si>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</si>
  <si>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</si>
  <si>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</si>
  <si>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</si>
  <si>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</si>
  <si>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</si>
  <si>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</si>
  <si>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</si>
  <si>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</si>
  <si>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</si>
  <si>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</si>
  <si>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</si>
  <si>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</si>
  <si>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</si>
  <si>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</si>
  <si>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</si>
  <si>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</si>
  <si>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</si>
  <si>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</si>
  <si>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</si>
  <si>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</si>
  <si>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</si>
  <si>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</si>
  <si>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</si>
  <si>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</si>
  <si>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</si>
  <si>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</si>
  <si>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</si>
  <si>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</si>
  <si>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</si>
  <si>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</si>
  <si>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</si>
  <si>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</si>
  <si>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</si>
  <si>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</si>
  <si>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</si>
  <si>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</si>
  <si>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</si>
  <si>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</si>
  <si>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</si>
  <si>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</si>
  <si>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</si>
  <si>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</si>
  <si>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</si>
  <si>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</si>
  <si>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</si>
  <si>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</si>
  <si>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</si>
  <si>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</si>
  <si>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</si>
  <si>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</si>
  <si>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</si>
  <si>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</si>
  <si>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</si>
  <si>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</si>
  <si>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</si>
  <si>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</si>
  <si>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</si>
  <si>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</si>
  <si>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</si>
  <si>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</si>
  <si>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</si>
  <si>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</si>
  <si>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</si>
  <si>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</si>
  <si>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</si>
  <si>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</si>
  <si>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</si>
  <si>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</si>
  <si>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</si>
  <si>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</si>
  <si>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</si>
  <si>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</si>
  <si>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</si>
  <si>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</si>
  <si>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</si>
  <si>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</si>
  <si>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</si>
  <si>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</si>
  <si>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</si>
  <si>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</si>
  <si>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</si>
  <si>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</si>
  <si>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</si>
  <si>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</si>
  <si>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</si>
  <si>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</si>
  <si>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</si>
  <si>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</si>
  <si>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</si>
  <si>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</si>
  <si>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</si>
  <si>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</si>
  <si>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</si>
  <si>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</si>
  <si>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</si>
  <si>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</si>
  <si>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</si>
  <si>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</si>
  <si>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</si>
  <si>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</si>
  <si>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</si>
  <si>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</si>
  <si>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</si>
  <si>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</si>
  <si>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</si>
  <si>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</si>
  <si>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</si>
  <si>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</si>
  <si>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</si>
  <si>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</si>
  <si>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</si>
  <si>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</si>
  <si>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</si>
  <si>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</si>
  <si>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</si>
  <si>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</si>
  <si>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</si>
  <si>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</si>
  <si>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</si>
  <si>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</si>
  <si>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</si>
  <si>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</si>
  <si>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</si>
  <si>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</si>
  <si>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</si>
  <si>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</si>
  <si>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</si>
  <si>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</si>
  <si>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</si>
  <si>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</si>
  <si>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</si>
  <si>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</si>
  <si>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</si>
  <si>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</si>
  <si>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</si>
  <si>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</si>
  <si>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</si>
  <si>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</si>
  <si>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</si>
  <si>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</si>
  <si>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</si>
  <si>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</si>
  <si>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</si>
  <si>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</si>
  <si>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</si>
  <si>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</si>
  <si>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</si>
  <si>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</si>
  <si>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</si>
  <si>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</si>
  <si>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</si>
  <si>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</si>
  <si>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</si>
  <si>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</si>
  <si>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</si>
  <si>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</si>
  <si>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</si>
  <si>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</si>
  <si>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</si>
  <si>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</si>
  <si>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</si>
  <si>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</si>
  <si>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</si>
  <si>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</si>
  <si>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</si>
  <si>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</si>
  <si>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</si>
  <si>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</si>
  <si>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</si>
  <si>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</si>
  <si>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</si>
  <si>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</si>
  <si>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</si>
  <si>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</si>
  <si>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</si>
  <si>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</si>
  <si>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</si>
  <si>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</si>
  <si>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</si>
  <si>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</si>
  <si>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</si>
  <si>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</si>
  <si>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</si>
  <si>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</si>
  <si>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</si>
  <si>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</si>
  <si>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</si>
  <si>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</si>
  <si>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</si>
  <si>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</si>
  <si>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</si>
  <si>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</si>
  <si>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</si>
  <si>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</si>
  <si>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</si>
  <si>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</si>
  <si>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</si>
  <si>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</si>
  <si>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</si>
  <si>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</si>
  <si>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</si>
  <si>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</si>
  <si>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</si>
  <si>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</si>
  <si>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</si>
  <si>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</si>
  <si>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</si>
  <si>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</si>
  <si>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</si>
  <si>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</si>
  <si>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</si>
  <si>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</si>
  <si>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</si>
  <si>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</si>
  <si>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</si>
  <si>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</si>
  <si>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</si>
  <si>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</si>
  <si>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</si>
  <si>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</si>
  <si>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</si>
  <si>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</si>
  <si>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</si>
  <si>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</si>
  <si>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</si>
  <si>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</si>
  <si>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</si>
  <si>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</si>
  <si>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</si>
  <si>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</si>
  <si>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</si>
  <si>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</si>
  <si>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</si>
  <si>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</si>
  <si>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</si>
  <si>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</si>
  <si>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</si>
  <si>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</si>
  <si>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</si>
  <si>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</si>
  <si>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</si>
  <si>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</si>
  <si>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</si>
  <si>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</si>
  <si>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</si>
  <si>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</si>
  <si>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</si>
  <si>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</si>
  <si>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</si>
  <si>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</si>
  <si>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</si>
  <si>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</si>
  <si>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</si>
  <si>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</si>
  <si>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</si>
  <si>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</si>
  <si>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</si>
  <si>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</si>
  <si>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</si>
  <si>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</si>
  <si>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</si>
  <si>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</si>
  <si>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</si>
  <si>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</si>
  <si>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</si>
  <si>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</si>
  <si>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</si>
  <si>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</si>
  <si>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</si>
  <si>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</si>
  <si>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</si>
  <si>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</si>
  <si>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</si>
  <si>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</si>
  <si>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</si>
  <si>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</si>
  <si>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</si>
  <si>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</si>
  <si>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</si>
  <si>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</si>
  <si>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</si>
  <si>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</si>
  <si>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</si>
  <si>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</si>
  <si>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</si>
  <si>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</si>
  <si>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</si>
  <si>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</si>
  <si>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</si>
  <si>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</si>
  <si>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</si>
  <si>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</si>
  <si>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</si>
  <si>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</si>
  <si>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</si>
  <si>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</si>
  <si>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</si>
  <si>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</si>
  <si>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</si>
  <si>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</si>
  <si>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</si>
  <si>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</si>
  <si>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</si>
  <si>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</si>
  <si>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</si>
  <si>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</si>
  <si>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</si>
  <si>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</si>
  <si>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</si>
  <si>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</si>
  <si>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</si>
  <si>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</si>
  <si>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</si>
  <si>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</si>
  <si>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</si>
  <si>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</si>
  <si>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</si>
  <si>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</si>
  <si>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</si>
  <si>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</si>
  <si>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</si>
  <si>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</si>
  <si>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</si>
  <si>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</si>
  <si>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</si>
  <si>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</si>
  <si>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</si>
  <si>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</si>
  <si>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</si>
  <si>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</si>
  <si>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</si>
  <si>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</si>
  <si>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</si>
  <si>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</si>
  <si>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</si>
  <si>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</si>
  <si>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</si>
  <si>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</si>
  <si>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</si>
  <si>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</si>
  <si>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</si>
  <si>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</si>
  <si>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</si>
  <si>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</si>
  <si>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</si>
  <si>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</si>
  <si>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</si>
  <si>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</si>
  <si>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</si>
  <si>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</si>
  <si>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</si>
  <si>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</si>
  <si>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</si>
  <si>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</si>
  <si>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</si>
  <si>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</si>
  <si>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</si>
  <si>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</si>
  <si>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</si>
  <si>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</si>
  <si>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</si>
  <si>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</si>
  <si>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</si>
  <si>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</si>
  <si>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</si>
  <si>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</si>
  <si>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</si>
  <si>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</si>
  <si>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</si>
  <si>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</si>
  <si>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</si>
  <si>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</si>
  <si>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</si>
  <si>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</si>
  <si>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</si>
  <si>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</si>
  <si>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</si>
  <si>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</si>
  <si>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</si>
  <si>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</si>
  <si>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</si>
  <si>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</si>
  <si>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</si>
  <si>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</si>
  <si>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</si>
  <si>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</si>
  <si>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</si>
  <si>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</si>
  <si>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</si>
  <si>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</si>
  <si>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</si>
  <si>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</si>
  <si>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</si>
  <si>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</si>
  <si>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</si>
  <si>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</si>
  <si>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</si>
  <si>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</si>
  <si>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</si>
  <si>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</si>
  <si>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</si>
  <si>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</si>
  <si>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</si>
  <si>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</si>
  <si>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</si>
  <si>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</si>
  <si>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</si>
  <si>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</si>
  <si>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</si>
  <si>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</si>
  <si>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</si>
  <si>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</si>
  <si>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</si>
  <si>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</si>
  <si>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</si>
  <si>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</si>
  <si>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</si>
  <si>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</si>
  <si>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</si>
  <si>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</si>
  <si>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</si>
  <si>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</si>
  <si>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</si>
  <si>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</si>
  <si>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</si>
  <si>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</si>
  <si>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</si>
  <si>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</si>
  <si>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</si>
  <si>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</si>
  <si>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</si>
  <si>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</si>
  <si>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</si>
  <si>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</si>
  <si>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</si>
  <si>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</si>
  <si>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</si>
  <si>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</si>
  <si>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</si>
  <si>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</si>
  <si>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</si>
  <si>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</si>
  <si>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</si>
  <si>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</si>
  <si>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</si>
  <si>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</si>
  <si>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</si>
  <si>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</si>
  <si>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</si>
  <si>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</si>
  <si>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</si>
  <si>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</si>
  <si>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</si>
  <si>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</si>
  <si>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</si>
  <si>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</si>
  <si>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</si>
  <si>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</si>
  <si>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</si>
  <si>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</si>
  <si>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</si>
  <si>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</si>
  <si>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</si>
  <si>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</si>
  <si>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</si>
  <si>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</si>
  <si>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</si>
  <si>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</si>
  <si>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</si>
  <si>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</si>
  <si>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</si>
  <si>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</si>
  <si>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</si>
  <si>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</si>
  <si>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</si>
  <si>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</si>
  <si>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</si>
  <si>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</si>
  <si>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</si>
  <si>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</si>
  <si>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</si>
  <si>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</si>
  <si>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</si>
  <si>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</si>
  <si>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</si>
  <si>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</si>
  <si>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</si>
  <si>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</si>
  <si>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</si>
  <si>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</si>
  <si>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</si>
  <si>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</si>
  <si>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</si>
  <si>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</si>
  <si>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</si>
  <si>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</si>
  <si>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</si>
  <si>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</si>
  <si>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</si>
  <si>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</si>
  <si>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</si>
  <si>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</si>
  <si>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</si>
  <si>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</si>
  <si>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</si>
  <si>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</si>
  <si>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</si>
  <si>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</si>
  <si>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</si>
  <si>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</si>
  <si>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</si>
  <si>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</si>
  <si>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</si>
  <si>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</si>
  <si>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</si>
  <si>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</si>
  <si>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</si>
  <si>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</si>
  <si>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</si>
  <si>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</si>
  <si>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</si>
  <si>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</si>
  <si>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</si>
  <si>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</si>
  <si>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</si>
  <si>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</si>
  <si>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</si>
  <si>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</si>
  <si>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</si>
  <si>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</si>
  <si>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</si>
  <si>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</si>
  <si>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</si>
  <si>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</si>
  <si>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</si>
  <si>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</si>
  <si>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</si>
  <si>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</si>
  <si>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</si>
  <si>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</si>
  <si>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</si>
  <si>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</si>
  <si>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</si>
  <si>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</si>
  <si>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</si>
  <si>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</si>
  <si>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</si>
  <si>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</si>
  <si>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</si>
  <si>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</si>
  <si>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</si>
  <si>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</si>
  <si>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</si>
  <si>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</si>
  <si>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</si>
  <si>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</si>
  <si>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</si>
  <si>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</si>
  <si>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</si>
  <si>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</si>
  <si>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</si>
  <si>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</si>
  <si>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</si>
  <si>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</si>
  <si>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</si>
  <si>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</si>
  <si>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</si>
  <si>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</si>
  <si>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</si>
  <si>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</si>
  <si>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</si>
  <si>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</si>
  <si>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</si>
  <si>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</si>
  <si>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</si>
  <si>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</si>
  <si>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</si>
  <si>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</si>
  <si>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</si>
  <si>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</si>
  <si>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</si>
  <si>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</si>
  <si>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</si>
  <si>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</si>
  <si>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</si>
  <si>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</si>
  <si>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</si>
  <si>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</si>
  <si>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</si>
  <si>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</si>
  <si>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</si>
  <si>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</si>
  <si>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</si>
  <si>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</si>
  <si>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</si>
  <si>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</si>
  <si>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</si>
  <si>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</si>
  <si>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</si>
  <si>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</si>
  <si>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</si>
  <si>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</si>
  <si>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</si>
  <si>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</si>
  <si>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</si>
  <si>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</si>
  <si>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</si>
  <si>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</si>
  <si>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</si>
  <si>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</si>
  <si>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</si>
  <si>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</si>
  <si>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</si>
  <si>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</si>
  <si>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</si>
  <si>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</si>
  <si>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</si>
  <si>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</si>
  <si>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</si>
  <si>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</si>
  <si>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</si>
  <si>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</si>
  <si>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</si>
  <si>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</si>
  <si>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</si>
  <si>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</si>
  <si>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</si>
  <si>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</si>
  <si>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</si>
  <si>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</si>
  <si>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</si>
  <si>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</si>
  <si>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</si>
  <si>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</si>
  <si>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</si>
  <si>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</si>
  <si>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</si>
  <si>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</si>
  <si>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</si>
  <si>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</si>
  <si>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</si>
  <si>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</si>
  <si>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</si>
  <si>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</si>
  <si>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</si>
  <si>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</si>
  <si>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</si>
  <si>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</si>
  <si>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</si>
  <si>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</si>
  <si>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</si>
  <si>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</si>
  <si>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</si>
  <si>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</si>
  <si>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</si>
  <si>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</si>
  <si>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</si>
  <si>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</si>
  <si>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</si>
  <si>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</si>
  <si>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</si>
  <si>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</si>
  <si>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</si>
  <si>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</si>
  <si>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</si>
  <si>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</si>
  <si>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</si>
  <si>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</si>
  <si>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</si>
  <si>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</si>
  <si>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</si>
  <si>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</si>
  <si>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</si>
  <si>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</si>
  <si>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</si>
  <si>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</si>
  <si>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</si>
  <si>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</si>
  <si>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</si>
  <si>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</si>
  <si>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</si>
  <si>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</si>
  <si>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</si>
  <si>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</si>
  <si>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</si>
  <si>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</si>
  <si>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</si>
  <si>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</si>
  <si>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</si>
  <si>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</si>
  <si>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</si>
  <si>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</si>
  <si>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</si>
  <si>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</si>
  <si>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</si>
  <si>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</si>
  <si>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</si>
  <si>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</si>
  <si>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</si>
  <si>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</si>
  <si>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</si>
  <si>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</si>
  <si>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</si>
  <si>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</si>
  <si>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</si>
  <si>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</si>
  <si>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</si>
  <si>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</si>
  <si>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</si>
  <si>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</si>
  <si>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</si>
  <si>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</si>
  <si>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</si>
  <si>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</si>
  <si>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</si>
  <si>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</si>
  <si>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</si>
  <si>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</si>
  <si>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</si>
  <si>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</si>
  <si>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</si>
  <si>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</si>
  <si>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</si>
  <si>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</si>
  <si>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</si>
  <si>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</si>
  <si>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</si>
  <si>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</si>
  <si>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</si>
  <si>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</si>
  <si>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</si>
  <si>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</si>
  <si>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</si>
  <si>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</si>
  <si>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</si>
  <si>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</si>
  <si>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</si>
  <si>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</si>
  <si>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</si>
  <si>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</si>
  <si>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</si>
  <si>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</si>
  <si>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</si>
  <si>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</si>
  <si>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</si>
  <si>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</si>
  <si>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</si>
  <si>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</si>
  <si>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</si>
  <si>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</si>
  <si>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</si>
  <si>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</si>
  <si>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</si>
  <si>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</si>
  <si>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</si>
  <si>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</si>
  <si>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</si>
  <si>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</si>
  <si>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</si>
  <si>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</si>
  <si>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</si>
  <si>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</si>
  <si>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</si>
  <si>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</si>
  <si>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</si>
  <si>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</si>
  <si>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</si>
  <si>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</si>
  <si>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</si>
  <si>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</si>
  <si>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</si>
  <si>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</si>
  <si>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</si>
  <si>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</si>
  <si>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</si>
  <si>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</si>
  <si>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</si>
  <si>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</si>
  <si>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</si>
  <si>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</si>
  <si>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</si>
  <si>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</si>
  <si>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</si>
  <si>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</si>
  <si>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</si>
  <si>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</si>
  <si>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</si>
  <si>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</si>
  <si>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</si>
  <si>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</si>
  <si>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</si>
  <si>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</si>
  <si>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</si>
  <si>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</si>
  <si>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</si>
  <si>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</si>
  <si>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</si>
  <si>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</si>
  <si>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</si>
  <si>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</si>
  <si>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</si>
  <si>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</si>
  <si>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</si>
  <si>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</si>
  <si>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</si>
  <si>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</si>
  <si>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</si>
  <si>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</si>
  <si>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</si>
  <si>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</si>
  <si>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</si>
  <si>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</si>
  <si>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</si>
  <si>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</si>
  <si>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</si>
  <si>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</si>
  <si>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</si>
  <si>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</si>
  <si>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</si>
  <si>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</si>
  <si>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</si>
  <si>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</si>
  <si>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</si>
  <si>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</si>
  <si>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</si>
  <si>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</si>
  <si>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</si>
  <si>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</si>
  <si>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</si>
  <si>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</si>
  <si>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</si>
  <si>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</si>
  <si>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</si>
  <si>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</si>
  <si>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</si>
  <si>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</si>
  <si>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</si>
  <si>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</si>
  <si>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</si>
  <si>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</si>
  <si>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</si>
  <si>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</si>
  <si>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</si>
  <si>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</si>
  <si>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</si>
  <si>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</si>
  <si>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</si>
  <si>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</si>
  <si>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</si>
  <si>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</si>
  <si>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</si>
  <si>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</si>
  <si>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</si>
  <si>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</si>
  <si>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</si>
  <si>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</si>
  <si>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</si>
  <si>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</si>
  <si>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</si>
  <si>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</si>
  <si>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</si>
  <si>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</si>
  <si>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</si>
  <si>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</si>
  <si>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</si>
  <si>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</si>
  <si>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</si>
  <si>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</si>
  <si>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</si>
  <si>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</si>
  <si>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</si>
  <si>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</si>
  <si>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</si>
  <si>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</si>
  <si>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</si>
  <si>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</si>
  <si>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</si>
  <si>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</si>
  <si>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</si>
  <si>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</si>
  <si>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</si>
  <si>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</si>
  <si>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</si>
  <si>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</si>
  <si>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</si>
  <si>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</si>
  <si>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</si>
  <si>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</si>
  <si>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</si>
  <si>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</si>
  <si>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</si>
  <si>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</si>
  <si>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</si>
  <si>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</si>
  <si>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</si>
  <si>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</si>
  <si>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</si>
  <si>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</si>
  <si>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</si>
  <si>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</si>
  <si>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</si>
  <si>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</si>
  <si>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</si>
  <si>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</si>
  <si>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</si>
  <si>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</si>
  <si>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</si>
  <si>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</si>
  <si>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</si>
  <si>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</si>
  <si>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</si>
  <si>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</si>
  <si>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</si>
  <si>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</si>
  <si>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</si>
  <si>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</si>
  <si>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</si>
  <si>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</si>
  <si>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</si>
  <si>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</si>
  <si>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</si>
  <si>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</si>
  <si>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</si>
  <si>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</si>
  <si>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</si>
  <si>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</si>
  <si>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</si>
  <si>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</si>
  <si>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</si>
  <si>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</si>
  <si>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</si>
  <si>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</si>
  <si>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</si>
  <si>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</si>
  <si>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</si>
  <si>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</si>
  <si>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</si>
  <si>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</si>
  <si>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</si>
  <si>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</si>
  <si>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</si>
  <si>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</si>
  <si>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</si>
  <si>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</si>
  <si>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</si>
  <si>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</si>
  <si>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</si>
  <si>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</si>
  <si>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</si>
  <si>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</si>
  <si>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</si>
  <si>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</si>
  <si>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</si>
  <si>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</si>
  <si>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</si>
  <si>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</si>
  <si>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</si>
  <si>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</si>
  <si>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</si>
  <si>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</si>
  <si>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</si>
  <si>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</si>
  <si>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</si>
  <si>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</si>
  <si>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</si>
  <si>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</si>
  <si>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</si>
  <si>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</si>
  <si>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</si>
  <si>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</si>
  <si>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</si>
  <si>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</si>
  <si>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</si>
  <si>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</si>
  <si>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</si>
  <si>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</si>
  <si>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</si>
  <si>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</si>
  <si>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</si>
  <si>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</si>
  <si>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</si>
  <si>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</si>
  <si>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</si>
  <si>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</si>
  <si>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</si>
  <si>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</si>
  <si>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</si>
  <si>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</si>
  <si>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</si>
  <si>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</si>
  <si>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</si>
  <si>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</si>
  <si>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</si>
  <si>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</si>
  <si>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</si>
  <si>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</si>
  <si>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</si>
  <si>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</si>
  <si>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</si>
  <si>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</si>
  <si>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</si>
  <si>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</si>
  <si>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</si>
  <si>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</si>
  <si>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</si>
  <si>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</si>
  <si>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</si>
  <si>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</si>
  <si>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</si>
  <si>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</si>
  <si>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</si>
  <si>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</si>
  <si>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</si>
  <si>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</si>
  <si>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</si>
  <si>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</si>
  <si>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</si>
  <si>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</si>
  <si>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</si>
  <si>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</si>
  <si>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</si>
  <si>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</si>
  <si>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</si>
  <si>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</si>
  <si>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</si>
  <si>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</si>
  <si>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</si>
  <si>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</si>
  <si>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</si>
  <si>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</si>
  <si>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</si>
  <si>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</si>
  <si>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</si>
  <si>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</si>
  <si>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</si>
  <si>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</si>
  <si>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</si>
  <si>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</si>
  <si>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</si>
  <si>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</si>
  <si>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</si>
  <si>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</si>
  <si>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</si>
  <si>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</si>
  <si>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</si>
  <si>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</si>
  <si>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</si>
  <si>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</si>
  <si>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</si>
  <si>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</si>
  <si>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</si>
  <si>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</si>
  <si>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</si>
  <si>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</si>
  <si>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</si>
  <si>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</si>
  <si>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</si>
  <si>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</si>
  <si>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</si>
  <si>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</si>
  <si>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</si>
  <si>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</si>
  <si>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</si>
  <si>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</si>
  <si>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</si>
  <si>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</si>
  <si>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</si>
  <si>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</si>
  <si>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</si>
  <si>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</si>
  <si>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</si>
  <si>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</si>
  <si>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</si>
  <si>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</si>
  <si>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</si>
  <si>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</si>
  <si>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</si>
  <si>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</si>
  <si>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</si>
  <si>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</si>
  <si>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</si>
  <si>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</si>
  <si>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</si>
  <si>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</si>
  <si>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</si>
  <si>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</si>
  <si>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</si>
  <si>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</si>
  <si>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</si>
  <si>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</si>
  <si>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</si>
  <si>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</si>
  <si>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</si>
  <si>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</si>
  <si>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</si>
  <si>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</si>
  <si>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</si>
  <si>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</si>
  <si>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</si>
  <si>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</si>
  <si>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</si>
  <si>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</si>
  <si>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</si>
  <si>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</si>
  <si>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</si>
  <si>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</si>
  <si>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</si>
  <si>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</si>
  <si>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</si>
  <si>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</si>
  <si>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</si>
  <si>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</si>
  <si>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</si>
  <si>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</si>
  <si>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</si>
  <si>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</si>
  <si>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</si>
  <si>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</si>
  <si>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</si>
  <si>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</si>
  <si>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</si>
  <si>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</si>
  <si>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</si>
  <si>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</si>
  <si>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</si>
  <si>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</si>
  <si>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</si>
  <si>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</si>
  <si>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</si>
  <si>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</si>
  <si>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</si>
  <si>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</si>
  <si>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</si>
  <si>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</si>
  <si>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</si>
  <si>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</si>
  <si>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</si>
  <si>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</si>
  <si>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</si>
  <si>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</si>
  <si>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</si>
  <si>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</si>
  <si>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</si>
  <si>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</si>
  <si>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</si>
  <si>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</si>
  <si>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</si>
  <si>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</si>
  <si>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</si>
  <si>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</si>
  <si>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</si>
  <si>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</si>
  <si>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</si>
  <si>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</si>
  <si>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</si>
  <si>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</si>
  <si>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</si>
  <si>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</si>
  <si>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</si>
  <si>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</si>
  <si>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</si>
  <si>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</si>
  <si>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</si>
  <si>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</si>
  <si>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</si>
  <si>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</si>
  <si>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</si>
  <si>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</si>
  <si>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</si>
  <si>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</si>
  <si>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</si>
  <si>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</si>
  <si>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</si>
  <si>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</si>
  <si>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</si>
  <si>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</si>
  <si>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</si>
  <si>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</si>
  <si>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</si>
  <si>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</si>
  <si>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</si>
  <si>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</si>
  <si>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</si>
  <si>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</si>
  <si>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</si>
  <si>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</si>
  <si>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</si>
  <si>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</si>
  <si>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</si>
  <si>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</si>
  <si>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</si>
  <si>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</si>
  <si>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</si>
  <si>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</si>
  <si>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</si>
  <si>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</si>
  <si>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</si>
  <si>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</si>
  <si>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</si>
  <si>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</si>
  <si>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</si>
  <si>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</si>
  <si>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</si>
  <si>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</si>
  <si>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</si>
  <si>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</si>
  <si>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</si>
  <si>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</si>
  <si>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</si>
  <si>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</si>
  <si>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</si>
  <si>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</si>
  <si>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</si>
  <si>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</si>
  <si>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</si>
  <si>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</si>
  <si>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</si>
  <si>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</si>
  <si>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</si>
  <si>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</si>
  <si>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</si>
  <si>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</si>
  <si>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</si>
  <si>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</si>
  <si>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</si>
  <si>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</si>
  <si>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</si>
  <si>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</si>
  <si>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</si>
  <si>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</si>
  <si>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</si>
  <si>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</si>
  <si>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</si>
  <si>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</si>
  <si>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</si>
  <si>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</si>
  <si>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</si>
  <si>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</si>
  <si>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</si>
  <si>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</si>
  <si>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</si>
  <si>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</si>
  <si>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</si>
  <si>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</si>
  <si>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</si>
  <si>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</si>
  <si>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</si>
  <si>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</si>
  <si>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</si>
  <si>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</si>
  <si>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</si>
  <si>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</si>
  <si>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</si>
  <si>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</si>
  <si>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</si>
  <si>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</si>
  <si>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</si>
  <si>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</si>
  <si>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</si>
  <si>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</si>
  <si>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</si>
  <si>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</si>
  <si>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</si>
  <si>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</si>
  <si>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</si>
  <si>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</si>
  <si>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</si>
  <si>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</si>
  <si>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</si>
  <si>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</si>
  <si>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</si>
  <si>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</si>
  <si>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</si>
  <si>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</si>
  <si>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</si>
  <si>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</si>
  <si>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</si>
  <si>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</si>
  <si>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</si>
  <si>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</si>
  <si>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</si>
  <si>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</si>
  <si>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</si>
  <si>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</si>
  <si>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</si>
  <si>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</si>
  <si>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</si>
  <si>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</si>
  <si>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</si>
  <si>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</si>
  <si>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</si>
  <si>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</si>
  <si>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</si>
  <si>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</si>
  <si>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</si>
  <si>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</si>
  <si>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</si>
  <si>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</si>
  <si>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</si>
  <si>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</si>
  <si>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</si>
  <si>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</si>
  <si>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</si>
  <si>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</si>
  <si>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</si>
  <si>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</si>
  <si>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</si>
  <si>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</si>
  <si>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</si>
  <si>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</si>
  <si>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</si>
  <si>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</si>
  <si>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</si>
  <si>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</si>
  <si>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</si>
  <si>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</si>
  <si>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</si>
  <si>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</si>
  <si>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</si>
  <si>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</si>
  <si>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</si>
  <si>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</si>
  <si>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</si>
  <si>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</si>
  <si>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</si>
  <si>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</si>
  <si>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</si>
  <si>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</si>
  <si>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</si>
  <si>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</si>
  <si>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</si>
  <si>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</si>
  <si>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</si>
  <si>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</si>
  <si>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</si>
  <si>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</si>
  <si>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</si>
  <si>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</si>
  <si>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</si>
  <si>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</si>
  <si>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</si>
  <si>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</si>
  <si>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</si>
  <si>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</si>
  <si>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</si>
  <si>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</si>
  <si>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</si>
  <si>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</si>
  <si>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</si>
  <si>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</si>
  <si>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</si>
  <si>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</si>
  <si>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</si>
  <si>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</si>
  <si>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</si>
  <si>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</si>
  <si>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</si>
  <si>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</si>
  <si>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</si>
  <si>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</si>
  <si>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</si>
  <si>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</si>
  <si>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</si>
  <si>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</si>
  <si>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</si>
  <si>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</si>
  <si>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</si>
  <si>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</si>
  <si>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</si>
  <si>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</si>
  <si>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</si>
  <si>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</si>
  <si>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</si>
  <si>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</si>
  <si>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</si>
  <si>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</si>
  <si>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</si>
  <si>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</si>
  <si>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</si>
  <si>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</si>
  <si>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</si>
  <si>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</si>
  <si>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</si>
  <si>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</si>
  <si>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</si>
  <si>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</si>
  <si>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</si>
  <si>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</si>
  <si>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</si>
  <si>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</si>
  <si>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</si>
  <si>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</si>
  <si>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</si>
  <si>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</si>
  <si>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</si>
  <si>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</si>
  <si>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</si>
  <si>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</si>
  <si>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</si>
  <si>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</si>
  <si>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</si>
  <si>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</si>
  <si>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</si>
  <si>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</si>
  <si>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</si>
  <si>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</si>
  <si>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</si>
  <si>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</si>
  <si>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</si>
  <si>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</si>
  <si>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</si>
  <si>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</si>
  <si>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</si>
  <si>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</si>
  <si>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</si>
  <si>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</si>
  <si>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</si>
  <si>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</si>
  <si>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</si>
  <si>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</si>
  <si>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</si>
  <si>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</si>
  <si>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</si>
  <si>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</si>
  <si>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</si>
  <si>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</si>
  <si>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</si>
  <si>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</si>
  <si>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</si>
  <si>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</si>
  <si>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</si>
  <si>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</si>
  <si>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</si>
  <si>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</si>
  <si>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</si>
  <si>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</si>
  <si>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</si>
  <si>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</si>
  <si>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</si>
  <si>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</si>
  <si>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</si>
  <si>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</si>
  <si>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</si>
  <si>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</si>
  <si>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</si>
  <si>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</si>
  <si>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</si>
  <si>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</si>
  <si>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</si>
  <si>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</si>
  <si>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</si>
  <si>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</si>
  <si>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</si>
  <si>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</si>
  <si>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</si>
  <si>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</si>
  <si>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</si>
  <si>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</si>
  <si>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</si>
  <si>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</si>
  <si>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</si>
  <si>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</si>
  <si>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</si>
  <si>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</si>
  <si>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</si>
  <si>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</si>
  <si>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</si>
  <si>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</si>
  <si>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</si>
  <si>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</si>
  <si>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</si>
  <si>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</si>
  <si>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</si>
  <si>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</si>
  <si>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</si>
  <si>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</si>
  <si>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</si>
  <si>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</si>
  <si>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</si>
  <si>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</si>
  <si>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</si>
  <si>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</si>
  <si>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</si>
  <si>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</si>
  <si>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</si>
  <si>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</si>
  <si>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</si>
  <si>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</si>
  <si>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</si>
  <si>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</si>
  <si>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</si>
  <si>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</si>
  <si>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</si>
  <si>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</si>
  <si>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</si>
  <si>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</si>
  <si>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</si>
  <si>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</si>
  <si>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</si>
  <si>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</si>
  <si>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</si>
  <si>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</si>
  <si>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</si>
  <si>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</si>
  <si>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</si>
  <si>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</si>
  <si>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</si>
  <si>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</si>
  <si>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</si>
  <si>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</si>
  <si>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</si>
  <si>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</si>
  <si>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</si>
  <si>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</si>
  <si>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</si>
  <si>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</si>
  <si>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</si>
  <si>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</si>
  <si>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</si>
  <si>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</si>
  <si>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</si>
  <si>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</si>
  <si>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</si>
  <si>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</si>
  <si>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</si>
  <si>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</si>
  <si>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</si>
  <si>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</si>
  <si>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</si>
  <si>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</si>
  <si>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</si>
  <si>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</si>
  <si>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</si>
  <si>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</si>
  <si>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</si>
  <si>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</si>
  <si>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</si>
  <si>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</si>
  <si>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</si>
  <si>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</si>
  <si>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</si>
  <si>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</si>
  <si>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</si>
  <si>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</si>
  <si>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</si>
  <si>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</si>
  <si>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</si>
  <si>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</si>
  <si>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</si>
  <si>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</si>
  <si>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</si>
  <si>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</si>
  <si>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</si>
  <si>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</si>
  <si>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</si>
  <si>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</si>
  <si>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</si>
  <si>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</si>
  <si>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</si>
  <si>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</si>
  <si>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</si>
  <si>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</si>
  <si>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</si>
  <si>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</si>
  <si>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</si>
  <si>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</si>
  <si>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</si>
  <si>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</si>
  <si>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</si>
  <si>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</si>
  <si>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</si>
  <si>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</si>
  <si>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</si>
  <si>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</si>
  <si>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</si>
  <si>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</si>
  <si>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</si>
  <si>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</si>
  <si>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</si>
  <si>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</si>
  <si>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</si>
  <si>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</si>
  <si>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</si>
  <si>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</si>
  <si>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</si>
  <si>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</si>
  <si>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</si>
  <si>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</si>
  <si>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</si>
  <si>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</si>
  <si>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</si>
  <si>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</si>
  <si>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</si>
  <si>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</si>
  <si>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</si>
  <si>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</si>
  <si>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</si>
  <si>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</si>
  <si>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</si>
  <si>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</si>
  <si>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</si>
  <si>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</si>
  <si>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</si>
  <si>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</si>
  <si>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</si>
  <si>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</si>
  <si>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</si>
  <si>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</si>
  <si>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</si>
  <si>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</si>
  <si>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</si>
  <si>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</si>
  <si>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</si>
  <si>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</si>
  <si>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</si>
  <si>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</si>
  <si>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</si>
  <si>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</si>
  <si>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</si>
  <si>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</si>
  <si>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</si>
  <si>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</si>
  <si>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</si>
  <si>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</si>
  <si>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</si>
  <si>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</si>
  <si>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</si>
  <si>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</si>
  <si>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</si>
  <si>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</si>
  <si>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</si>
  <si>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</si>
  <si>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</si>
  <si>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</si>
  <si>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</si>
  <si>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</si>
  <si>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</si>
  <si>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</si>
  <si>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</si>
  <si>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</si>
  <si>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</si>
  <si>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</si>
  <si>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</si>
  <si>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</si>
  <si>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</si>
  <si>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</si>
  <si>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</si>
  <si>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</si>
  <si>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</si>
  <si>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</si>
  <si>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</si>
  <si>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</si>
  <si>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</si>
  <si>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</si>
  <si>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</si>
  <si>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</si>
  <si>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</si>
  <si>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</si>
  <si>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</si>
  <si>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</si>
  <si>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</si>
  <si>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</si>
  <si>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</si>
  <si>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</si>
  <si>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</si>
  <si>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</si>
  <si>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</si>
  <si>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</si>
  <si>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</si>
  <si>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</si>
  <si>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</si>
  <si>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</si>
  <si>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</si>
  <si>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</si>
  <si>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</si>
  <si>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</si>
  <si>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</si>
  <si>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</si>
  <si>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</si>
  <si>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</si>
  <si>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</si>
  <si>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</si>
  <si>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</si>
  <si>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</si>
  <si>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</si>
  <si>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</si>
  <si>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</si>
  <si>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</si>
  <si>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</si>
  <si>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</si>
  <si>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</si>
  <si>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</si>
  <si>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</si>
  <si>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</si>
  <si>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</si>
  <si>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</si>
  <si>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</si>
  <si>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</si>
  <si>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</si>
  <si>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</si>
  <si>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</si>
  <si>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</si>
  <si>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</si>
  <si>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</si>
  <si>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</si>
  <si>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</si>
  <si>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</si>
  <si>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</si>
  <si>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</si>
  <si>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</si>
  <si>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</si>
  <si>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</si>
  <si>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</si>
  <si>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</si>
  <si>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</si>
  <si>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</si>
  <si>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</si>
  <si>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</si>
  <si>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</si>
  <si>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</si>
  <si>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</si>
  <si>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</si>
  <si>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</si>
  <si>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</si>
  <si>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</si>
  <si>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</si>
  <si>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</si>
  <si>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</si>
  <si>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</si>
  <si>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</si>
  <si>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</si>
  <si>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</si>
  <si>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</si>
  <si>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</si>
  <si>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</si>
  <si>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</si>
  <si>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</si>
  <si>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</si>
  <si>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</si>
  <si>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</si>
  <si>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</si>
  <si>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</si>
  <si>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</si>
  <si>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</si>
  <si>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</si>
  <si>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</si>
  <si>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</si>
  <si>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</si>
  <si>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</si>
  <si>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</si>
  <si>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</si>
  <si>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</si>
  <si>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</si>
  <si>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</si>
  <si>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</si>
  <si>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</si>
  <si>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</si>
  <si>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</si>
  <si>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</si>
  <si>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</si>
  <si>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</si>
  <si>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</si>
  <si>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</si>
  <si>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</si>
  <si>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</si>
  <si>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</si>
  <si>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</si>
  <si>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</si>
  <si>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</si>
  <si>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</si>
  <si>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</si>
  <si>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</si>
  <si>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</si>
  <si>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</si>
  <si>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</si>
  <si>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</si>
  <si>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</si>
  <si>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</si>
  <si>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</si>
  <si>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</si>
  <si>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</si>
  <si>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</si>
  <si>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</si>
  <si>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</si>
  <si>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</si>
  <si>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</si>
  <si>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</si>
  <si>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</si>
  <si>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</si>
  <si>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</si>
  <si>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</si>
  <si>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</si>
  <si>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</si>
  <si>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</si>
  <si>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</si>
  <si>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</si>
  <si>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</si>
  <si>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</si>
  <si>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</si>
  <si>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</si>
  <si>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</si>
  <si>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</si>
  <si>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</si>
  <si>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</si>
  <si>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</si>
  <si>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</si>
  <si>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</si>
  <si>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</si>
  <si>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</si>
  <si>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</si>
  <si>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</si>
  <si>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</si>
  <si>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</si>
  <si>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</si>
  <si>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</si>
  <si>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</si>
  <si>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</si>
  <si>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</si>
  <si>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</si>
  <si>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</si>
  <si>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</si>
  <si>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</si>
  <si>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</si>
  <si>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</si>
  <si>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</si>
  <si>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</si>
  <si>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</si>
  <si>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</si>
  <si>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</si>
  <si>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</si>
  <si>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</si>
  <si>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</si>
  <si>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</si>
  <si>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</si>
  <si>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</si>
  <si>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</si>
  <si>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</si>
  <si>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</si>
  <si>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</si>
  <si>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</si>
  <si>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</si>
  <si>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</si>
  <si>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</si>
  <si>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</si>
  <si>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</si>
  <si>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</si>
  <si>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</si>
  <si>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</si>
  <si>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</si>
  <si>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</si>
  <si>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</si>
  <si>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</si>
  <si>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</si>
  <si>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</si>
  <si>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</si>
  <si>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</si>
  <si>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</si>
  <si>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</si>
  <si>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</si>
  <si>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</si>
  <si>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</si>
  <si>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</si>
  <si>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</si>
  <si>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</si>
  <si>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</si>
  <si>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</si>
  <si>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</si>
  <si>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</si>
  <si>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</si>
  <si>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</si>
  <si>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</si>
  <si>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</si>
  <si>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</si>
  <si>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</si>
  <si>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</si>
  <si>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</si>
  <si>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</si>
  <si>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</si>
  <si>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</si>
  <si>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</si>
  <si>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</si>
  <si>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</si>
  <si>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</si>
  <si>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</si>
  <si>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</si>
  <si>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</si>
  <si>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</si>
  <si>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</si>
  <si>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</si>
  <si>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</si>
  <si>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</si>
  <si>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</si>
  <si>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</si>
  <si>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</si>
  <si>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</si>
  <si>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</si>
  <si>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</si>
  <si>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</si>
  <si>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</si>
  <si>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</si>
  <si>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</si>
  <si>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</si>
  <si>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</si>
  <si>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</si>
  <si>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</si>
  <si>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</si>
  <si>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</si>
  <si>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</si>
  <si>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</si>
  <si>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</si>
  <si>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</si>
  <si>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</si>
  <si>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</si>
  <si>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</si>
  <si>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</si>
  <si>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</si>
  <si>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</si>
  <si>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</si>
  <si>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</si>
  <si>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</si>
  <si>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</si>
  <si>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</si>
  <si>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</si>
  <si>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</si>
  <si>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</si>
  <si>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</si>
  <si>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</si>
  <si>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</si>
  <si>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</si>
  <si>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</si>
  <si>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</si>
  <si>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</si>
  <si>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</si>
  <si>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</si>
  <si>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</si>
  <si>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</si>
  <si>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</si>
  <si>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</si>
  <si>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</si>
  <si>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</si>
  <si>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</si>
  <si>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</si>
  <si>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</si>
  <si>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</si>
  <si>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</si>
  <si>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</si>
  <si>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</si>
  <si>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</si>
  <si>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</si>
  <si>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</si>
  <si>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</si>
  <si>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</si>
  <si>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</si>
  <si>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</si>
  <si>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</si>
  <si>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</si>
  <si>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</si>
  <si>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</si>
  <si>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</si>
  <si>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</si>
  <si>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</si>
  <si>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</si>
  <si>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</si>
  <si>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</si>
  <si>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</si>
  <si>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</si>
  <si>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</si>
  <si>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</si>
  <si>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</si>
  <si>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</si>
  <si>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</si>
  <si>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</si>
  <si>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</si>
  <si>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</si>
  <si>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</si>
  <si>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</si>
  <si>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</si>
  <si>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</si>
  <si>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</si>
  <si>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</si>
  <si>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</si>
  <si>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</si>
  <si>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</si>
  <si>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</si>
  <si>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</si>
  <si>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</si>
  <si>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</si>
  <si>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</si>
  <si>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</si>
  <si>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</si>
  <si>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</si>
  <si>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</si>
  <si>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</si>
  <si>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</si>
  <si>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</si>
  <si>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</si>
  <si>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</si>
  <si>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</si>
  <si>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</si>
  <si>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</si>
  <si>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</si>
  <si>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</si>
  <si>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</si>
  <si>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</si>
  <si>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</si>
  <si>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</si>
  <si>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</si>
  <si>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</si>
  <si>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</si>
  <si>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</si>
  <si>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</si>
  <si>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</si>
  <si>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</si>
  <si>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</si>
  <si>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</si>
  <si>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</si>
  <si>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</si>
  <si>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</si>
  <si>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</si>
  <si>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</si>
  <si>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</si>
  <si>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</si>
  <si>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</si>
  <si>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</si>
  <si>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</si>
  <si>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</si>
  <si>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</si>
  <si>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</si>
  <si>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</si>
  <si>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</si>
  <si>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</si>
  <si>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</si>
  <si>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</si>
  <si>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</si>
  <si>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</si>
  <si>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</si>
  <si>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</si>
  <si>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</si>
  <si>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</si>
  <si>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</si>
  <si>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</si>
  <si>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</si>
  <si>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</si>
  <si>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</si>
  <si>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</si>
  <si>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</si>
  <si>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</si>
  <si>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</si>
  <si>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</si>
  <si>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</si>
  <si>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</si>
  <si>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</si>
  <si>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</si>
  <si>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</si>
  <si>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</si>
  <si>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</si>
  <si>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</si>
  <si>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</si>
  <si>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</si>
  <si>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</si>
  <si>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</si>
  <si>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</si>
  <si>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</si>
  <si>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</si>
  <si>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</si>
  <si>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</si>
  <si>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</si>
  <si>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</si>
  <si>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</si>
  <si>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</si>
  <si>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</si>
  <si>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</si>
  <si>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</si>
  <si>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</si>
  <si>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</si>
  <si>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</si>
  <si>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</si>
  <si>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</si>
  <si>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</si>
  <si>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</si>
  <si>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</si>
  <si>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</si>
  <si>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</si>
  <si>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</si>
  <si>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</si>
  <si>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</si>
  <si>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</si>
  <si>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</si>
  <si>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</si>
  <si>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</si>
  <si>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</si>
  <si>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</si>
  <si>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</si>
  <si>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</si>
  <si>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</si>
  <si>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</si>
  <si>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</si>
  <si>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</si>
  <si>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</si>
  <si>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</si>
  <si>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</si>
  <si>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</si>
  <si>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</si>
  <si>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</si>
  <si>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</si>
  <si>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</si>
  <si>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</si>
  <si>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</si>
  <si>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</si>
  <si>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</si>
  <si>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</si>
  <si>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</si>
  <si>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</si>
  <si>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</si>
  <si>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</si>
  <si>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</si>
  <si>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</si>
  <si>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</si>
  <si>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</si>
  <si>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</si>
  <si>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</si>
  <si>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</si>
  <si>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</si>
  <si>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</si>
  <si>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</si>
  <si>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</si>
  <si>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</si>
  <si>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</si>
  <si>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</si>
  <si>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</si>
  <si>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</si>
  <si>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</si>
  <si>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</si>
  <si>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</si>
  <si>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</si>
  <si>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</si>
  <si>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</si>
  <si>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</si>
  <si>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</si>
  <si>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</si>
  <si>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</si>
  <si>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</si>
  <si>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</si>
  <si>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</si>
  <si>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</si>
  <si>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</si>
  <si>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</si>
  <si>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</si>
  <si>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</si>
  <si>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</si>
  <si>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</si>
  <si>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</si>
  <si>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</si>
  <si>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</si>
  <si>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</si>
  <si>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</si>
  <si>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</si>
  <si>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</si>
  <si>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</si>
  <si>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</si>
  <si>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</si>
  <si>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</si>
  <si>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</si>
  <si>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</si>
  <si>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</si>
  <si>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</si>
  <si>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</si>
  <si>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</si>
  <si>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</si>
  <si>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</si>
  <si>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</si>
  <si>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</si>
  <si>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</si>
  <si>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</si>
  <si>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</si>
  <si>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</si>
  <si>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</si>
  <si>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</si>
  <si>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</si>
  <si>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</si>
  <si>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</si>
  <si>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</si>
  <si>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</si>
  <si>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</si>
  <si>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</si>
  <si>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</si>
  <si>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</si>
  <si>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</si>
  <si>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</si>
  <si>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</si>
  <si>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</si>
  <si>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</si>
  <si>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</si>
  <si>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</si>
  <si>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</si>
  <si>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</si>
  <si>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</si>
  <si>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</si>
  <si>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</si>
  <si>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</si>
  <si>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</si>
  <si>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</si>
  <si>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</si>
  <si>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</si>
  <si>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</si>
  <si>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</si>
  <si>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</si>
  <si>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</si>
  <si>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</si>
  <si>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</si>
  <si>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</si>
  <si>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</si>
  <si>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</si>
  <si>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</si>
  <si>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</si>
  <si>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</si>
  <si>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</si>
  <si>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</si>
  <si>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</si>
  <si>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</si>
  <si>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</si>
  <si>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</si>
  <si>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</si>
  <si>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</si>
  <si>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</si>
  <si>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</si>
  <si>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</si>
  <si>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</si>
  <si>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</si>
  <si>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</si>
  <si>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</si>
  <si>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</si>
  <si>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</si>
  <si>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</si>
  <si>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</si>
  <si>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</si>
  <si>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</si>
  <si>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</si>
  <si>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</si>
  <si>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</si>
  <si>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</si>
  <si>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</si>
  <si>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</si>
  <si>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</si>
  <si>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</si>
  <si>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</si>
  <si>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</si>
  <si>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</si>
  <si>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</si>
  <si>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</si>
  <si>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</si>
  <si>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</si>
  <si>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</si>
  <si>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</si>
  <si>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</si>
  <si>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</si>
  <si>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</si>
  <si>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</si>
  <si>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</si>
  <si>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</si>
  <si>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</si>
  <si>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</si>
  <si>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</si>
  <si>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</si>
  <si>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</si>
  <si>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</si>
  <si>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</si>
  <si>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</si>
  <si>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</si>
  <si>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</si>
  <si>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</si>
  <si>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</si>
  <si>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</si>
  <si>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</si>
  <si>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</si>
  <si>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</si>
  <si>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</si>
  <si>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</si>
  <si>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</si>
  <si>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</si>
  <si>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</si>
  <si>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</si>
  <si>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</si>
  <si>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</si>
  <si>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</si>
  <si>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</si>
  <si>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</si>
  <si>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</si>
  <si>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</si>
  <si>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</si>
  <si>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</si>
  <si>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</si>
  <si>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</si>
  <si>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</si>
  <si>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</si>
  <si>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</si>
  <si>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</si>
  <si>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</si>
  <si>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</si>
  <si>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</si>
  <si>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</si>
  <si>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</si>
  <si>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</si>
  <si>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</si>
  <si>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</si>
  <si>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</si>
  <si>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</si>
  <si>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</si>
  <si>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</si>
  <si>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</si>
  <si>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</si>
  <si>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</si>
  <si>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</si>
  <si>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</si>
  <si>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</si>
  <si>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</si>
  <si>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</si>
  <si>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</si>
  <si>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</si>
  <si>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</si>
  <si>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</si>
  <si>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</si>
  <si>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</si>
  <si>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</si>
  <si>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</si>
  <si>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</si>
  <si>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</si>
  <si>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</si>
  <si>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</si>
  <si>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</si>
  <si>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</si>
  <si>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</si>
  <si>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</si>
  <si>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</si>
  <si>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</si>
  <si>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</si>
  <si>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</si>
  <si>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</si>
  <si>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</si>
  <si>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</si>
  <si>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</si>
  <si>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</si>
  <si>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</si>
  <si>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</si>
  <si>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</si>
  <si>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</si>
  <si>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</si>
  <si>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</si>
  <si>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</si>
  <si>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</si>
  <si>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</si>
  <si>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</si>
  <si>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</si>
  <si>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</si>
  <si>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</si>
  <si>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</si>
  <si>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</si>
  <si>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</si>
  <si>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</si>
  <si>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</si>
  <si>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</si>
  <si>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</si>
  <si>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</si>
  <si>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</si>
  <si>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</si>
  <si>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</si>
  <si>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</si>
  <si>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</si>
  <si>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</si>
  <si>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</si>
  <si>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</si>
  <si>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</si>
  <si>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</si>
  <si>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</si>
  <si>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</si>
  <si>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</si>
  <si>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</si>
  <si>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</si>
  <si>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</si>
  <si>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</si>
  <si>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</si>
  <si>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</si>
  <si>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</si>
  <si>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</si>
  <si>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</si>
  <si>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</si>
  <si>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</si>
  <si>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</si>
  <si>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</si>
  <si>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</si>
  <si>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</si>
  <si>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</si>
  <si>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</si>
  <si>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</si>
  <si>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</si>
  <si>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</si>
  <si>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</si>
  <si>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</si>
  <si>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</si>
  <si>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</si>
  <si>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</si>
  <si>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</si>
  <si>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</si>
  <si>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</si>
  <si>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</si>
  <si>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</si>
  <si>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</si>
  <si>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</si>
  <si>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</si>
  <si>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</si>
  <si>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</si>
  <si>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</si>
  <si>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</si>
  <si>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</si>
  <si>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</si>
  <si>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</si>
  <si>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</si>
  <si>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</si>
  <si>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</si>
  <si>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</si>
  <si>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</si>
  <si>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</si>
  <si>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</si>
  <si>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</si>
  <si>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</si>
  <si>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</si>
  <si>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</si>
  <si>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</si>
  <si>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</si>
  <si>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</si>
  <si>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</si>
  <si>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</si>
  <si>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</si>
  <si>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</si>
  <si>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</si>
  <si>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</si>
  <si>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</si>
  <si>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</si>
  <si>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</si>
  <si>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</si>
  <si>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</si>
  <si>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</si>
  <si>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</si>
  <si>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</si>
  <si>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</si>
  <si>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</si>
  <si>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</si>
  <si>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</si>
  <si>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</si>
  <si>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</si>
  <si>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</si>
  <si>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</si>
  <si>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</si>
  <si>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</si>
  <si>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</si>
  <si>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</si>
  <si>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</si>
  <si>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</si>
  <si>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</si>
  <si>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</si>
  <si>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</si>
  <si>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</si>
  <si>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</si>
  <si>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</si>
  <si>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</si>
  <si>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</si>
  <si>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</si>
  <si>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</si>
  <si>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</si>
  <si>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</si>
  <si>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</si>
  <si>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</si>
  <si>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</si>
  <si>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</si>
  <si>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</si>
  <si>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</si>
  <si>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</si>
  <si>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</si>
  <si>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</si>
  <si>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</si>
  <si>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</si>
  <si>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</si>
  <si>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</si>
  <si>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</si>
  <si>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</si>
  <si>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</si>
  <si>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</si>
  <si>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</si>
  <si>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</si>
  <si>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</si>
  <si>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</si>
  <si>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</si>
  <si>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</si>
  <si>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</si>
  <si>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</si>
  <si>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</si>
  <si>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</si>
  <si>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</si>
  <si>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</si>
  <si>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</si>
  <si>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</si>
  <si>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</si>
  <si>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</si>
  <si>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</si>
  <si>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</si>
  <si>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</si>
  <si>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</si>
  <si>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</si>
  <si>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</si>
  <si>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</si>
  <si>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</si>
  <si>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</si>
  <si>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</si>
  <si>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</si>
  <si>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</si>
  <si>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</si>
  <si>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</si>
  <si>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</si>
  <si>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</si>
  <si>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</si>
  <si>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</si>
  <si>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</si>
  <si>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</si>
  <si>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</si>
  <si>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</si>
  <si>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</si>
  <si>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</si>
  <si>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</si>
  <si>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</si>
  <si>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</si>
  <si>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</si>
  <si>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</si>
  <si>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</si>
  <si>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</si>
  <si>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</si>
  <si>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</si>
  <si>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</si>
  <si>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</si>
  <si>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</si>
  <si>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</si>
  <si>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</si>
  <si>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</si>
  <si>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</si>
  <si>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</si>
  <si>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</si>
  <si>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</si>
  <si>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</si>
  <si>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</si>
  <si>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</si>
  <si>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</si>
  <si>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</si>
  <si>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</si>
  <si>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</si>
  <si>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</si>
  <si>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</si>
  <si>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</si>
  <si>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</si>
  <si>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</si>
  <si>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</si>
  <si>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</si>
  <si>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</si>
  <si>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</si>
  <si>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</si>
  <si>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</si>
  <si>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</si>
  <si>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</si>
  <si>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</si>
  <si>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</si>
  <si>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</si>
  <si>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</si>
  <si>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</si>
  <si>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</si>
  <si>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</si>
  <si>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</si>
  <si>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</si>
  <si>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</si>
  <si>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</si>
  <si>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</si>
  <si>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</si>
  <si>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</si>
  <si>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</si>
  <si>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</si>
  <si>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</si>
  <si>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</si>
  <si>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</si>
  <si>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</si>
  <si>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</si>
  <si>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</si>
  <si>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</si>
  <si>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</si>
  <si>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</si>
  <si>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</si>
  <si>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</si>
  <si>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</si>
  <si>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</si>
  <si>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</si>
  <si>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</si>
  <si>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</si>
  <si>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</si>
  <si>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</si>
  <si>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</si>
  <si>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</si>
  <si>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</si>
  <si>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</si>
  <si>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</si>
  <si>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</si>
  <si>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</si>
  <si>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</si>
  <si>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</si>
  <si>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</si>
  <si>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</si>
  <si>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</si>
  <si>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</si>
  <si>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</si>
  <si>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</si>
  <si>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</si>
  <si>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</si>
  <si>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</si>
  <si>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</si>
  <si>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</si>
  <si>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</si>
  <si>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</si>
  <si>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</si>
  <si>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</si>
  <si>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</si>
  <si>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</si>
  <si>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</si>
  <si>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</si>
  <si>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</si>
  <si>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</si>
  <si>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</si>
  <si>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</si>
  <si>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</si>
  <si>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</si>
  <si>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</si>
  <si>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</si>
  <si>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</si>
  <si>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</si>
  <si>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</si>
  <si>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</si>
  <si>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</si>
  <si>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</si>
  <si>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</si>
  <si>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</si>
  <si>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</si>
  <si>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</si>
  <si>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</si>
  <si>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</si>
  <si>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</si>
  <si>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</si>
  <si>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</si>
  <si>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</si>
  <si>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</si>
  <si>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</si>
  <si>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</si>
  <si>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</si>
  <si>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</si>
  <si>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</si>
  <si>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</si>
  <si>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</si>
  <si>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</si>
  <si>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</si>
  <si>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</si>
  <si>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</si>
  <si>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</si>
  <si>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</si>
  <si>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</si>
  <si>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</si>
  <si>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</si>
  <si>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</si>
  <si>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</si>
  <si>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</si>
  <si>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</si>
  <si>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</si>
  <si>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</si>
  <si>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</si>
  <si>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</si>
  <si>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</si>
  <si>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</si>
  <si>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</si>
  <si>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</si>
  <si>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</si>
  <si>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</si>
  <si>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</si>
  <si>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</si>
  <si>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</si>
  <si>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</si>
  <si>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</si>
  <si>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</si>
  <si>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</si>
  <si>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</si>
  <si>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</si>
  <si>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</si>
  <si>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</si>
  <si>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</si>
  <si>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</si>
  <si>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</si>
  <si>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</si>
  <si>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</si>
  <si>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</si>
  <si>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</si>
  <si>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</si>
  <si>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</si>
  <si>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</si>
  <si>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</si>
  <si>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</si>
  <si>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</si>
  <si>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</si>
  <si>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</si>
  <si>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</si>
  <si>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</si>
  <si>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</si>
  <si>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</si>
  <si>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</si>
  <si>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</si>
  <si>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</si>
  <si>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</si>
  <si>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</si>
  <si>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</si>
  <si>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</si>
  <si>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</si>
  <si>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</si>
  <si>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</si>
  <si>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</si>
  <si>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</si>
  <si>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</si>
  <si>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</si>
  <si>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</si>
  <si>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</si>
  <si>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</si>
  <si>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</si>
  <si>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</si>
  <si>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</si>
  <si>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</si>
  <si>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</si>
  <si>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</si>
  <si>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</si>
  <si>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</si>
  <si>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</si>
  <si>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</si>
  <si>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</si>
  <si>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</si>
  <si>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</si>
  <si>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</si>
  <si>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</si>
  <si>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</si>
  <si>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</si>
  <si>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</si>
  <si>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</si>
  <si>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</si>
  <si>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</si>
  <si>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</si>
  <si>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</si>
  <si>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</si>
  <si>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</si>
  <si>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</si>
  <si>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</si>
  <si>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</si>
  <si>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</si>
  <si>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</si>
  <si>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</si>
  <si>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</si>
  <si>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</si>
  <si>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</si>
  <si>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</si>
  <si>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</si>
  <si>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</si>
  <si>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</si>
  <si>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</si>
  <si>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</si>
  <si>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</si>
  <si>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</si>
  <si>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</si>
  <si>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</si>
  <si>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</si>
  <si>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</si>
  <si>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</si>
  <si>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</si>
  <si>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</si>
  <si>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</si>
  <si>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</si>
  <si>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</si>
  <si>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</si>
  <si>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</si>
  <si>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</si>
  <si>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</si>
  <si>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</si>
  <si>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</si>
  <si>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</si>
  <si>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</si>
  <si>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</si>
  <si>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</si>
  <si>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</si>
  <si>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</si>
  <si>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</si>
  <si>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</si>
  <si>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</si>
  <si>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</si>
  <si>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</si>
  <si>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</si>
  <si>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</si>
  <si>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</si>
  <si>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</si>
  <si>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</si>
  <si>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</si>
  <si>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</si>
  <si>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</si>
  <si>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</si>
  <si>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</si>
  <si>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</si>
  <si>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</si>
  <si>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</si>
  <si>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</si>
  <si>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</si>
  <si>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</si>
  <si>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</si>
  <si>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</si>
  <si>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</si>
  <si>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</si>
  <si>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</si>
  <si>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</si>
  <si>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</si>
  <si>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</si>
  <si>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</si>
  <si>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</si>
  <si>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</si>
  <si>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</si>
  <si>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</si>
  <si>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</si>
  <si>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</si>
  <si>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</si>
  <si>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</si>
  <si>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</si>
  <si>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</si>
  <si>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</si>
  <si>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</si>
  <si>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</si>
  <si>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</si>
  <si>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</si>
  <si>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</si>
  <si>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</si>
  <si>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</si>
  <si>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</si>
  <si>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</si>
  <si>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</si>
  <si>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</si>
  <si>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</si>
  <si>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</si>
  <si>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</si>
  <si>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</si>
  <si>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</si>
  <si>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</si>
  <si>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</si>
  <si>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</si>
  <si>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</si>
  <si>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</si>
  <si>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</si>
  <si>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</si>
  <si>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</si>
  <si>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</si>
  <si>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</si>
  <si>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</si>
  <si>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</si>
  <si>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</si>
  <si>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</si>
  <si>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</si>
  <si>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</si>
  <si>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</si>
  <si>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</si>
  <si>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</si>
  <si>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</si>
  <si>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</si>
  <si>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</si>
  <si>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</si>
  <si>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</si>
  <si>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</si>
  <si>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</si>
  <si>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</si>
  <si>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</si>
  <si>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</si>
  <si>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</si>
  <si>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</si>
  <si>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</si>
  <si>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</si>
  <si>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</si>
  <si>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</si>
  <si>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</si>
  <si>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</si>
  <si>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</si>
  <si>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</si>
  <si>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</si>
  <si>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</si>
  <si>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</si>
  <si>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</si>
  <si>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</si>
  <si>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</si>
  <si>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</si>
  <si>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</si>
  <si>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</si>
  <si>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</si>
  <si>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</si>
  <si>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</si>
  <si>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</si>
  <si>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</si>
  <si>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</si>
  <si>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</si>
  <si>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</si>
  <si>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</si>
  <si>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</si>
  <si>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</si>
  <si>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</si>
  <si>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</si>
  <si>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</si>
  <si>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</si>
  <si>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</si>
  <si>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</si>
  <si>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</si>
  <si>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</si>
  <si>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</si>
  <si>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</si>
  <si>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</si>
  <si>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</si>
  <si>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</si>
  <si>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</si>
  <si>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</si>
  <si>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</si>
  <si>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</si>
  <si>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</si>
  <si>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</si>
  <si>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</si>
  <si>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</si>
  <si>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</si>
  <si>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</si>
  <si>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</si>
  <si>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</si>
  <si>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</si>
  <si>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</si>
  <si>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</si>
  <si>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</si>
  <si>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</si>
  <si>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</si>
  <si>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</si>
  <si>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</si>
  <si>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</si>
  <si>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</si>
  <si>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</si>
  <si>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</si>
  <si>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</si>
  <si>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</si>
  <si>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</si>
  <si>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</si>
  <si>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</si>
  <si>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</si>
  <si>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</si>
  <si>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</si>
  <si>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</si>
  <si>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</si>
  <si>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</si>
  <si>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</si>
  <si>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</si>
  <si>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</si>
  <si>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</si>
  <si>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</si>
  <si>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</si>
  <si>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</si>
  <si>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</si>
  <si>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</si>
  <si>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</si>
  <si>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</si>
  <si>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</si>
  <si>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</si>
  <si>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</si>
  <si>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</si>
  <si>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</si>
  <si>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</si>
  <si>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</si>
  <si>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</si>
  <si>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</si>
  <si>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</si>
  <si>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</si>
  <si>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</si>
  <si>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</si>
  <si>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</si>
  <si>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</si>
  <si>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</si>
  <si>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</si>
  <si>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</si>
  <si>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</si>
  <si>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</si>
  <si>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</si>
  <si>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</si>
  <si>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</si>
  <si>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</si>
  <si>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</si>
  <si>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</si>
  <si>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</si>
  <si>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</si>
  <si>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</si>
  <si>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</si>
  <si>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</si>
  <si>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</si>
  <si>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</si>
  <si>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</si>
  <si>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</si>
  <si>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</si>
  <si>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</si>
  <si>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</si>
  <si>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</si>
  <si>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</si>
  <si>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</si>
  <si>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</si>
  <si>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</si>
  <si>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</si>
  <si>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</si>
  <si>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</si>
  <si>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</si>
  <si>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</si>
  <si>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</si>
  <si>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</si>
  <si>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</si>
  <si>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</si>
  <si>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</si>
  <si>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</si>
  <si>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</si>
  <si>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</si>
  <si>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</si>
  <si>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</si>
  <si>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</si>
  <si>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</si>
  <si>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</si>
  <si>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</si>
  <si>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</si>
  <si>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</si>
  <si>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</si>
  <si>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</si>
  <si>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</si>
  <si>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</si>
  <si>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</si>
  <si>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</si>
  <si>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</si>
  <si>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</si>
  <si>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</si>
  <si>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</si>
  <si>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</si>
  <si>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</si>
  <si>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</si>
  <si>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</si>
  <si>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</si>
  <si>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</si>
  <si>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</si>
  <si>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</si>
  <si>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</si>
  <si>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</si>
  <si>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</si>
  <si>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</si>
  <si>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</si>
  <si>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</si>
  <si>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</si>
  <si>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</si>
  <si>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</si>
  <si>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</si>
  <si>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</si>
  <si>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</si>
  <si>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</si>
  <si>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</si>
  <si>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</si>
  <si>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</si>
  <si>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</si>
  <si>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</si>
  <si>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</si>
  <si>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</si>
  <si>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</si>
  <si>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</si>
  <si>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</si>
  <si>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</si>
  <si>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</si>
  <si>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</si>
  <si>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</si>
  <si>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</si>
  <si>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</si>
  <si>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</si>
  <si>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</si>
  <si>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</si>
  <si>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</si>
  <si>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</si>
  <si>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</si>
  <si>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</si>
  <si>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</si>
  <si>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</si>
  <si>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</si>
  <si>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</si>
  <si>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</si>
  <si>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</si>
  <si>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</si>
  <si>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</si>
  <si>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</si>
  <si>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</si>
  <si>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</si>
  <si>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</si>
  <si>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</si>
  <si>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</si>
  <si>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</si>
  <si>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</si>
  <si>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</si>
  <si>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</si>
  <si>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</si>
  <si>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</si>
  <si>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</si>
  <si>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</si>
  <si>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</si>
  <si>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</si>
  <si>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</si>
  <si>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</si>
  <si>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</si>
  <si>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</si>
  <si>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</si>
  <si>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</si>
  <si>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</si>
  <si>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</si>
  <si>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</si>
  <si>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</si>
  <si>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</si>
  <si>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</si>
  <si>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</si>
  <si>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</si>
  <si>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</si>
  <si>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</si>
  <si>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</si>
  <si>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</si>
  <si>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</si>
  <si>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</si>
  <si>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</si>
  <si>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</si>
  <si>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</si>
  <si>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</si>
  <si>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</si>
  <si>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</si>
  <si>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</si>
  <si>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</si>
  <si>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</si>
  <si>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</si>
  <si>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</si>
  <si>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</si>
  <si>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</si>
  <si>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</si>
  <si>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</si>
  <si>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</si>
  <si>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</si>
  <si>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</si>
  <si>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</si>
  <si>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</si>
  <si>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</si>
  <si>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</si>
  <si>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</si>
  <si>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</si>
  <si>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</si>
  <si>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</si>
  <si>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</si>
  <si>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</si>
  <si>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</si>
  <si>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</si>
  <si>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</si>
  <si>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</si>
  <si>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</si>
  <si>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</si>
  <si>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</si>
  <si>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</si>
  <si>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</si>
  <si>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</si>
  <si>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</si>
  <si>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</si>
  <si>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</si>
  <si>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</si>
  <si>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</si>
  <si>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</si>
  <si>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</si>
  <si>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</si>
  <si>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</si>
  <si>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</si>
  <si>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</si>
  <si>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</si>
  <si>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</si>
  <si>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</si>
  <si>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</si>
  <si>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</si>
  <si>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</si>
  <si>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</si>
  <si>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</si>
  <si>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</si>
  <si>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</si>
  <si>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</si>
  <si>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</si>
  <si>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</si>
  <si>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</si>
  <si>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</si>
  <si>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</si>
  <si>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</si>
  <si>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</si>
  <si>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</si>
  <si>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</si>
  <si>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</si>
  <si>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</si>
  <si>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</si>
  <si>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</si>
  <si>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</si>
  <si>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</si>
  <si>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</si>
  <si>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</si>
  <si>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</si>
  <si>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</si>
  <si>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</si>
  <si>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</si>
  <si>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</si>
  <si>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</si>
  <si>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</si>
  <si>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</si>
  <si>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</si>
  <si>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</si>
  <si>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</si>
  <si>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</si>
  <si>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</si>
  <si>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</si>
  <si>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</si>
  <si>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</si>
  <si>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</si>
  <si>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</si>
  <si>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</si>
  <si>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</si>
  <si>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</si>
  <si>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</si>
  <si>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</si>
  <si>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</si>
  <si>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</si>
  <si>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</si>
  <si>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</si>
  <si>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</si>
  <si>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</si>
  <si>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</si>
  <si>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</si>
  <si>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</si>
  <si>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</si>
  <si>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</si>
  <si>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</si>
  <si>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</si>
  <si>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</si>
  <si>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</si>
  <si>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</si>
  <si>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</si>
  <si>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</si>
  <si>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</si>
  <si>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</si>
  <si>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</si>
  <si>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</si>
  <si>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</si>
  <si>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</si>
  <si>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</si>
  <si>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</si>
  <si>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</si>
  <si>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</si>
  <si>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</si>
  <si>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</si>
  <si>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</si>
  <si>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</si>
  <si>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</si>
  <si>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</si>
  <si>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</si>
  <si>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</si>
  <si>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</si>
  <si>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</si>
  <si>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</si>
  <si>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</si>
  <si>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</si>
  <si>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</si>
  <si>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</si>
  <si>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</si>
  <si>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</si>
  <si>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</si>
  <si>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</si>
  <si>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</si>
  <si>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</si>
  <si>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</si>
  <si>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</si>
  <si>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</si>
  <si>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</si>
  <si>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</si>
  <si>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</si>
  <si>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</si>
  <si>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</si>
  <si>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</si>
  <si>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</si>
  <si>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</si>
  <si>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</si>
  <si>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</si>
  <si>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</si>
  <si>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</si>
  <si>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</si>
  <si>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</si>
  <si>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</si>
  <si>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</si>
  <si>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</si>
  <si>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</si>
  <si>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</si>
  <si>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</si>
  <si>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</si>
  <si>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</si>
  <si>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</si>
  <si>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</si>
  <si>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</si>
  <si>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</si>
  <si>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</si>
  <si>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</si>
  <si>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</si>
  <si>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</si>
  <si>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</si>
  <si>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</si>
  <si>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</si>
  <si>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</si>
  <si>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</si>
  <si>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</si>
  <si>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</si>
  <si>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</si>
  <si>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</si>
  <si>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</si>
  <si>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</si>
  <si>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</si>
  <si>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</si>
  <si>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</si>
  <si>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</si>
  <si>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</si>
  <si>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</si>
  <si>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</si>
  <si>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</si>
  <si>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</si>
  <si>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</si>
  <si>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</si>
  <si>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</si>
  <si>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</si>
  <si>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</si>
  <si>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</si>
  <si>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</si>
  <si>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</si>
  <si>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</si>
  <si>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</si>
  <si>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</si>
  <si>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</si>
  <si>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</si>
  <si>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</si>
  <si>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</si>
  <si>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</si>
  <si>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</si>
  <si>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</si>
  <si>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</si>
  <si>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</si>
  <si>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</si>
  <si>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</si>
  <si>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</si>
  <si>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</si>
  <si>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</si>
  <si>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</si>
  <si>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</si>
  <si>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</si>
  <si>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</si>
  <si>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</si>
  <si>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</si>
  <si>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</si>
  <si>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</si>
  <si>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</si>
  <si>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</si>
  <si>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</si>
  <si>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</si>
  <si>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</si>
  <si>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</si>
  <si>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</si>
  <si>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</si>
  <si>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</si>
  <si>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</si>
  <si>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</si>
  <si>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</si>
  <si>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</si>
  <si>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</si>
  <si>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</si>
  <si>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</si>
  <si>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</si>
  <si>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</si>
  <si>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</si>
  <si>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</si>
  <si>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</si>
  <si>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</si>
  <si>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</si>
  <si>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</si>
  <si>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</si>
  <si>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</si>
  <si>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</si>
  <si>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</si>
  <si>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</si>
  <si>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</si>
  <si>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</si>
  <si>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</si>
  <si>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</si>
  <si>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</si>
  <si>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</si>
  <si>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</si>
  <si>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</si>
  <si>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</si>
  <si>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</si>
  <si>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</si>
  <si>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</si>
  <si>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</si>
  <si>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</si>
  <si>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</si>
  <si>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</si>
  <si>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</si>
  <si>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</si>
  <si>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</si>
  <si>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</si>
  <si>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</si>
  <si>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</si>
  <si>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</si>
  <si>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</si>
  <si>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</si>
  <si>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</si>
  <si>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</si>
  <si>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</si>
  <si>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</si>
  <si>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</si>
  <si>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</si>
  <si>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</si>
  <si>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</si>
  <si>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</si>
  <si>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</si>
  <si>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</si>
  <si>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</si>
  <si>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</si>
  <si>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</si>
  <si>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</si>
  <si>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</si>
  <si>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</si>
  <si>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</si>
  <si>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</si>
  <si>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</si>
  <si>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</si>
  <si>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</si>
  <si>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</si>
  <si>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</si>
  <si>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</si>
  <si>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</si>
  <si>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</si>
  <si>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</si>
  <si>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</si>
  <si>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</si>
  <si>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</si>
  <si>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</si>
  <si>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</si>
  <si>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</si>
  <si>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</si>
  <si>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</si>
  <si>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</si>
  <si>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</si>
  <si>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</si>
  <si>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</si>
  <si>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</si>
  <si>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</si>
  <si>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</si>
  <si>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</si>
  <si>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</si>
  <si>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</si>
  <si>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</si>
  <si>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</si>
  <si>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</si>
  <si>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</si>
  <si>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</si>
  <si>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</si>
  <si>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</si>
  <si>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</si>
  <si>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</si>
  <si>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</si>
  <si>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</si>
  <si>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</si>
  <si>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</si>
  <si>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</si>
  <si>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</si>
  <si>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</si>
  <si>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</si>
  <si>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</si>
  <si>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</si>
  <si>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</si>
  <si>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</si>
  <si>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</si>
  <si>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</si>
  <si>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</si>
  <si>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</si>
  <si>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</si>
  <si>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</si>
  <si>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</si>
  <si>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</si>
  <si>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</si>
  <si>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</si>
  <si>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</si>
  <si>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</si>
  <si>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</si>
  <si>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</si>
  <si>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</si>
  <si>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</si>
  <si>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</si>
  <si>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</si>
  <si>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</si>
  <si>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</si>
  <si>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</si>
  <si>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</si>
  <si>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</si>
  <si>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</si>
  <si>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</si>
  <si>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</si>
  <si>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</si>
  <si>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</si>
  <si>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</si>
  <si>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</si>
  <si>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</si>
  <si>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</si>
  <si>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</si>
  <si>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</si>
  <si>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</si>
  <si>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</si>
  <si>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</si>
  <si>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</si>
  <si>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</si>
  <si>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</si>
  <si>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</si>
  <si>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</si>
  <si>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</si>
  <si>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</si>
  <si>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</si>
  <si>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</si>
  <si>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</si>
  <si>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</si>
  <si>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</si>
  <si>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</si>
  <si>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</si>
  <si>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</si>
  <si>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</si>
  <si>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</si>
  <si>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</si>
  <si>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</si>
  <si>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</si>
  <si>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</si>
  <si>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</si>
  <si>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</si>
  <si>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</si>
  <si>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</si>
  <si>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</si>
  <si>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</si>
  <si>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</si>
  <si>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</si>
  <si>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</si>
  <si>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</si>
  <si>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</si>
  <si>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</si>
  <si>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</si>
  <si>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</si>
  <si>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</si>
  <si>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</si>
  <si>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</si>
  <si>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</si>
  <si>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</si>
  <si>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</si>
  <si>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</si>
  <si>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</si>
  <si>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</si>
  <si>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</si>
  <si>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</si>
  <si>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</si>
  <si>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</si>
  <si>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</si>
  <si>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</si>
  <si>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</si>
  <si>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</si>
  <si>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</si>
  <si>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</si>
  <si>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</si>
  <si>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</si>
  <si>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</si>
  <si>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</si>
  <si>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</si>
  <si>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</si>
  <si>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</si>
  <si>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</si>
  <si>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</si>
  <si>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</si>
  <si>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</si>
  <si>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</si>
  <si>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</si>
  <si>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</si>
  <si>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</si>
  <si>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</si>
  <si>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</si>
  <si>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</si>
  <si>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</si>
  <si>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</si>
  <si>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</si>
  <si>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</si>
  <si>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</si>
  <si>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</si>
  <si>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</si>
  <si>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</si>
  <si>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</si>
  <si>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</si>
  <si>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</si>
  <si>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</si>
  <si>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</si>
  <si>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</si>
  <si>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</si>
  <si>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</si>
  <si>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</si>
  <si>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</si>
  <si>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</si>
  <si>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</si>
  <si>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</si>
  <si>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</si>
  <si>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</si>
  <si>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</si>
  <si>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</si>
  <si>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</si>
  <si>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</si>
  <si>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</si>
  <si>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</si>
  <si>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</si>
  <si>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</si>
  <si>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</si>
  <si>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</si>
  <si>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</si>
  <si>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</si>
  <si>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</si>
  <si>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</si>
  <si>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</si>
  <si>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</si>
  <si>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</si>
  <si>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</si>
  <si>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</si>
  <si>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</si>
  <si>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</si>
  <si>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</si>
  <si>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</si>
  <si>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</si>
  <si>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</si>
  <si>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</si>
  <si>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</si>
  <si>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</si>
  <si>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</si>
  <si>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</si>
  <si>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</si>
  <si>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</si>
  <si>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</si>
  <si>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</si>
  <si>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</si>
  <si>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</si>
  <si>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</si>
  <si>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</si>
  <si>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</si>
  <si>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</si>
  <si>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</si>
  <si>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</si>
  <si>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</si>
  <si>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</si>
  <si>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</si>
  <si>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</si>
  <si>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</si>
  <si>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</si>
  <si>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</si>
  <si>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</si>
  <si>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</si>
  <si>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</si>
  <si>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</si>
  <si>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</si>
  <si>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</si>
  <si>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</si>
  <si>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</si>
  <si>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</si>
  <si>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</si>
  <si>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</si>
  <si>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</si>
  <si>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</si>
  <si>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</si>
  <si>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</si>
  <si>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</si>
  <si>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</si>
  <si>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</si>
  <si>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</si>
  <si>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</si>
  <si>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</si>
  <si>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</si>
  <si>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</si>
  <si>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</si>
  <si>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</si>
  <si>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</si>
  <si>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</si>
  <si>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</si>
  <si>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</si>
  <si>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</si>
  <si>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</si>
  <si>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</si>
  <si>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</si>
  <si>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</si>
  <si>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</si>
  <si>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</si>
  <si>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</si>
  <si>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</si>
  <si>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</si>
  <si>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</si>
  <si>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</si>
  <si>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</si>
  <si>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</si>
  <si>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</si>
  <si>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</si>
  <si>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</si>
  <si>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</si>
  <si>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</si>
  <si>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</si>
  <si>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</si>
  <si>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</si>
  <si>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</si>
  <si>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</si>
  <si>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</si>
  <si>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</si>
  <si>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</si>
  <si>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</si>
  <si>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</si>
  <si>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</si>
  <si>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</si>
  <si>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</si>
  <si>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</si>
  <si>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</si>
  <si>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</si>
  <si>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</si>
  <si>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</si>
  <si>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</si>
  <si>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</si>
  <si>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</si>
  <si>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</si>
  <si>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</si>
  <si>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</si>
  <si>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</si>
  <si>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</si>
  <si>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</si>
  <si>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</si>
  <si>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</si>
  <si>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</si>
  <si>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</si>
  <si>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</si>
  <si>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</si>
  <si>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</si>
  <si>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</si>
  <si>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</si>
  <si>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</si>
  <si>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</si>
  <si>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</si>
  <si>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</si>
  <si>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</si>
  <si>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</si>
  <si>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</si>
  <si>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</si>
  <si>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</si>
  <si>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</si>
  <si>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</si>
  <si>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</si>
  <si>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</si>
  <si>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</si>
  <si>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</si>
  <si>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</si>
  <si>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</si>
  <si>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</si>
  <si>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</si>
  <si>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</si>
  <si>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</si>
  <si>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</si>
  <si>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</si>
  <si>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</si>
  <si>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</si>
  <si>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</si>
  <si>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</si>
  <si>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</si>
  <si>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</si>
  <si>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</si>
  <si>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</si>
  <si>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</si>
  <si>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</si>
  <si>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</si>
  <si>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</si>
  <si>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</si>
  <si>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</si>
  <si>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</si>
  <si>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</si>
  <si>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</si>
  <si>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</si>
  <si>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</si>
  <si>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</si>
  <si>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</si>
  <si>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</si>
  <si>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</si>
  <si>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</si>
  <si>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</si>
  <si>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</si>
  <si>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</si>
  <si>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</si>
  <si>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</si>
  <si>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</si>
  <si>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</si>
  <si>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</si>
  <si>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</si>
  <si>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</si>
  <si>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</si>
  <si>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</si>
  <si>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</si>
  <si>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</si>
  <si>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</si>
  <si>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</si>
  <si>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</si>
  <si>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</si>
  <si>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</si>
  <si>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</si>
  <si>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</si>
  <si>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</si>
  <si>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</si>
  <si>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</si>
  <si>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</si>
  <si>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</si>
  <si>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</si>
  <si>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</si>
  <si>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</si>
  <si>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</si>
  <si>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</si>
  <si>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</si>
  <si>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</si>
  <si>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</si>
  <si>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</si>
  <si>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</si>
  <si>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</si>
  <si>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</si>
  <si>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</si>
  <si>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</si>
  <si>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</si>
  <si>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</si>
  <si>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</si>
  <si>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</si>
  <si>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</si>
  <si>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</si>
  <si>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</si>
  <si>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</si>
  <si>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</si>
  <si>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</si>
  <si>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</si>
  <si>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</si>
  <si>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</si>
  <si>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</si>
  <si>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</si>
  <si>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</si>
  <si>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</si>
  <si>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</si>
  <si>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</si>
  <si>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</si>
  <si>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</si>
  <si>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</si>
  <si>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</si>
  <si>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</si>
  <si>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</si>
  <si>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</si>
  <si>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</si>
  <si>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</si>
  <si>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</si>
  <si>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</si>
  <si>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</si>
  <si>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</si>
  <si>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</si>
  <si>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</si>
  <si>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</si>
  <si>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</si>
  <si>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</si>
  <si>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</si>
  <si>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</si>
  <si>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</si>
  <si>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</si>
  <si>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</si>
  <si>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</si>
  <si>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</si>
  <si>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</si>
  <si>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</si>
  <si>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</si>
  <si>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</si>
  <si>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</si>
  <si>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</si>
  <si>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</si>
  <si>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</si>
  <si>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</si>
  <si>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</si>
  <si>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</si>
  <si>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</si>
  <si>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</si>
  <si>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</si>
  <si>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</si>
  <si>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</si>
  <si>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</si>
  <si>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</si>
  <si>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</si>
  <si>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</si>
  <si>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</si>
  <si>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</si>
  <si>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</si>
  <si>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</si>
  <si>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</si>
  <si>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</si>
  <si>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</si>
  <si>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</si>
  <si>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</si>
  <si>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</si>
  <si>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</si>
  <si>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</si>
  <si>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</si>
  <si>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</si>
  <si>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</si>
  <si>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</si>
  <si>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</si>
  <si>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</si>
  <si>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</si>
  <si>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</si>
  <si>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</si>
  <si>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</si>
  <si>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</si>
  <si>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</si>
  <si>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</si>
  <si>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</si>
  <si>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</si>
  <si>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</si>
  <si>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</si>
  <si>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</si>
  <si>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</si>
  <si>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</si>
  <si>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</si>
  <si>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</si>
  <si>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</si>
  <si>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</si>
  <si>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</si>
  <si>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</si>
  <si>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</si>
  <si>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</si>
  <si>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</si>
  <si>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</si>
  <si>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</si>
  <si>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</si>
  <si>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</si>
  <si>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</si>
  <si>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</si>
  <si>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</si>
  <si>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</si>
  <si>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</si>
  <si>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</si>
  <si>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</si>
  <si>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</si>
  <si>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</si>
  <si>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</si>
  <si>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</si>
  <si>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</si>
  <si>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</si>
  <si>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</si>
  <si>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</si>
  <si>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</si>
  <si>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</si>
  <si>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</si>
  <si>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</si>
  <si>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</si>
  <si>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</si>
  <si>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</si>
  <si>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</si>
  <si>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</si>
  <si>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</si>
  <si>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</si>
  <si>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</si>
  <si>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</si>
  <si>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</si>
  <si>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</si>
  <si>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</si>
  <si>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</si>
  <si>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</si>
  <si>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</si>
  <si>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</si>
  <si>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</si>
  <si>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</si>
  <si>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</si>
  <si>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</si>
  <si>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</si>
  <si>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</si>
  <si>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</si>
  <si>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</si>
  <si>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</si>
  <si>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</si>
  <si>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</si>
  <si>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</si>
  <si>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</si>
  <si>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</si>
  <si>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</si>
  <si>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</si>
  <si>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</si>
  <si>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</si>
  <si>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</si>
  <si>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</si>
  <si>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</si>
  <si>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</si>
  <si>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</si>
  <si>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</si>
  <si>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</si>
  <si>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</si>
  <si>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</si>
  <si>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</si>
  <si>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</si>
  <si>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</si>
  <si>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</si>
  <si>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</si>
  <si>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</si>
  <si>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</si>
  <si>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</si>
  <si>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</si>
  <si>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</si>
  <si>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</si>
  <si>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</si>
  <si>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</si>
  <si>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</si>
  <si>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</si>
  <si>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</si>
  <si>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</si>
  <si>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</si>
  <si>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</si>
  <si>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</si>
  <si>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</si>
  <si>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</si>
  <si>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</si>
  <si>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</si>
  <si>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</si>
  <si>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</si>
  <si>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</si>
  <si>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</si>
  <si>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</si>
  <si>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</si>
  <si>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</si>
  <si>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</si>
  <si>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</si>
  <si>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</si>
  <si>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</si>
  <si>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</si>
  <si>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</si>
  <si>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</si>
  <si>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</si>
  <si>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</si>
  <si>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</si>
  <si>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</si>
  <si>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</si>
  <si>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</si>
  <si>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</si>
  <si>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</si>
  <si>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</si>
  <si>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</si>
  <si>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</si>
  <si>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</si>
  <si>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</si>
  <si>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</si>
  <si>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</si>
  <si>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</si>
  <si>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</si>
  <si>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</si>
  <si>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</si>
  <si>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</si>
  <si>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</si>
  <si>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</si>
  <si>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</si>
  <si>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</si>
  <si>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</si>
  <si>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</si>
  <si>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</si>
  <si>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</si>
  <si>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</si>
  <si>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</si>
  <si>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</si>
  <si>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</si>
  <si>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</si>
  <si>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</si>
  <si>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</si>
  <si>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</si>
  <si>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</si>
  <si>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</si>
  <si>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</si>
  <si>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</si>
  <si>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</si>
  <si>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</si>
  <si>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</si>
  <si>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</si>
  <si>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</si>
  <si>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</si>
  <si>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</si>
  <si>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</si>
  <si>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</si>
  <si>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</si>
  <si>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</si>
  <si>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</si>
  <si>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</si>
  <si>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</si>
  <si>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</si>
  <si>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</si>
  <si>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</si>
  <si>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</si>
  <si>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</si>
  <si>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</si>
  <si>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</si>
  <si>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</si>
  <si>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</si>
  <si>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</si>
  <si>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</si>
  <si>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</si>
  <si>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</si>
  <si>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</si>
  <si>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</si>
  <si>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</si>
  <si>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</si>
  <si>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</si>
  <si>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</si>
  <si>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</si>
  <si>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</si>
  <si>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</si>
  <si>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</si>
  <si>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</si>
  <si>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</si>
  <si>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</si>
  <si>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</si>
  <si>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</si>
  <si>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</si>
  <si>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</si>
  <si>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</si>
  <si>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</si>
  <si>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</si>
  <si>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</si>
  <si>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</si>
  <si>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</si>
  <si>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</si>
  <si>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</si>
  <si>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</si>
  <si>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</si>
  <si>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</si>
  <si>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</si>
  <si>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</si>
  <si>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</si>
  <si>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</si>
  <si>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</si>
  <si>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</si>
  <si>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</si>
  <si>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</si>
  <si>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</si>
  <si>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</si>
  <si>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</si>
  <si>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</si>
  <si>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</si>
  <si>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</si>
  <si>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</si>
  <si>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</si>
  <si>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</si>
  <si>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</si>
  <si>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</si>
  <si>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</si>
  <si>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</si>
  <si>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</si>
  <si>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</si>
  <si>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</si>
  <si>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</si>
  <si>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</si>
  <si>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</si>
  <si>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</si>
  <si>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</si>
  <si>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</si>
  <si>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</si>
  <si>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</si>
  <si>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</si>
  <si>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</si>
  <si>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</si>
  <si>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</si>
  <si>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</si>
  <si>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</si>
  <si>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</si>
  <si>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</si>
  <si>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</si>
  <si>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</si>
  <si>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</si>
  <si>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</si>
  <si>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</si>
  <si>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</si>
  <si>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</si>
  <si>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</si>
  <si>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</si>
  <si>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</si>
  <si>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</si>
  <si>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</si>
  <si>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</si>
  <si>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</si>
  <si>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</si>
  <si>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</si>
  <si>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</si>
  <si>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</si>
  <si>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</si>
  <si>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</si>
  <si>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</si>
  <si>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</si>
  <si>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</si>
  <si>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</si>
  <si>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</si>
  <si>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</si>
  <si>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</si>
  <si>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</si>
  <si>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</si>
  <si>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</si>
  <si>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</si>
  <si>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</si>
  <si>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</si>
  <si>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</si>
  <si>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</si>
  <si>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</si>
  <si>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</si>
  <si>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</si>
  <si>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</si>
  <si>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</si>
  <si>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</si>
  <si>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</si>
  <si>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</si>
  <si>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</si>
  <si>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</si>
  <si>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</si>
  <si>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</si>
  <si>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</si>
  <si>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</si>
  <si>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</si>
  <si>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</si>
  <si>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</si>
  <si>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</si>
  <si>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</si>
  <si>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</si>
  <si>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</si>
  <si>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</si>
  <si>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</si>
  <si>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</si>
  <si>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</si>
  <si>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</si>
  <si>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</si>
  <si>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</si>
  <si>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</si>
  <si>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</si>
  <si>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</si>
  <si>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</si>
  <si>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</si>
  <si>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</si>
  <si>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</si>
  <si>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</si>
  <si>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</si>
  <si>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</si>
  <si>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</si>
  <si>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</si>
  <si>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</si>
  <si>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</si>
  <si>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</si>
  <si>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</si>
  <si>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</si>
  <si>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</si>
  <si>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</si>
  <si>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</si>
  <si>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</si>
  <si>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</si>
  <si>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</si>
  <si>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</si>
  <si>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</si>
  <si>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</si>
  <si>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</si>
  <si>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</si>
  <si>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</si>
  <si>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</si>
  <si>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</si>
  <si>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</si>
  <si>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</si>
  <si>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</si>
  <si>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</si>
  <si>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</si>
  <si>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</si>
  <si>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</si>
  <si>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</si>
  <si>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</si>
  <si>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</si>
  <si>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</si>
  <si>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</si>
  <si>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</si>
  <si>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</si>
  <si>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</si>
  <si>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</si>
  <si>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</si>
  <si>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</si>
  <si>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</si>
  <si>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</si>
  <si>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</si>
  <si>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</si>
  <si>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</si>
  <si>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</si>
  <si>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</si>
  <si>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</si>
  <si>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</si>
  <si>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</si>
  <si>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</si>
  <si>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</si>
  <si>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</si>
  <si>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</si>
  <si>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</si>
  <si>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</si>
  <si>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</si>
  <si>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</si>
  <si>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</si>
  <si>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</si>
  <si>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</si>
  <si>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</si>
  <si>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</si>
  <si>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</si>
  <si>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</si>
  <si>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</si>
  <si>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</si>
  <si>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</si>
  <si>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</si>
  <si>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</si>
  <si>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</si>
  <si>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</si>
  <si>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</si>
  <si>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</si>
  <si>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</si>
  <si>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</si>
  <si>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</si>
  <si>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</si>
  <si>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</si>
  <si>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</si>
  <si>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</si>
  <si>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</si>
  <si>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</si>
  <si>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</si>
  <si>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</si>
  <si>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</si>
  <si>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</si>
  <si>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</si>
  <si>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</si>
  <si>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</si>
  <si>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</si>
  <si>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</si>
  <si>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</si>
  <si>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</si>
  <si>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</si>
  <si>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</si>
  <si>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</si>
  <si>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</si>
  <si>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</si>
  <si>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</si>
  <si>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</si>
  <si>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</si>
  <si>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</si>
  <si>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</si>
  <si>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</si>
  <si>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</si>
  <si>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</si>
  <si>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</si>
  <si>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</si>
  <si>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</si>
  <si>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</si>
  <si>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</si>
  <si>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</si>
  <si>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</si>
  <si>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</si>
  <si>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</si>
  <si>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</si>
  <si>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</si>
  <si>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</si>
  <si>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</si>
  <si>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</si>
  <si>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</si>
  <si>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</si>
  <si>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</si>
  <si>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</si>
  <si>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</si>
  <si>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</si>
  <si>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</si>
  <si>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</si>
  <si>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</si>
  <si>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</si>
  <si>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</si>
  <si>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</si>
  <si>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</si>
  <si>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</si>
  <si>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</si>
  <si>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</si>
  <si>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</si>
  <si>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</si>
  <si>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</si>
  <si>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</si>
  <si>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</si>
  <si>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</si>
  <si>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</si>
  <si>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</si>
  <si>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</si>
  <si>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</si>
  <si>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</si>
  <si>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</si>
  <si>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</si>
  <si>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</si>
  <si>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</si>
  <si>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</si>
  <si>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</si>
  <si>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</si>
  <si>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</si>
  <si>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</si>
  <si>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</si>
  <si>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</si>
  <si>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</si>
  <si>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</si>
  <si>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</si>
  <si>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</si>
  <si>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</si>
  <si>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</si>
  <si>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</si>
  <si>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</si>
  <si>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</si>
  <si>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</si>
  <si>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</si>
  <si>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</si>
  <si>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</si>
  <si>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</si>
  <si>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</si>
  <si>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</si>
  <si>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</si>
  <si>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</si>
  <si>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</si>
  <si>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</si>
  <si>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</si>
  <si>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</si>
  <si>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</si>
  <si>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</si>
  <si>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</si>
  <si>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</si>
  <si>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</si>
  <si>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</si>
  <si>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</si>
  <si>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</si>
  <si>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</si>
  <si>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</si>
  <si>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</si>
  <si>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</si>
  <si>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</si>
  <si>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</si>
  <si>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</si>
  <si>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</si>
  <si>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</si>
  <si>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</si>
  <si>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</si>
  <si>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</si>
  <si>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</si>
  <si>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</si>
  <si>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</si>
  <si>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</si>
  <si>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</si>
  <si>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</si>
  <si>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</si>
  <si>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</si>
  <si>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</si>
  <si>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</si>
  <si>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</si>
  <si>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</si>
  <si>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</si>
  <si>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</si>
  <si>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</si>
  <si>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</si>
  <si>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</si>
  <si>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</si>
  <si>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</si>
  <si>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</si>
  <si>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</si>
  <si>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</si>
  <si>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</si>
  <si>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</si>
  <si>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</si>
  <si>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</si>
  <si>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</si>
  <si>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</si>
  <si>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</si>
  <si>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</si>
  <si>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</si>
  <si>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</si>
  <si>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</si>
  <si>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</si>
  <si>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</si>
  <si>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</si>
  <si>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</si>
  <si>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</si>
  <si>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</si>
  <si>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</si>
  <si>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</si>
  <si>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</si>
  <si>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</si>
  <si>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</si>
  <si>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</si>
  <si>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</si>
  <si>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</si>
  <si>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</si>
  <si>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</si>
  <si>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</si>
  <si>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</si>
  <si>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</si>
  <si>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</si>
  <si>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</si>
  <si>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</si>
  <si>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</si>
  <si>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</si>
  <si>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</si>
  <si>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</si>
  <si>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</si>
  <si>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</si>
  <si>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</si>
  <si>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</si>
  <si>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</si>
  <si>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</si>
  <si>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</si>
  <si>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</si>
  <si>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</si>
  <si>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</si>
  <si>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</si>
  <si>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</si>
  <si>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</si>
  <si>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</si>
  <si>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</si>
  <si>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</si>
  <si>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</si>
  <si>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</si>
  <si>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</si>
  <si>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</si>
  <si>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</si>
  <si>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</si>
  <si>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</si>
  <si>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</si>
  <si>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</si>
  <si>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</si>
  <si>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</si>
  <si>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</si>
  <si>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</si>
  <si>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</si>
  <si>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</si>
  <si>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</si>
  <si>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</si>
  <si>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</si>
  <si>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</si>
  <si>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</si>
  <si>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</si>
  <si>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</si>
  <si>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</si>
  <si>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</si>
  <si>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</si>
  <si>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</si>
  <si>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</si>
  <si>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</si>
  <si>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</si>
  <si>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</si>
  <si>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</si>
  <si>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</si>
  <si>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</si>
  <si>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</si>
  <si>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</si>
  <si>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</si>
  <si>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</si>
  <si>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</si>
  <si>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</si>
  <si>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</si>
  <si>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</si>
  <si>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</si>
  <si>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</si>
  <si>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</si>
  <si>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</si>
  <si>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</si>
  <si>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</si>
  <si>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</si>
  <si>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</si>
  <si>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</si>
  <si>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</si>
  <si>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</si>
  <si>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</si>
  <si>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</si>
  <si>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</si>
  <si>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</si>
  <si>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</si>
  <si>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</si>
  <si>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</si>
  <si>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</si>
  <si>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</si>
  <si>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</si>
  <si>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</si>
  <si>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</si>
  <si>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</si>
  <si>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</si>
  <si>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</si>
  <si>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</si>
  <si>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</si>
  <si>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</si>
  <si>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</si>
  <si>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</si>
  <si>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</si>
  <si>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</si>
  <si>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</si>
  <si>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</si>
  <si>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</si>
  <si>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</si>
  <si>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</si>
  <si>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</si>
  <si>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</si>
  <si>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</si>
  <si>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</si>
  <si>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</si>
  <si>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</si>
  <si>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</si>
  <si>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</si>
  <si>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</si>
  <si>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</si>
  <si>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</si>
  <si>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</si>
  <si>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</si>
  <si>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</si>
  <si>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</si>
  <si>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</si>
  <si>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</si>
  <si>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</si>
  <si>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</si>
  <si>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</si>
  <si>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</si>
  <si>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</si>
  <si>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</si>
  <si>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</si>
  <si>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</si>
  <si>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</si>
  <si>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</si>
  <si>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</si>
  <si>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</si>
  <si>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</si>
  <si>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</si>
  <si>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</si>
  <si>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</si>
  <si>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</si>
  <si>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</si>
  <si>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</si>
  <si>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</si>
  <si>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</si>
  <si>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</si>
  <si>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</si>
  <si>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</si>
  <si>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</si>
  <si>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</si>
  <si>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</si>
  <si>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</si>
  <si>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</si>
  <si>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</si>
  <si>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</si>
  <si>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</si>
  <si>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</si>
  <si>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</si>
  <si>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</si>
  <si>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</si>
  <si>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</si>
  <si>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</si>
  <si>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</si>
  <si>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</si>
  <si>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</si>
  <si>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</si>
  <si>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</si>
  <si>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</si>
  <si>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</si>
  <si>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</si>
  <si>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</si>
  <si>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</si>
  <si>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</si>
  <si>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</si>
  <si>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</si>
  <si>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</si>
  <si>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</si>
  <si>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</si>
  <si>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</si>
  <si>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</si>
  <si>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</si>
  <si>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</si>
  <si>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</si>
  <si>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</si>
  <si>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</si>
  <si>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</si>
  <si>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</si>
  <si>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</si>
  <si>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</si>
  <si>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</si>
  <si>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</si>
  <si>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</si>
  <si>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</si>
  <si>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</si>
  <si>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</si>
  <si>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</si>
  <si>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</si>
  <si>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</si>
  <si>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</si>
  <si>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</si>
  <si>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</si>
  <si>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</si>
  <si>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</si>
  <si>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</si>
  <si>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</si>
  <si>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</si>
  <si>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</si>
  <si>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</si>
  <si>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</si>
  <si>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</si>
  <si>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</si>
  <si>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</si>
  <si>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</si>
  <si>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</si>
  <si>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</si>
  <si>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</si>
  <si>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</si>
  <si>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</si>
  <si>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</si>
  <si>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</si>
  <si>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</si>
  <si>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</si>
  <si>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</si>
  <si>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</si>
  <si>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</si>
  <si>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</si>
  <si>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</si>
  <si>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</si>
  <si>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</si>
  <si>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</si>
  <si>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</si>
  <si>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</si>
  <si>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</si>
  <si>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</si>
  <si>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</si>
  <si>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</si>
  <si>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</si>
  <si>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</si>
  <si>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</si>
  <si>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</si>
  <si>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</si>
  <si>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</si>
  <si>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</si>
  <si>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</si>
  <si>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</si>
  <si>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</si>
  <si>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</si>
  <si>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</si>
  <si>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</si>
  <si>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</si>
  <si>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</si>
  <si>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</si>
  <si>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</si>
  <si>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</si>
  <si>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</si>
  <si>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</si>
  <si>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</si>
  <si>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</si>
  <si>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</si>
  <si>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</si>
  <si>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</si>
  <si>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</si>
  <si>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</si>
  <si>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</si>
  <si>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</si>
  <si>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</si>
  <si>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</si>
  <si>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</si>
  <si>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</si>
  <si>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</si>
  <si>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</si>
  <si>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</si>
  <si>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</si>
  <si>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</si>
  <si>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</si>
  <si>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</si>
  <si>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</si>
  <si>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</si>
  <si>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</si>
  <si>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</si>
  <si>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</si>
  <si>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</si>
  <si>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</si>
  <si>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</si>
  <si>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</si>
  <si>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</si>
  <si>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</si>
  <si>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</si>
  <si>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</si>
  <si>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</si>
  <si>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</si>
  <si>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</si>
  <si>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</si>
  <si>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</si>
  <si>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</si>
  <si>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</si>
  <si>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</si>
  <si>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</si>
  <si>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</si>
  <si>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</si>
  <si>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</si>
  <si>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</si>
  <si>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</si>
  <si>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</si>
  <si>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</si>
  <si>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</si>
  <si>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</si>
  <si>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</si>
  <si>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</si>
  <si>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</si>
  <si>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</si>
  <si>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</si>
  <si>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</si>
  <si>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</si>
  <si>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</si>
  <si>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</si>
  <si>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</si>
  <si>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</si>
  <si>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</si>
  <si>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</si>
  <si>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</si>
  <si>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</si>
  <si>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</si>
  <si>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</si>
  <si>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</si>
  <si>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</si>
  <si>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</si>
  <si>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</si>
  <si>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</si>
  <si>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</si>
  <si>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</si>
  <si>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</si>
  <si>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</si>
  <si>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</si>
  <si>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</si>
  <si>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</si>
  <si>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</si>
  <si>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</si>
  <si>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</si>
  <si>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</si>
  <si>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</si>
  <si>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</si>
  <si>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</si>
  <si>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</si>
  <si>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</si>
  <si>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</si>
  <si>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</si>
  <si>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</si>
  <si>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</si>
  <si>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</si>
  <si>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</si>
  <si>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</si>
  <si>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</si>
  <si>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</si>
  <si>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</si>
  <si>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</si>
  <si>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</si>
  <si>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</si>
  <si>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</si>
  <si>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</si>
  <si>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</si>
  <si>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</si>
  <si>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</si>
  <si>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</si>
  <si>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</si>
  <si>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</si>
  <si>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</si>
  <si>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</si>
  <si>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</si>
  <si>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</si>
  <si>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</si>
  <si>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</si>
  <si>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</si>
  <si>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</si>
  <si>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</si>
  <si>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</si>
  <si>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</si>
  <si>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</si>
  <si>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</si>
  <si>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</si>
  <si>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</si>
  <si>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</si>
  <si>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</si>
  <si>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</si>
  <si>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</si>
  <si>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</si>
  <si>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</si>
  <si>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</si>
  <si>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</si>
  <si>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</si>
  <si>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</si>
  <si>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</si>
  <si>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</si>
  <si>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</si>
  <si>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</si>
  <si>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</si>
  <si>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</si>
  <si>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</si>
  <si>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</si>
  <si>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</si>
  <si>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</si>
  <si>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</si>
  <si>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</si>
  <si>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</si>
  <si>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</si>
  <si>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</si>
  <si>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</si>
  <si>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</si>
  <si>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</si>
  <si>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</si>
  <si>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</si>
  <si>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</si>
  <si>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</si>
  <si>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</si>
  <si>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</si>
  <si>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</si>
  <si>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</si>
  <si>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</si>
  <si>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</si>
  <si>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</si>
  <si>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</si>
  <si>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</si>
  <si>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</si>
  <si>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</si>
  <si>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</si>
  <si>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</si>
  <si>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</si>
  <si>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</si>
  <si>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</si>
  <si>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</si>
  <si>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</si>
  <si>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</si>
  <si>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</si>
  <si>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</si>
  <si>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</si>
  <si>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</si>
  <si>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</si>
  <si>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</si>
  <si>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</si>
  <si>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</si>
  <si>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</si>
  <si>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</si>
  <si>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</si>
  <si>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</si>
  <si>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</si>
  <si>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</si>
  <si>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</si>
  <si>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</si>
  <si>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</si>
  <si>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</si>
  <si>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</si>
  <si>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</si>
  <si>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</si>
  <si>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</si>
  <si>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</si>
  <si>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</si>
  <si>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</si>
  <si>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</si>
  <si>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</si>
  <si>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</si>
  <si>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</si>
  <si>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</si>
  <si>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</si>
  <si>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</si>
  <si>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</si>
  <si>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</si>
  <si>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</si>
  <si>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</si>
  <si>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</si>
  <si>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</si>
  <si>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</si>
  <si>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</si>
  <si>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</si>
  <si>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</si>
  <si>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</si>
  <si>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</si>
  <si>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</si>
  <si>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</si>
  <si>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</si>
  <si>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</si>
  <si>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</si>
  <si>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</si>
  <si>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</si>
  <si>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</si>
  <si>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</si>
  <si>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</si>
  <si>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</si>
  <si>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</si>
  <si>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</si>
  <si>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</si>
  <si>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</si>
  <si>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</si>
  <si>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</si>
  <si>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</si>
  <si>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</si>
  <si>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</si>
  <si>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</si>
  <si>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</si>
  <si>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</si>
  <si>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</si>
  <si>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</si>
  <si>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</si>
  <si>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</si>
  <si>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</si>
  <si>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</si>
  <si>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</si>
  <si>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</si>
  <si>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</si>
  <si>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</si>
  <si>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</si>
  <si>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</si>
  <si>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</si>
  <si>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</si>
  <si>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</si>
  <si>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</si>
  <si>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</si>
  <si>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</si>
  <si>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</si>
  <si>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</si>
  <si>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</si>
  <si>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</si>
  <si>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</si>
  <si>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</si>
  <si>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</si>
  <si>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</si>
  <si>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</si>
  <si>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</si>
  <si>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</si>
  <si>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</si>
  <si>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</si>
  <si>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</si>
  <si>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</si>
  <si>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</si>
  <si>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</si>
  <si>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</si>
  <si>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</si>
  <si>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</si>
  <si>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</si>
  <si>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</si>
  <si>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</si>
  <si>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</si>
  <si>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</si>
  <si>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</si>
  <si>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</si>
  <si>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</si>
  <si>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</si>
  <si>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</si>
  <si>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</si>
  <si>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</si>
  <si>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</si>
  <si>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</si>
  <si>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</si>
  <si>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</si>
  <si>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</si>
  <si>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</si>
  <si>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</si>
  <si>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</si>
  <si>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</si>
  <si>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</si>
  <si>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</si>
  <si>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</si>
  <si>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</si>
  <si>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</si>
  <si>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</si>
  <si>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</si>
  <si>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</si>
  <si>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</si>
  <si>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</si>
  <si>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</si>
  <si>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</si>
  <si>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</si>
  <si>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</si>
  <si>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</si>
  <si>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</si>
  <si>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</si>
  <si>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</si>
  <si>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</si>
  <si>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</si>
  <si>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</si>
  <si>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</si>
  <si>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</si>
  <si>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</si>
  <si>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</si>
  <si>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</si>
  <si>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</si>
  <si>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</si>
  <si>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</si>
  <si>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</si>
  <si>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</si>
  <si>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</si>
  <si>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</si>
  <si>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</si>
  <si>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</si>
  <si>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</si>
  <si>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</si>
  <si>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</si>
  <si>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</si>
  <si>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</si>
  <si>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</si>
  <si>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</si>
  <si>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</si>
  <si>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</si>
  <si>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</si>
  <si>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</si>
  <si>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</si>
  <si>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</si>
  <si>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</si>
  <si>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</si>
  <si>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</si>
  <si>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</si>
  <si>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</si>
  <si>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</si>
  <si>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</si>
  <si>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</si>
  <si>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</si>
  <si>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</si>
  <si>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</si>
  <si>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</si>
  <si>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</si>
  <si>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</si>
  <si>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</si>
  <si>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</si>
  <si>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</si>
  <si>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</si>
  <si>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</si>
  <si>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</si>
  <si>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</si>
  <si>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</si>
  <si>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</si>
  <si>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</si>
  <si>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</si>
  <si>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</si>
  <si>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</si>
  <si>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</si>
  <si>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</si>
  <si>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</si>
  <si>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</si>
  <si>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</si>
  <si>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</si>
  <si>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</si>
  <si>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</si>
  <si>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</si>
  <si>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</si>
  <si>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</si>
  <si>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</si>
  <si>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</si>
  <si>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</si>
  <si>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</si>
  <si>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</si>
  <si>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</si>
  <si>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</si>
  <si>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</si>
  <si>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</si>
  <si>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</si>
  <si>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</si>
  <si>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</si>
  <si>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</si>
  <si>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</si>
  <si>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</si>
  <si>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</si>
  <si>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</si>
  <si>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</si>
  <si>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</si>
  <si>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</si>
  <si>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</si>
  <si>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</si>
  <si>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</si>
  <si>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</si>
  <si>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</si>
  <si>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</si>
  <si>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</si>
  <si>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</si>
  <si>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</si>
  <si>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</si>
  <si>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</si>
  <si>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</si>
  <si>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</si>
  <si>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</si>
  <si>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</si>
  <si>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</si>
  <si>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</si>
  <si>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</si>
  <si>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</si>
  <si>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</si>
  <si>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</si>
  <si>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</si>
  <si>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</si>
  <si>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</si>
  <si>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</si>
  <si>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</si>
  <si>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</si>
  <si>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</si>
  <si>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</si>
  <si>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</si>
  <si>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</si>
  <si>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</si>
  <si>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</si>
  <si>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</si>
  <si>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</si>
  <si>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</si>
  <si>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</si>
  <si>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</si>
  <si>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</si>
  <si>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</si>
  <si>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</si>
  <si>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</si>
  <si>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</si>
  <si>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</si>
  <si>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</si>
  <si>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</si>
  <si>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</si>
  <si>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</si>
  <si>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</si>
  <si>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</si>
  <si>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</si>
  <si>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</si>
  <si>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</si>
  <si>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</si>
  <si>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</si>
  <si>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</si>
  <si>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</si>
  <si>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</si>
  <si>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</si>
  <si>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</si>
  <si>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</si>
  <si>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</si>
  <si>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</si>
  <si>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</si>
  <si>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</si>
  <si>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</si>
  <si>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</si>
  <si>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</si>
  <si>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</si>
  <si>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</si>
  <si>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</si>
  <si>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</si>
  <si>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</si>
  <si>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</si>
  <si>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</si>
  <si>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</si>
  <si>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</si>
  <si>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</si>
  <si>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</si>
  <si>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</si>
  <si>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</si>
  <si>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</si>
  <si>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</si>
  <si>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</si>
  <si>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</si>
  <si>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</si>
  <si>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</si>
  <si>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</si>
  <si>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</si>
  <si>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</si>
  <si>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</si>
  <si>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</si>
  <si>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</si>
  <si>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</si>
  <si>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</si>
  <si>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</si>
  <si>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</si>
  <si>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</si>
  <si>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</si>
  <si>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</si>
  <si>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</si>
  <si>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</si>
  <si>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</si>
  <si>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</si>
  <si>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</si>
  <si>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</si>
  <si>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</si>
  <si>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</si>
  <si>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</si>
  <si>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</si>
  <si>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</si>
  <si>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</si>
  <si>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</si>
  <si>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</si>
  <si>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</si>
  <si>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</si>
  <si>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</si>
  <si>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</si>
  <si>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</si>
  <si>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</si>
  <si>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</si>
  <si>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</si>
  <si>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</si>
  <si>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</si>
  <si>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</si>
  <si>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</si>
  <si>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</si>
  <si>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</si>
  <si>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</si>
  <si>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</si>
  <si>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</si>
  <si>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</si>
  <si>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</si>
  <si>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</si>
  <si>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</si>
  <si>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</si>
  <si>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</si>
  <si>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</si>
  <si>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</si>
  <si>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</si>
  <si>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</si>
  <si>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</si>
  <si>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</si>
  <si>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</si>
  <si>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</si>
  <si>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</si>
  <si>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</si>
  <si>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</si>
  <si>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</si>
  <si>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</si>
  <si>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</si>
  <si>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</si>
  <si>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</si>
  <si>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</si>
  <si>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</si>
  <si>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</si>
  <si>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</si>
  <si>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</si>
  <si>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</si>
  <si>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</si>
  <si>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</si>
  <si>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</si>
  <si>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</si>
  <si>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</si>
  <si>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</si>
  <si>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</si>
  <si>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</si>
  <si>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</si>
  <si>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</si>
  <si>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</si>
  <si>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</si>
  <si>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</si>
  <si>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</si>
  <si>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</si>
  <si>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</si>
  <si>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</si>
  <si>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</si>
  <si>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</si>
  <si>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</si>
  <si>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</si>
  <si>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</si>
  <si>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</si>
  <si>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</si>
  <si>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</si>
  <si>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</si>
  <si>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</si>
  <si>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</si>
  <si>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</si>
  <si>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</si>
  <si>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</si>
  <si>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</si>
  <si>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</si>
  <si>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</si>
  <si>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</si>
  <si>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</si>
  <si>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</si>
  <si>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</si>
  <si>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</si>
  <si>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</si>
  <si>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</si>
  <si>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</si>
  <si>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</si>
  <si>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</si>
  <si>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</si>
  <si>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</si>
  <si>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</si>
  <si>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</si>
  <si>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</si>
  <si>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</si>
  <si>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</si>
  <si>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</si>
  <si>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</si>
  <si>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</si>
  <si>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</si>
  <si>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</si>
  <si>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</si>
  <si>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</si>
  <si>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</si>
  <si>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</si>
  <si>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</si>
  <si>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</si>
  <si>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</si>
  <si>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</si>
  <si>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</si>
  <si>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</si>
  <si>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</si>
  <si>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</si>
  <si>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</si>
  <si>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</si>
  <si>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</si>
  <si>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</si>
  <si>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</si>
  <si>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</si>
  <si>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</si>
  <si>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</si>
  <si>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</si>
  <si>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</si>
  <si>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</si>
  <si>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</si>
  <si>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</si>
  <si>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</si>
  <si>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</si>
  <si>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</si>
  <si>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</si>
  <si>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</si>
  <si>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</si>
  <si>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</si>
  <si>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</si>
  <si>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</si>
  <si>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</si>
  <si>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</si>
  <si>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</si>
  <si>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</si>
  <si>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</si>
  <si>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</si>
  <si>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</si>
  <si>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</si>
  <si>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</si>
  <si>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</si>
  <si>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</si>
  <si>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</si>
  <si>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</si>
  <si>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</si>
  <si>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</si>
  <si>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</si>
  <si>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</si>
  <si>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</si>
  <si>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</si>
  <si>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</si>
  <si>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</si>
  <si>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</si>
  <si>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</si>
  <si>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</si>
  <si>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</si>
  <si>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</si>
  <si>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</si>
  <si>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</si>
  <si>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</si>
  <si>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</si>
  <si>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</si>
  <si>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</si>
  <si>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</si>
  <si>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</si>
  <si>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</si>
  <si>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</si>
  <si>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</si>
  <si>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</si>
  <si>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</si>
  <si>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</si>
  <si>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</si>
  <si>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</si>
  <si>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</si>
  <si>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</si>
  <si>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</si>
  <si>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</si>
  <si>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</si>
  <si>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</si>
  <si>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</si>
  <si>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</si>
  <si>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</si>
  <si>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</si>
  <si>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</si>
  <si>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</si>
  <si>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</si>
  <si>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</si>
  <si>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</si>
  <si>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</si>
  <si>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</si>
  <si>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</si>
  <si>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</si>
  <si>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</si>
  <si>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</si>
  <si>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</si>
  <si>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</si>
  <si>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</si>
  <si>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</si>
  <si>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</si>
  <si>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</si>
  <si>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</si>
  <si>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</si>
  <si>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</si>
  <si>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</si>
  <si>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</si>
  <si>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</si>
  <si>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</si>
  <si>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</si>
  <si>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</si>
  <si>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</si>
  <si>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</si>
  <si>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</si>
  <si>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</si>
  <si>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</si>
  <si>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</si>
  <si>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</si>
  <si>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</si>
  <si>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</si>
  <si>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</si>
  <si>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</si>
  <si>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</si>
  <si>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</si>
  <si>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</si>
  <si>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</si>
  <si>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</si>
  <si>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</si>
  <si>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</si>
  <si>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</si>
  <si>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</si>
  <si>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</si>
  <si>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</si>
  <si>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</si>
  <si>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</si>
  <si>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</si>
  <si>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</si>
  <si>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</si>
  <si>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</si>
  <si>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</si>
  <si>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</si>
  <si>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</si>
  <si>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</si>
  <si>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</si>
  <si>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</si>
  <si>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</si>
  <si>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</si>
  <si>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</si>
  <si>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</si>
  <si>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</si>
  <si>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</si>
  <si>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</si>
  <si>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</si>
  <si>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</si>
  <si>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</si>
  <si>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</si>
  <si>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</si>
  <si>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</si>
  <si>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</si>
  <si>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</si>
  <si>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</si>
  <si>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</si>
  <si>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</si>
  <si>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</si>
  <si>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</si>
  <si>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</si>
  <si>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</si>
  <si>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</si>
  <si>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</si>
  <si>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</si>
  <si>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</si>
  <si>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</si>
  <si>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</si>
  <si>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</si>
  <si>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</si>
  <si>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</si>
  <si>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</si>
  <si>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</si>
  <si>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</si>
  <si>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</si>
  <si>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</si>
  <si>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</si>
  <si>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</si>
  <si>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</si>
  <si>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</si>
  <si>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</si>
  <si>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</si>
  <si>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</si>
  <si>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</si>
  <si>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</si>
  <si>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</si>
  <si>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</si>
  <si>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</si>
  <si>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</si>
  <si>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</si>
  <si>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</si>
  <si>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</si>
  <si>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</si>
  <si>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</si>
  <si>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</si>
  <si>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</si>
  <si>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</si>
  <si>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</si>
  <si>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</si>
  <si>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</si>
  <si>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</si>
  <si>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</si>
  <si>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</si>
  <si>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</si>
  <si>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</si>
  <si>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</si>
  <si>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</si>
  <si>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</si>
  <si>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</si>
  <si>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</si>
  <si>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</si>
  <si>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</si>
  <si>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</si>
  <si>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</si>
  <si>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</si>
  <si>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</si>
  <si>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</si>
  <si>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</si>
  <si>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</si>
  <si>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</si>
  <si>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</si>
  <si>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</si>
  <si>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</si>
  <si>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</si>
  <si>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</si>
  <si>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</si>
  <si>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</si>
  <si>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</si>
  <si>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</si>
  <si>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</si>
  <si>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</si>
  <si>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</si>
  <si>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</si>
  <si>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</si>
  <si>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</si>
  <si>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</si>
  <si>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</si>
  <si>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</si>
  <si>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</si>
  <si>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</si>
  <si>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</si>
  <si>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</si>
  <si>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</si>
  <si>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</si>
  <si>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</si>
  <si>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</si>
  <si>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</si>
  <si>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</si>
  <si>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</si>
  <si>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</si>
  <si>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</si>
  <si>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</si>
  <si>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</si>
  <si>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</si>
  <si>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</si>
  <si>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</si>
  <si>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</si>
  <si>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</si>
  <si>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</si>
  <si>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</si>
  <si>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</si>
  <si>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</si>
  <si>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</si>
  <si>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</si>
  <si>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</si>
  <si>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</si>
  <si>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</si>
  <si>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</si>
  <si>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</si>
  <si>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</si>
  <si>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</si>
  <si>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</si>
  <si>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</si>
  <si>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</si>
  <si>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</si>
  <si>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</si>
  <si>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</si>
  <si>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</si>
  <si>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</si>
  <si>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</si>
  <si>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</si>
  <si>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</si>
  <si>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</si>
  <si>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</si>
  <si>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</si>
  <si>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</si>
  <si>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</si>
  <si>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</si>
  <si>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</si>
  <si>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</si>
  <si>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</si>
  <si>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</si>
  <si>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</si>
  <si>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</si>
  <si>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</si>
  <si>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</si>
  <si>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</si>
  <si>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</si>
  <si>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</si>
  <si>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</si>
  <si>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</si>
  <si>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</si>
  <si>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</si>
  <si>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</si>
  <si>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</si>
  <si>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</si>
  <si>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</si>
  <si>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</si>
  <si>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</si>
  <si>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</si>
  <si>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</si>
  <si>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</si>
  <si>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</si>
  <si>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</si>
  <si>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</si>
  <si>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</si>
  <si>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</si>
  <si>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</si>
  <si>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</si>
  <si>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</si>
  <si>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</si>
  <si>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</si>
  <si>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</si>
  <si>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</si>
  <si>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</si>
  <si>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</si>
  <si>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</si>
  <si>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</si>
  <si>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</si>
  <si>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</si>
  <si>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</si>
  <si>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</si>
  <si>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</si>
  <si>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</si>
  <si>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</si>
  <si>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</si>
  <si>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</si>
  <si>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</si>
  <si>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</si>
  <si>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</si>
  <si>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</si>
  <si>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</si>
  <si>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</si>
  <si>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</si>
  <si>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</si>
  <si>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</si>
  <si>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</si>
  <si>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</si>
  <si>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</si>
  <si>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</si>
  <si>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</si>
  <si>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</si>
  <si>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</si>
  <si>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</si>
  <si>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</si>
  <si>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</si>
  <si>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</si>
  <si>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</si>
  <si>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</si>
  <si>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</si>
  <si>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</si>
  <si>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</si>
  <si>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</si>
  <si>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</si>
  <si>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</si>
  <si>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</si>
  <si>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</si>
  <si>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</si>
  <si>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</si>
  <si>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</si>
  <si>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</si>
  <si>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</si>
  <si>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</si>
  <si>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</si>
  <si>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</si>
  <si>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</si>
  <si>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</si>
  <si>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</si>
  <si>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</si>
  <si>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</si>
  <si>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</si>
  <si>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</si>
  <si>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</si>
  <si>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</si>
  <si>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</si>
  <si>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</si>
  <si>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</si>
  <si>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</si>
  <si>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</si>
  <si>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</si>
  <si>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</si>
  <si>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</si>
  <si>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</si>
  <si>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</si>
  <si>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</si>
  <si>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</si>
  <si>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</si>
  <si>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</si>
  <si>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</si>
  <si>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</si>
  <si>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</si>
  <si>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</si>
  <si>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</si>
  <si>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</si>
  <si>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</si>
  <si>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</si>
  <si>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</si>
  <si>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</si>
  <si>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</si>
  <si>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</si>
  <si>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</si>
  <si>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</si>
  <si>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</si>
  <si>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</si>
  <si>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</si>
  <si>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</si>
  <si>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</si>
  <si>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</si>
  <si>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</si>
  <si>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</si>
  <si>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</si>
  <si>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</si>
  <si>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</si>
  <si>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</si>
  <si>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</si>
  <si>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</si>
  <si>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</si>
  <si>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</si>
  <si>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</si>
  <si>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</si>
  <si>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</si>
  <si>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</si>
  <si>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</si>
  <si>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</si>
  <si>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</si>
  <si>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</si>
  <si>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</si>
  <si>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</si>
  <si>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</si>
  <si>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</si>
  <si>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</si>
  <si>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</si>
  <si>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</si>
  <si>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</si>
  <si>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</si>
  <si>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</si>
  <si>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</si>
  <si>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</si>
  <si>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</si>
  <si>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</si>
  <si>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</si>
  <si>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</si>
  <si>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</si>
  <si>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</si>
  <si>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</si>
  <si>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</si>
  <si>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</si>
  <si>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</si>
  <si>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</si>
  <si>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</si>
  <si>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</si>
  <si>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</si>
  <si>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</si>
  <si>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</si>
  <si>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</si>
  <si>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</si>
  <si>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</si>
  <si>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</si>
  <si>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</si>
  <si>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</si>
  <si>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</si>
  <si>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</si>
  <si>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</si>
  <si>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</si>
  <si>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</si>
  <si>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</si>
  <si>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</si>
  <si>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</si>
  <si>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</si>
  <si>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</si>
  <si>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</si>
  <si>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</si>
  <si>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</si>
  <si>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</si>
  <si>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</si>
  <si>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</si>
  <si>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</si>
  <si>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</si>
  <si>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</si>
  <si>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</si>
  <si>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</si>
  <si>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</si>
  <si>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</si>
  <si>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</si>
  <si>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</si>
  <si>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</si>
  <si>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</si>
  <si>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</si>
  <si>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</si>
  <si>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</si>
  <si>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</si>
  <si>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</si>
  <si>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</si>
  <si>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</si>
  <si>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</si>
  <si>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</si>
  <si>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</si>
  <si>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</si>
  <si>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</si>
  <si>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</si>
  <si>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</si>
  <si>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</si>
  <si>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</si>
  <si>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</si>
  <si>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</si>
  <si>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</si>
  <si>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</si>
  <si>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</si>
  <si>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</si>
  <si>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</si>
  <si>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</si>
  <si>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</si>
  <si>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</si>
  <si>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</si>
  <si>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</si>
  <si>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</si>
  <si>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</si>
  <si>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</si>
  <si>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</si>
  <si>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</si>
  <si>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</si>
  <si>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</si>
  <si>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</si>
  <si>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</si>
  <si>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</si>
  <si>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</si>
  <si>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</si>
  <si>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</si>
  <si>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</si>
  <si>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</si>
  <si>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</si>
  <si>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</si>
  <si>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</si>
  <si>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</si>
  <si>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</si>
  <si>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</si>
  <si>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</si>
  <si>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</si>
  <si>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</si>
  <si>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</si>
  <si>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</si>
  <si>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</si>
  <si>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</si>
  <si>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</si>
  <si>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</si>
  <si>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</si>
  <si>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</si>
  <si>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</si>
  <si>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</si>
  <si>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</si>
  <si>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</si>
  <si>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</si>
  <si>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</si>
  <si>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</si>
  <si>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</si>
  <si>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</si>
  <si>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</si>
  <si>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</si>
  <si>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</si>
  <si>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</si>
  <si>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</si>
  <si>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</si>
  <si>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</si>
  <si>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</si>
  <si>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</si>
  <si>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</si>
  <si>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10-Apr-2023</t>
  </si>
  <si>
    <t>100%</t>
  </si>
  <si>
    <t>https://www.qorvo.com/about-us/corporate-social-responsibility/our-program</t>
  </si>
  <si>
    <t/>
  </si>
  <si>
    <t>Includes Covered Countries and CAHRA</t>
  </si>
  <si>
    <t>Includes CAHRA</t>
  </si>
  <si>
    <t>Excludes Covered Countries and CAHRA</t>
  </si>
  <si>
    <t>Recycled/Scrap Only</t>
  </si>
  <si>
    <t>Includes Covered Countries</t>
  </si>
  <si>
    <t>This declaration covers United SiC products</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</si>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</sst>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33978F-6996-4118-A60C-E228423BB46F}"/>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9FB455F-9837-488C-A00E-EBDBA76E6127}"/>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496</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 (*)</v>
      </c>
      <c r="C10" s="122"/>
      <c r="D10" s="360" t="s">
        <v>15671</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15672</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15673</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15674</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15675</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15658</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15659</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15660</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15661</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t="s">
        <v>15662</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t="s">
        <v>15663</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t="s">
        <v>15663</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t="s">
        <v>15663</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t="s">
        <v>15663</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488</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15664</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747</v>
      </c>
      <c r="B5" s="182" t="str">
        <f ca="1">IF(LEN(A5)=0,"",INDEX('Smelter Look-up'!$A:$A,MATCH($A5,'Smelter Look-up'!$E:$E,0)))</f>
        <v>Tantalum</v>
      </c>
      <c r="C5" s="186" t="str">
        <f ca="1">IF(LEN(A5)=0,"",INDEX('Smelter Look-up'!$C:$C,MATCH($A5,'Smelter Look-up'!$E:$E,0)))</f>
        <v>Changsha South Tantalum Niobium Co., Ltd.</v>
      </c>
      <c r="D5" s="233"/>
      <c r="E5" s="182" t="str">
        <f ca="1">IF(ISERROR($V5),"",OFFSET('Smelter Look-up'!$D$4,$V5-4,0)&amp;"")</f>
        <v>CHINA</v>
      </c>
      <c r="F5" s="182" t="str">
        <f ca="1">IF(ISERROR($V5),"",OFFSET('Smelter Look-up'!$E$4,$V5-4,0))</f>
        <v>CID000211</v>
      </c>
      <c r="G5" s="182" t="str">
        <f ca="1">IF(C5=$X$4,IF(ISERROR($V5),"Enter smelter details","RMI"),IF(ISERROR($V5),"",OFFSET('Smelter Look-up'!$F$4,$V5-4,0)))</f>
        <v>RMI</v>
      </c>
      <c r="H5" s="183" t="s">
        <v>15665</v>
      </c>
      <c r="I5" s="184" t="str">
        <f ca="1">IF(ISERROR($V5),"",OFFSET('Smelter Look-up'!$H$4,$V5-4,0))</f>
        <v>Changsha</v>
      </c>
      <c r="J5" s="184" t="str">
        <f ca="1">IF(ISERROR($V5),"",OFFSET('Smelter Look-up'!$I$4,$V5-4,0))</f>
        <v>Hunan Sheng</v>
      </c>
      <c r="K5" s="225" t="s">
        <v>15665</v>
      </c>
      <c r="L5" s="225" t="s">
        <v>15665</v>
      </c>
      <c r="M5" s="225" t="s">
        <v>15665</v>
      </c>
      <c r="N5" s="225" t="s">
        <v>15665</v>
      </c>
      <c r="O5" s="225" t="s">
        <v>15666</v>
      </c>
      <c r="P5" s="185" t="s">
        <v>489</v>
      </c>
      <c r="Q5" s="226" t="s">
        <v>15665</v>
      </c>
      <c r="R5" s="182" t="str">
        <f ca="1">IF(ISERROR($V5),"",OFFSET('Smelter Look-up'!$C$4,$V5-4,0)&amp;"")</f>
        <v>Changsha South Tantalum Niobium Co., Ltd.</v>
      </c>
      <c r="S5" s="181" t="str">
        <f t="shared" ref="S5" ca="1" si="0">IF(B5="","",IF(ISERROR(MATCH($E5,CL,0)),"Unknown",INDIRECT("'C'!$A$"&amp;MATCH($E5,CL,0)+1)))</f>
        <v>CN</v>
      </c>
      <c r="T5" s="181" t="str">
        <f ca="1">IF(B5="","",IF(ISERROR(MATCH($J5,SorP!$B$1:$B$6230,0)),"",INDIRECT("'SorP'!$A$"&amp;MATCH($J5,SorP!$B$1:$B$6230,0))))</f>
        <v>CN-HN</v>
      </c>
      <c r="U5" s="201"/>
      <c r="V5" s="227">
        <f ca="1">IF(C5="",NA(),IF(OR(C5="Smelter not listed",C5="Smelter not yet identified"),MATCH($B5&amp;$D5,'Smelter Look-up'!$J:$J,0),MATCH($B5&amp;$C5,'Smelter Look-up'!$J:$J,0)))</f>
        <v>325</v>
      </c>
      <c r="X5" s="228">
        <f t="shared" ref="X5" ca="1" si="1">IF(AND(C5="Smelter not listed",OR(LEN(D5)=0,LEN(E5)=0)),1,0)</f>
        <v>0</v>
      </c>
      <c r="AB5" s="229" t="str">
        <f t="shared" ref="AB5" ca="1" si="2">B5&amp;C5</f>
        <v>TantalumChangsha South Tantalum Niobium Co., Ltd.</v>
      </c>
    </row>
    <row r="6" spans="1:34" s="228" customFormat="1" ht="19.899999999999999" customHeight="1">
      <c r="A6" s="266" t="s">
        <v>1396</v>
      </c>
      <c r="B6" s="182" t="str">
        <f ca="1">IF(LEN(A6)=0,"",INDEX('Smelter Look-up'!$A:$A,MATCH($A6,'Smelter Look-up'!$E:$E,0)))</f>
        <v>Tantalum</v>
      </c>
      <c r="C6" s="186" t="str">
        <f ca="1">IF(LEN(A6)=0,"",INDEX('Smelter Look-up'!$C:$C,MATCH($A6,'Smelter Look-up'!$E:$E,0)))</f>
        <v>D Block Metals, LLC</v>
      </c>
      <c r="D6" s="233"/>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15665</v>
      </c>
      <c r="I6" s="184" t="str">
        <f ca="1">IF(ISERROR($V6),"",OFFSET('Smelter Look-up'!$H$4,$V6-4,0))</f>
        <v>Gastonia</v>
      </c>
      <c r="J6" s="184" t="str">
        <f ca="1">IF(ISERROR($V6),"",OFFSET('Smelter Look-up'!$I$4,$V6-4,0))</f>
        <v>North Carolina</v>
      </c>
      <c r="K6" s="225" t="s">
        <v>15665</v>
      </c>
      <c r="L6" s="225" t="s">
        <v>15665</v>
      </c>
      <c r="M6" s="225" t="s">
        <v>15665</v>
      </c>
      <c r="N6" s="225" t="s">
        <v>15665</v>
      </c>
      <c r="O6" s="225" t="s">
        <v>15666</v>
      </c>
      <c r="P6" s="185" t="s">
        <v>489</v>
      </c>
      <c r="Q6" s="226" t="s">
        <v>15665</v>
      </c>
      <c r="R6" s="182" t="str">
        <f ca="1">IF(ISERROR($V6),"",OFFSET('Smelter Look-up'!$C$4,$V6-4,0)&amp;"")</f>
        <v>D Block Metals, LLC</v>
      </c>
      <c r="S6" s="181" t="str">
        <f t="shared" ref="S6:S37" ca="1" si="3">IF(B6="","",IF(ISERROR(MATCH($E6,CL,0)),"Unknown",INDIRECT("'C'!$A$"&amp;MATCH($E6,CL,0)+1)))</f>
        <v>US</v>
      </c>
      <c r="T6" s="181" t="str">
        <f ca="1">IF(B6="","",IF(ISERROR(MATCH($J6,SorP!$B$1:$B$6230,0)),"",INDIRECT("'SorP'!$A$"&amp;MATCH($J6,SorP!$B$1:$B$6230,0))))</f>
        <v>US-NC</v>
      </c>
      <c r="U6" s="201"/>
      <c r="V6" s="227">
        <f ca="1">IF(C6="",NA(),IF(OR(C6="Smelter not listed",C6="Smelter not yet identified"),MATCH($B6&amp;$D6,'Smelter Look-up'!$J:$J,0),MATCH($B6&amp;$C6,'Smelter Look-up'!$J:$J,0)))</f>
        <v>327</v>
      </c>
      <c r="X6" s="228">
        <f t="shared" ref="X6:X37" ca="1" si="4">IF(AND(C6="Smelter not listed",OR(LEN(D6)=0,LEN(E6)=0)),1,0)</f>
        <v>0</v>
      </c>
      <c r="AB6" s="229" t="str">
        <f t="shared" ref="AB6:AB37" ca="1" si="5">B6&amp;C6</f>
        <v>TantalumD Block Metals, LLC</v>
      </c>
    </row>
    <row r="7" spans="1:34" s="228" customFormat="1" ht="19.899999999999999" customHeight="1">
      <c r="A7" s="266" t="s">
        <v>749</v>
      </c>
      <c r="B7" s="182" t="str">
        <f ca="1">IF(LEN(A7)=0,"",INDEX('Smelter Look-up'!$A:$A,MATCH($A7,'Smelter Look-up'!$E:$E,0)))</f>
        <v>Tantalum</v>
      </c>
      <c r="C7" s="186" t="str">
        <f ca="1">IF(LEN(A7)=0,"",INDEX('Smelter Look-up'!$C:$C,MATCH($A7,'Smelter Look-up'!$E:$E,0)))</f>
        <v>F&amp;X Electro-Materials Ltd.</v>
      </c>
      <c r="D7" s="233"/>
      <c r="E7" s="182" t="str">
        <f ca="1">IF(ISERROR($V7),"",OFFSET('Smelter Look-up'!$D$4,$V7-4,0)&amp;"")</f>
        <v>CHINA</v>
      </c>
      <c r="F7" s="182" t="str">
        <f ca="1">IF(ISERROR($V7),"",OFFSET('Smelter Look-up'!$E$4,$V7-4,0))</f>
        <v>CID000460</v>
      </c>
      <c r="G7" s="182" t="str">
        <f ca="1">IF(C7=$X$4,IF(ISERROR($V7),"Enter smelter details","RMI"),IF(ISERROR($V7),"",OFFSET('Smelter Look-up'!$F$4,$V7-4,0)))</f>
        <v>RMI</v>
      </c>
      <c r="H7" s="183" t="s">
        <v>15665</v>
      </c>
      <c r="I7" s="184" t="str">
        <f ca="1">IF(ISERROR($V7),"",OFFSET('Smelter Look-up'!$H$4,$V7-4,0))</f>
        <v>Jiangmen</v>
      </c>
      <c r="J7" s="184" t="str">
        <f ca="1">IF(ISERROR($V7),"",OFFSET('Smelter Look-up'!$I$4,$V7-4,0))</f>
        <v>Guangdong Sheng</v>
      </c>
      <c r="K7" s="225" t="s">
        <v>15665</v>
      </c>
      <c r="L7" s="225" t="s">
        <v>15665</v>
      </c>
      <c r="M7" s="225" t="s">
        <v>15665</v>
      </c>
      <c r="N7" s="225" t="s">
        <v>15665</v>
      </c>
      <c r="O7" s="225" t="s">
        <v>15666</v>
      </c>
      <c r="P7" s="185" t="s">
        <v>489</v>
      </c>
      <c r="Q7" s="226" t="s">
        <v>15665</v>
      </c>
      <c r="R7" s="182" t="str">
        <f ca="1">IF(ISERROR($V7),"",OFFSET('Smelter Look-up'!$C$4,$V7-4,0)&amp;"")</f>
        <v>F&amp;X Electro-Materials Ltd.</v>
      </c>
      <c r="S7" s="181" t="str">
        <f t="shared" ca="1" si="3"/>
        <v>CN</v>
      </c>
      <c r="T7" s="181" t="str">
        <f ca="1">IF(B7="","",IF(ISERROR(MATCH($J7,SorP!$B$1:$B$6230,0)),"",INDIRECT("'SorP'!$A$"&amp;MATCH($J7,SorP!$B$1:$B$6230,0))))</f>
        <v>CN-GD</v>
      </c>
      <c r="U7" s="201"/>
      <c r="V7" s="227">
        <f ca="1">IF(C7="",NA(),IF(OR(C7="Smelter not listed",C7="Smelter not yet identified"),MATCH($B7&amp;$D7,'Smelter Look-up'!$J:$J,0),MATCH($B7&amp;$C7,'Smelter Look-up'!$J:$J,0)))</f>
        <v>330</v>
      </c>
      <c r="X7" s="228">
        <f t="shared" ca="1" si="4"/>
        <v>0</v>
      </c>
      <c r="AB7" s="229" t="str">
        <f t="shared" ca="1" si="5"/>
        <v>TantalumF&amp;X Electro-Materials Ltd.</v>
      </c>
    </row>
    <row r="8" spans="1:34" s="228" customFormat="1" ht="19.899999999999999" customHeight="1">
      <c r="A8" s="266" t="s">
        <v>1397</v>
      </c>
      <c r="B8" s="182" t="str">
        <f ca="1">IF(LEN(A8)=0,"",INDEX('Smelter Look-up'!$A:$A,MATCH($A8,'Smelter Look-up'!$E:$E,0)))</f>
        <v>Tantalum</v>
      </c>
      <c r="C8" s="186" t="str">
        <f ca="1">IF(LEN(A8)=0,"",INDEX('Smelter Look-up'!$C:$C,MATCH($A8,'Smelter Look-up'!$E:$E,0)))</f>
        <v>FIR Metals &amp; Resource Ltd.</v>
      </c>
      <c r="D8" s="233"/>
      <c r="E8" s="182" t="str">
        <f ca="1">IF(ISERROR($V8),"",OFFSET('Smelter Look-up'!$D$4,$V8-4,0)&amp;"")</f>
        <v>CHINA</v>
      </c>
      <c r="F8" s="182" t="str">
        <f ca="1">IF(ISERROR($V8),"",OFFSET('Smelter Look-up'!$E$4,$V8-4,0))</f>
        <v>CID002505</v>
      </c>
      <c r="G8" s="182" t="str">
        <f ca="1">IF(C8=$X$4,IF(ISERROR($V8),"Enter smelter details","RMI"),IF(ISERROR($V8),"",OFFSET('Smelter Look-up'!$F$4,$V8-4,0)))</f>
        <v>RMI</v>
      </c>
      <c r="H8" s="183" t="s">
        <v>15665</v>
      </c>
      <c r="I8" s="184" t="str">
        <f ca="1">IF(ISERROR($V8),"",OFFSET('Smelter Look-up'!$H$4,$V8-4,0))</f>
        <v>Zhuzhou</v>
      </c>
      <c r="J8" s="184" t="str">
        <f ca="1">IF(ISERROR($V8),"",OFFSET('Smelter Look-up'!$I$4,$V8-4,0))</f>
        <v>Hunan Sheng</v>
      </c>
      <c r="K8" s="225" t="s">
        <v>15665</v>
      </c>
      <c r="L8" s="225" t="s">
        <v>15665</v>
      </c>
      <c r="M8" s="225" t="s">
        <v>15665</v>
      </c>
      <c r="N8" s="225" t="s">
        <v>15665</v>
      </c>
      <c r="O8" s="225" t="s">
        <v>15666</v>
      </c>
      <c r="P8" s="185" t="s">
        <v>489</v>
      </c>
      <c r="Q8" s="226" t="s">
        <v>15665</v>
      </c>
      <c r="R8" s="182" t="str">
        <f ca="1">IF(ISERROR($V8),"",OFFSET('Smelter Look-up'!$C$4,$V8-4,0)&amp;"")</f>
        <v>FIR Metals &amp; Resource Ltd.</v>
      </c>
      <c r="S8" s="181" t="str">
        <f t="shared" ca="1" si="3"/>
        <v>CN</v>
      </c>
      <c r="T8" s="181" t="str">
        <f ca="1">IF(B8="","",IF(ISERROR(MATCH($J8,SorP!$B$1:$B$6230,0)),"",INDIRECT("'SorP'!$A$"&amp;MATCH($J8,SorP!$B$1:$B$6230,0))))</f>
        <v>CN-HN</v>
      </c>
      <c r="U8" s="201"/>
      <c r="V8" s="227">
        <f ca="1">IF(C8="",NA(),IF(OR(C8="Smelter not listed",C8="Smelter not yet identified"),MATCH($B8&amp;$D8,'Smelter Look-up'!$J:$J,0),MATCH($B8&amp;$C8,'Smelter Look-up'!$J:$J,0)))</f>
        <v>331</v>
      </c>
      <c r="X8" s="228">
        <f t="shared" ca="1" si="4"/>
        <v>0</v>
      </c>
      <c r="AB8" s="229" t="str">
        <f t="shared" ca="1" si="5"/>
        <v>TantalumFIR Metals &amp; Resource Ltd.</v>
      </c>
    </row>
    <row r="9" spans="1:34" s="228" customFormat="1" ht="19.899999999999999" customHeight="1">
      <c r="A9" s="266" t="s">
        <v>1412</v>
      </c>
      <c r="B9" s="182" t="str">
        <f ca="1">IF(LEN(A9)=0,"",INDEX('Smelter Look-up'!$A:$A,MATCH($A9,'Smelter Look-up'!$E:$E,0)))</f>
        <v>Tantalum</v>
      </c>
      <c r="C9" s="186" t="str">
        <f ca="1">IF(LEN(A9)=0,"",INDEX('Smelter Look-up'!$C:$C,MATCH($A9,'Smelter Look-up'!$E:$E,0)))</f>
        <v>Global Advanced Metals Aizu</v>
      </c>
      <c r="D9" s="233"/>
      <c r="E9" s="182" t="str">
        <f ca="1">IF(ISERROR($V9),"",OFFSET('Smelter Look-up'!$D$4,$V9-4,0)&amp;"")</f>
        <v>JAPAN</v>
      </c>
      <c r="F9" s="182" t="str">
        <f ca="1">IF(ISERROR($V9),"",OFFSET('Smelter Look-up'!$E$4,$V9-4,0))</f>
        <v>CID002558</v>
      </c>
      <c r="G9" s="182" t="str">
        <f ca="1">IF(C9=$X$4,IF(ISERROR($V9),"Enter smelter details","RMI"),IF(ISERROR($V9),"",OFFSET('Smelter Look-up'!$F$4,$V9-4,0)))</f>
        <v>RMI</v>
      </c>
      <c r="H9" s="183" t="s">
        <v>15665</v>
      </c>
      <c r="I9" s="184" t="str">
        <f ca="1">IF(ISERROR($V9),"",OFFSET('Smelter Look-up'!$H$4,$V9-4,0))</f>
        <v>Aizuwakamatsu</v>
      </c>
      <c r="J9" s="184" t="str">
        <f ca="1">IF(ISERROR($V9),"",OFFSET('Smelter Look-up'!$I$4,$V9-4,0))</f>
        <v>Fukushima</v>
      </c>
      <c r="K9" s="225" t="s">
        <v>15665</v>
      </c>
      <c r="L9" s="225" t="s">
        <v>15665</v>
      </c>
      <c r="M9" s="225" t="s">
        <v>15665</v>
      </c>
      <c r="N9" s="225" t="s">
        <v>15665</v>
      </c>
      <c r="O9" s="225" t="s">
        <v>15666</v>
      </c>
      <c r="P9" s="185" t="s">
        <v>489</v>
      </c>
      <c r="Q9" s="226" t="s">
        <v>15665</v>
      </c>
      <c r="R9" s="182" t="str">
        <f ca="1">IF(ISERROR($V9),"",OFFSET('Smelter Look-up'!$C$4,$V9-4,0)&amp;"")</f>
        <v>Global Advanced Metals Aizu</v>
      </c>
      <c r="S9" s="181" t="str">
        <f t="shared" ca="1" si="3"/>
        <v>JP</v>
      </c>
      <c r="T9" s="181" t="str">
        <f ca="1">IF(B9="","",IF(ISERROR(MATCH($J9,SorP!$B$1:$B$6230,0)),"",INDIRECT("'SorP'!$A$"&amp;MATCH($J9,SorP!$B$1:$B$6230,0))))</f>
        <v>JP-07</v>
      </c>
      <c r="U9" s="201"/>
      <c r="V9" s="227">
        <f ca="1">IF(C9="",NA(),IF(OR(C9="Smelter not listed",C9="Smelter not yet identified"),MATCH($B9&amp;$D9,'Smelter Look-up'!$J:$J,0),MATCH($B9&amp;$C9,'Smelter Look-up'!$J:$J,0)))</f>
        <v>332</v>
      </c>
      <c r="X9" s="228">
        <f t="shared" ca="1" si="4"/>
        <v>0</v>
      </c>
      <c r="AB9" s="229" t="str">
        <f t="shared" ca="1" si="5"/>
        <v>TantalumGlobal Advanced Metals Aizu</v>
      </c>
    </row>
    <row r="10" spans="1:34" s="228" customFormat="1" ht="19.899999999999999" customHeight="1">
      <c r="A10" s="266" t="s">
        <v>1414</v>
      </c>
      <c r="B10" s="182" t="str">
        <f ca="1">IF(LEN(A10)=0,"",INDEX('Smelter Look-up'!$A:$A,MATCH($A10,'Smelter Look-up'!$E:$E,0)))</f>
        <v>Tantalum</v>
      </c>
      <c r="C10" s="186" t="str">
        <f ca="1">IF(LEN(A10)=0,"",INDEX('Smelter Look-up'!$C:$C,MATCH($A10,'Smelter Look-up'!$E:$E,0)))</f>
        <v>Global Advanced Metals Boyertown</v>
      </c>
      <c r="D10" s="233"/>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15665</v>
      </c>
      <c r="I10" s="184" t="str">
        <f ca="1">IF(ISERROR($V10),"",OFFSET('Smelter Look-up'!$H$4,$V10-4,0))</f>
        <v>Boyertown</v>
      </c>
      <c r="J10" s="184" t="str">
        <f ca="1">IF(ISERROR($V10),"",OFFSET('Smelter Look-up'!$I$4,$V10-4,0))</f>
        <v>Pennsylvania</v>
      </c>
      <c r="K10" s="225" t="s">
        <v>15665</v>
      </c>
      <c r="L10" s="225" t="s">
        <v>15665</v>
      </c>
      <c r="M10" s="225" t="s">
        <v>15665</v>
      </c>
      <c r="N10" s="225" t="s">
        <v>15665</v>
      </c>
      <c r="O10" s="225" t="s">
        <v>15666</v>
      </c>
      <c r="P10" s="185" t="s">
        <v>489</v>
      </c>
      <c r="Q10" s="226" t="s">
        <v>15665</v>
      </c>
      <c r="R10" s="182" t="str">
        <f ca="1">IF(ISERROR($V10),"",OFFSET('Smelter Look-up'!$C$4,$V10-4,0)&amp;"")</f>
        <v>Global Advanced Metals Boyertown</v>
      </c>
      <c r="S10" s="181" t="str">
        <f t="shared" ca="1" si="3"/>
        <v>US</v>
      </c>
      <c r="T10" s="181" t="str">
        <f ca="1">IF(B10="","",IF(ISERROR(MATCH($J10,SorP!$B$1:$B$6230,0)),"",INDIRECT("'SorP'!$A$"&amp;MATCH($J10,SorP!$B$1:$B$6230,0))))</f>
        <v>US-PA</v>
      </c>
      <c r="U10" s="201"/>
      <c r="V10" s="227">
        <f ca="1">IF(C10="",NA(),IF(OR(C10="Smelter not listed",C10="Smelter not yet identified"),MATCH($B10&amp;$D10,'Smelter Look-up'!$J:$J,0),MATCH($B10&amp;$C10,'Smelter Look-up'!$J:$J,0)))</f>
        <v>333</v>
      </c>
      <c r="X10" s="228">
        <f t="shared" ca="1" si="4"/>
        <v>0</v>
      </c>
      <c r="AB10" s="229" t="str">
        <f t="shared" ca="1" si="5"/>
        <v>TantalumGlobal Advanced Metals Boyertown</v>
      </c>
    </row>
    <row r="11" spans="1:34" s="228" customFormat="1" ht="19.899999999999999" customHeight="1">
      <c r="A11" s="266" t="s">
        <v>396</v>
      </c>
      <c r="B11" s="182" t="str">
        <f ca="1">IF(LEN(A11)=0,"",INDEX('Smelter Look-up'!$A:$A,MATCH($A11,'Smelter Look-up'!$E:$E,0)))</f>
        <v>Tantalum</v>
      </c>
      <c r="C11" s="186" t="str">
        <f ca="1">IF(LEN(A11)=0,"",INDEX('Smelter Look-up'!$C:$C,MATCH($A11,'Smelter Look-up'!$E:$E,0)))</f>
        <v>Hengyang King Xing Lifeng New Materials Co., Ltd.</v>
      </c>
      <c r="D11" s="233"/>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t="s">
        <v>15665</v>
      </c>
      <c r="I11" s="184" t="str">
        <f ca="1">IF(ISERROR($V11),"",OFFSET('Smelter Look-up'!$H$4,$V11-4,0))</f>
        <v>Hengyang</v>
      </c>
      <c r="J11" s="184" t="str">
        <f ca="1">IF(ISERROR($V11),"",OFFSET('Smelter Look-up'!$I$4,$V11-4,0))</f>
        <v>Hunan Sheng</v>
      </c>
      <c r="K11" s="225" t="s">
        <v>15665</v>
      </c>
      <c r="L11" s="225" t="s">
        <v>15665</v>
      </c>
      <c r="M11" s="225" t="s">
        <v>15665</v>
      </c>
      <c r="N11" s="225" t="s">
        <v>15665</v>
      </c>
      <c r="O11" s="225" t="s">
        <v>15667</v>
      </c>
      <c r="P11" s="185" t="s">
        <v>489</v>
      </c>
      <c r="Q11" s="226" t="s">
        <v>15665</v>
      </c>
      <c r="R11" s="182" t="str">
        <f ca="1">IF(ISERROR($V11),"",OFFSET('Smelter Look-up'!$C$4,$V11-4,0)&amp;"")</f>
        <v>Hengyang King Xing Lifeng New Materials Co., Ltd.</v>
      </c>
      <c r="S11" s="181" t="str">
        <f t="shared" ca="1" si="3"/>
        <v>CN</v>
      </c>
      <c r="T11" s="181" t="str">
        <f ca="1">IF(B11="","",IF(ISERROR(MATCH($J11,SorP!$B$1:$B$6230,0)),"",INDIRECT("'SorP'!$A$"&amp;MATCH($J11,SorP!$B$1:$B$6230,0))))</f>
        <v>CN-HN</v>
      </c>
      <c r="U11" s="201"/>
      <c r="V11" s="227">
        <f ca="1">IF(C11="",NA(),IF(OR(C11="Smelter not listed",C11="Smelter not yet identified"),MATCH($B11&amp;$D11,'Smelter Look-up'!$J:$J,0),MATCH($B11&amp;$C11,'Smelter Look-up'!$J:$J,0)))</f>
        <v>341</v>
      </c>
      <c r="X11" s="228">
        <f t="shared" ca="1" si="4"/>
        <v>0</v>
      </c>
      <c r="AB11" s="229" t="str">
        <f t="shared" ca="1" si="5"/>
        <v>TantalumHengyang King Xing Lifeng New Materials Co., Ltd.</v>
      </c>
    </row>
    <row r="12" spans="1:34" s="228" customFormat="1" ht="19.899999999999999" customHeight="1">
      <c r="A12" s="266" t="s">
        <v>1398</v>
      </c>
      <c r="B12" s="182" t="str">
        <f ca="1">IF(LEN(A12)=0,"",INDEX('Smelter Look-up'!$A:$A,MATCH($A12,'Smelter Look-up'!$E:$E,0)))</f>
        <v>Tantalum</v>
      </c>
      <c r="C12" s="186" t="str">
        <f ca="1">IF(LEN(A12)=0,"",INDEX('Smelter Look-up'!$C:$C,MATCH($A12,'Smelter Look-up'!$E:$E,0)))</f>
        <v>Jiangxi Dinghai Tantalum &amp; Niobium Co., Ltd.</v>
      </c>
      <c r="D12" s="233"/>
      <c r="E12" s="182" t="str">
        <f ca="1">IF(ISERROR($V12),"",OFFSET('Smelter Look-up'!$D$4,$V12-4,0)&amp;"")</f>
        <v>CHINA</v>
      </c>
      <c r="F12" s="182" t="str">
        <f ca="1">IF(ISERROR($V12),"",OFFSET('Smelter Look-up'!$E$4,$V12-4,0))</f>
        <v>CID002512</v>
      </c>
      <c r="G12" s="182" t="str">
        <f ca="1">IF(C12=$X$4,IF(ISERROR($V12),"Enter smelter details","RMI"),IF(ISERROR($V12),"",OFFSET('Smelter Look-up'!$F$4,$V12-4,0)))</f>
        <v>RMI</v>
      </c>
      <c r="H12" s="183" t="s">
        <v>15665</v>
      </c>
      <c r="I12" s="184" t="str">
        <f ca="1">IF(ISERROR($V12),"",OFFSET('Smelter Look-up'!$H$4,$V12-4,0))</f>
        <v>Fengxin</v>
      </c>
      <c r="J12" s="184" t="str">
        <f ca="1">IF(ISERROR($V12),"",OFFSET('Smelter Look-up'!$I$4,$V12-4,0))</f>
        <v>Jiangxi Sheng</v>
      </c>
      <c r="K12" s="225" t="s">
        <v>15665</v>
      </c>
      <c r="L12" s="225" t="s">
        <v>15665</v>
      </c>
      <c r="M12" s="225" t="s">
        <v>15665</v>
      </c>
      <c r="N12" s="225" t="s">
        <v>15665</v>
      </c>
      <c r="O12" s="225" t="s">
        <v>15666</v>
      </c>
      <c r="P12" s="185" t="s">
        <v>489</v>
      </c>
      <c r="Q12" s="226" t="s">
        <v>15665</v>
      </c>
      <c r="R12" s="182" t="str">
        <f ca="1">IF(ISERROR($V12),"",OFFSET('Smelter Look-up'!$C$4,$V12-4,0)&amp;"")</f>
        <v>Jiangxi Dinghai Tantalum &amp; Niobium Co., Ltd.</v>
      </c>
      <c r="S12" s="181" t="str">
        <f t="shared" ca="1" si="3"/>
        <v>CN</v>
      </c>
      <c r="T12" s="181" t="str">
        <f ca="1">IF(B12="","",IF(ISERROR(MATCH($J12,SorP!$B$1:$B$6230,0)),"",INDIRECT("'SorP'!$A$"&amp;MATCH($J12,SorP!$B$1:$B$6230,0))))</f>
        <v>CN-JX</v>
      </c>
      <c r="U12" s="201"/>
      <c r="V12" s="227">
        <f ca="1">IF(C12="",NA(),IF(OR(C12="Smelter not listed",C12="Smelter not yet identified"),MATCH($B12&amp;$D12,'Smelter Look-up'!$J:$J,0),MATCH($B12&amp;$C12,'Smelter Look-up'!$J:$J,0)))</f>
        <v>342</v>
      </c>
      <c r="X12" s="228">
        <f t="shared" ca="1" si="4"/>
        <v>0</v>
      </c>
      <c r="AB12" s="229" t="str">
        <f t="shared" ca="1" si="5"/>
        <v>TantalumJiangxi Dinghai Tantalum &amp; Niobium Co., Ltd.</v>
      </c>
    </row>
    <row r="13" spans="1:34" s="228" customFormat="1" ht="19.899999999999999" customHeight="1">
      <c r="A13" s="266" t="s">
        <v>2287</v>
      </c>
      <c r="B13" s="182" t="str">
        <f ca="1">IF(LEN(A13)=0,"",INDEX('Smelter Look-up'!$A:$A,MATCH($A13,'Smelter Look-up'!$E:$E,0)))</f>
        <v>Tantalum</v>
      </c>
      <c r="C13" s="186" t="str">
        <f ca="1">IF(LEN(A13)=0,"",INDEX('Smelter Look-up'!$C:$C,MATCH($A13,'Smelter Look-up'!$E:$E,0)))</f>
        <v>Jiangxi Tuohong New Raw Material</v>
      </c>
      <c r="D13" s="233"/>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t="s">
        <v>15665</v>
      </c>
      <c r="I13" s="184" t="str">
        <f ca="1">IF(ISERROR($V13),"",OFFSET('Smelter Look-up'!$H$4,$V13-4,0))</f>
        <v>Yichun</v>
      </c>
      <c r="J13" s="184" t="str">
        <f ca="1">IF(ISERROR($V13),"",OFFSET('Smelter Look-up'!$I$4,$V13-4,0))</f>
        <v>Jiangxi Sheng</v>
      </c>
      <c r="K13" s="225" t="s">
        <v>15665</v>
      </c>
      <c r="L13" s="225" t="s">
        <v>15665</v>
      </c>
      <c r="M13" s="225" t="s">
        <v>15665</v>
      </c>
      <c r="N13" s="225" t="s">
        <v>15665</v>
      </c>
      <c r="O13" s="225" t="s">
        <v>15668</v>
      </c>
      <c r="P13" s="185" t="s">
        <v>489</v>
      </c>
      <c r="Q13" s="226" t="s">
        <v>15665</v>
      </c>
      <c r="R13" s="182" t="str">
        <f ca="1">IF(ISERROR($V13),"",OFFSET('Smelter Look-up'!$C$4,$V13-4,0)&amp;"")</f>
        <v>Jiangxi Tuohong New Raw Material</v>
      </c>
      <c r="S13" s="181" t="str">
        <f t="shared" ca="1" si="3"/>
        <v>CN</v>
      </c>
      <c r="T13" s="181" t="str">
        <f ca="1">IF(B13="","",IF(ISERROR(MATCH($J13,SorP!$B$1:$B$6230,0)),"",INDIRECT("'SorP'!$A$"&amp;MATCH($J13,SorP!$B$1:$B$6230,0))))</f>
        <v>CN-JX</v>
      </c>
      <c r="U13" s="201"/>
      <c r="V13" s="227">
        <f ca="1">IF(C13="",NA(),IF(OR(C13="Smelter not listed",C13="Smelter not yet identified"),MATCH($B13&amp;$D13,'Smelter Look-up'!$J:$J,0),MATCH($B13&amp;$C13,'Smelter Look-up'!$J:$J,0)))</f>
        <v>343</v>
      </c>
      <c r="X13" s="228">
        <f t="shared" ca="1" si="4"/>
        <v>0</v>
      </c>
      <c r="AB13" s="229" t="str">
        <f t="shared" ca="1" si="5"/>
        <v>TantalumJiangxi Tuohong New Raw Material</v>
      </c>
    </row>
    <row r="14" spans="1:34" s="228" customFormat="1" ht="19.899999999999999" customHeight="1">
      <c r="A14" s="266" t="s">
        <v>752</v>
      </c>
      <c r="B14" s="182" t="str">
        <f ca="1">IF(LEN(A14)=0,"",INDEX('Smelter Look-up'!$A:$A,MATCH($A14,'Smelter Look-up'!$E:$E,0)))</f>
        <v>Tantalum</v>
      </c>
      <c r="C14" s="186" t="str">
        <f ca="1">IF(LEN(A14)=0,"",INDEX('Smelter Look-up'!$C:$C,MATCH($A14,'Smelter Look-up'!$E:$E,0)))</f>
        <v>JiuJiang JinXin Nonferrous Metals Co., Ltd.</v>
      </c>
      <c r="D14" s="233"/>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t="s">
        <v>15665</v>
      </c>
      <c r="I14" s="184" t="str">
        <f ca="1">IF(ISERROR($V14),"",OFFSET('Smelter Look-up'!$H$4,$V14-4,0))</f>
        <v>Jiujiang</v>
      </c>
      <c r="J14" s="184" t="str">
        <f ca="1">IF(ISERROR($V14),"",OFFSET('Smelter Look-up'!$I$4,$V14-4,0))</f>
        <v>Jiangxi Sheng</v>
      </c>
      <c r="K14" s="225" t="s">
        <v>15665</v>
      </c>
      <c r="L14" s="225" t="s">
        <v>15665</v>
      </c>
      <c r="M14" s="225" t="s">
        <v>15665</v>
      </c>
      <c r="N14" s="225" t="s">
        <v>15665</v>
      </c>
      <c r="O14" s="225" t="s">
        <v>15666</v>
      </c>
      <c r="P14" s="185" t="s">
        <v>489</v>
      </c>
      <c r="Q14" s="226" t="s">
        <v>15665</v>
      </c>
      <c r="R14" s="182" t="str">
        <f ca="1">IF(ISERROR($V14),"",OFFSET('Smelter Look-up'!$C$4,$V14-4,0)&amp;"")</f>
        <v>JiuJiang JinXin Nonferrous Metals Co., Ltd.</v>
      </c>
      <c r="S14" s="181" t="str">
        <f t="shared" ca="1" si="3"/>
        <v>CN</v>
      </c>
      <c r="T14" s="181" t="str">
        <f ca="1">IF(B14="","",IF(ISERROR(MATCH($J14,SorP!$B$1:$B$6230,0)),"",INDIRECT("'SorP'!$A$"&amp;MATCH($J14,SorP!$B$1:$B$6230,0))))</f>
        <v>CN-JX</v>
      </c>
      <c r="U14" s="201"/>
      <c r="V14" s="227">
        <f ca="1">IF(C14="",NA(),IF(OR(C14="Smelter not listed",C14="Smelter not yet identified"),MATCH($B14&amp;$D14,'Smelter Look-up'!$J:$J,0),MATCH($B14&amp;$C14,'Smelter Look-up'!$J:$J,0)))</f>
        <v>344</v>
      </c>
      <c r="X14" s="228">
        <f t="shared" ca="1" si="4"/>
        <v>0</v>
      </c>
      <c r="AB14" s="229" t="str">
        <f t="shared" ca="1" si="5"/>
        <v>TantalumJiuJiang JinXin Nonferrous Metals Co., Ltd.</v>
      </c>
    </row>
    <row r="15" spans="1:34" s="228" customFormat="1" ht="19.899999999999999" customHeight="1">
      <c r="A15" s="266" t="s">
        <v>753</v>
      </c>
      <c r="B15" s="182" t="str">
        <f ca="1">IF(LEN(A15)=0,"",INDEX('Smelter Look-up'!$A:$A,MATCH($A15,'Smelter Look-up'!$E:$E,0)))</f>
        <v>Tantalum</v>
      </c>
      <c r="C15" s="186" t="str">
        <f ca="1">IF(LEN(A15)=0,"",INDEX('Smelter Look-up'!$C:$C,MATCH($A15,'Smelter Look-up'!$E:$E,0)))</f>
        <v>Jiujiang Tanbre Co., Ltd.</v>
      </c>
      <c r="D15" s="233"/>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t="s">
        <v>15665</v>
      </c>
      <c r="I15" s="184" t="str">
        <f ca="1">IF(ISERROR($V15),"",OFFSET('Smelter Look-up'!$H$4,$V15-4,0))</f>
        <v>Jiujiang</v>
      </c>
      <c r="J15" s="184" t="str">
        <f ca="1">IF(ISERROR($V15),"",OFFSET('Smelter Look-up'!$I$4,$V15-4,0))</f>
        <v>Jiangxi Sheng</v>
      </c>
      <c r="K15" s="225" t="s">
        <v>15665</v>
      </c>
      <c r="L15" s="225" t="s">
        <v>15665</v>
      </c>
      <c r="M15" s="225" t="s">
        <v>15665</v>
      </c>
      <c r="N15" s="225" t="s">
        <v>15665</v>
      </c>
      <c r="O15" s="225" t="s">
        <v>15666</v>
      </c>
      <c r="P15" s="185" t="s">
        <v>489</v>
      </c>
      <c r="Q15" s="226" t="s">
        <v>15665</v>
      </c>
      <c r="R15" s="182" t="str">
        <f ca="1">IF(ISERROR($V15),"",OFFSET('Smelter Look-up'!$C$4,$V15-4,0)&amp;"")</f>
        <v>Jiujiang Tanbre Co., Ltd.</v>
      </c>
      <c r="S15" s="181" t="str">
        <f t="shared" ca="1" si="3"/>
        <v>CN</v>
      </c>
      <c r="T15" s="181" t="str">
        <f ca="1">IF(B15="","",IF(ISERROR(MATCH($J15,SorP!$B$1:$B$6230,0)),"",INDIRECT("'SorP'!$A$"&amp;MATCH($J15,SorP!$B$1:$B$6230,0))))</f>
        <v>CN-JX</v>
      </c>
      <c r="U15" s="201"/>
      <c r="V15" s="227">
        <f ca="1">IF(C15="",NA(),IF(OR(C15="Smelter not listed",C15="Smelter not yet identified"),MATCH($B15&amp;$D15,'Smelter Look-up'!$J:$J,0),MATCH($B15&amp;$C15,'Smelter Look-up'!$J:$J,0)))</f>
        <v>346</v>
      </c>
      <c r="X15" s="228">
        <f t="shared" ca="1" si="4"/>
        <v>0</v>
      </c>
      <c r="AB15" s="229" t="str">
        <f t="shared" ca="1" si="5"/>
        <v>TantalumJiujiang Tanbre Co., Ltd.</v>
      </c>
    </row>
    <row r="16" spans="1:34" s="228" customFormat="1" ht="19.899999999999999" customHeight="1">
      <c r="A16" s="266" t="s">
        <v>1426</v>
      </c>
      <c r="B16" s="182" t="str">
        <f ca="1">IF(LEN(A16)=0,"",INDEX('Smelter Look-up'!$A:$A,MATCH($A16,'Smelter Look-up'!$E:$E,0)))</f>
        <v>Tantalum</v>
      </c>
      <c r="C16" s="186" t="str">
        <f ca="1">IF(LEN(A16)=0,"",INDEX('Smelter Look-up'!$C:$C,MATCH($A16,'Smelter Look-up'!$E:$E,0)))</f>
        <v>KEMET de Mexico</v>
      </c>
      <c r="D16" s="233"/>
      <c r="E16" s="182" t="str">
        <f ca="1">IF(ISERROR($V16),"",OFFSET('Smelter Look-up'!$D$4,$V16-4,0)&amp;"")</f>
        <v>MEXICO</v>
      </c>
      <c r="F16" s="182" t="str">
        <f ca="1">IF(ISERROR($V16),"",OFFSET('Smelter Look-up'!$E$4,$V16-4,0))</f>
        <v>CID002539</v>
      </c>
      <c r="G16" s="182" t="str">
        <f ca="1">IF(C16=$X$4,IF(ISERROR($V16),"Enter smelter details","RMI"),IF(ISERROR($V16),"",OFFSET('Smelter Look-up'!$F$4,$V16-4,0)))</f>
        <v>RMI</v>
      </c>
      <c r="H16" s="183" t="s">
        <v>15665</v>
      </c>
      <c r="I16" s="184" t="str">
        <f ca="1">IF(ISERROR($V16),"",OFFSET('Smelter Look-up'!$H$4,$V16-4,0))</f>
        <v>Matamoros</v>
      </c>
      <c r="J16" s="184" t="str">
        <f ca="1">IF(ISERROR($V16),"",OFFSET('Smelter Look-up'!$I$4,$V16-4,0))</f>
        <v>Tamaulipas</v>
      </c>
      <c r="K16" s="225" t="s">
        <v>15665</v>
      </c>
      <c r="L16" s="225" t="s">
        <v>15665</v>
      </c>
      <c r="M16" s="225" t="s">
        <v>15665</v>
      </c>
      <c r="N16" s="225" t="s">
        <v>15665</v>
      </c>
      <c r="O16" s="225" t="s">
        <v>15666</v>
      </c>
      <c r="P16" s="185" t="s">
        <v>489</v>
      </c>
      <c r="Q16" s="226" t="s">
        <v>15665</v>
      </c>
      <c r="R16" s="182" t="str">
        <f ca="1">IF(ISERROR($V16),"",OFFSET('Smelter Look-up'!$C$4,$V16-4,0)&amp;"")</f>
        <v>KEMET de Mexico</v>
      </c>
      <c r="S16" s="181" t="str">
        <f t="shared" ca="1" si="3"/>
        <v>MX</v>
      </c>
      <c r="T16" s="181" t="str">
        <f ca="1">IF(B16="","",IF(ISERROR(MATCH($J16,SorP!$B$1:$B$6230,0)),"",INDIRECT("'SorP'!$A$"&amp;MATCH($J16,SorP!$B$1:$B$6230,0))))</f>
        <v>MX-TAM</v>
      </c>
      <c r="U16" s="201"/>
      <c r="V16" s="227">
        <f ca="1">IF(C16="",NA(),IF(OR(C16="Smelter not listed",C16="Smelter not yet identified"),MATCH($B16&amp;$D16,'Smelter Look-up'!$J:$J,0),MATCH($B16&amp;$C16,'Smelter Look-up'!$J:$J,0)))</f>
        <v>349</v>
      </c>
      <c r="X16" s="228">
        <f t="shared" ca="1" si="4"/>
        <v>0</v>
      </c>
      <c r="AB16" s="229" t="str">
        <f t="shared" ca="1" si="5"/>
        <v>TantalumKEMET de Mexico</v>
      </c>
    </row>
    <row r="17" spans="1:28" s="228" customFormat="1" ht="19.899999999999999" customHeight="1">
      <c r="A17" s="266" t="s">
        <v>1421</v>
      </c>
      <c r="B17" s="182" t="str">
        <f ca="1">IF(LEN(A17)=0,"",INDEX('Smelter Look-up'!$A:$A,MATCH($A17,'Smelter Look-up'!$E:$E,0)))</f>
        <v>Tantalum</v>
      </c>
      <c r="C17" s="186" t="str">
        <f ca="1">IF(LEN(A17)=0,"",INDEX('Smelter Look-up'!$C:$C,MATCH($A17,'Smelter Look-up'!$E:$E,0)))</f>
        <v>H.C. Starck Inc.</v>
      </c>
      <c r="D17" s="233"/>
      <c r="E17" s="182" t="str">
        <f ca="1">IF(ISERROR($V17),"",OFFSET('Smelter Look-up'!$D$4,$V17-4,0)&amp;"")</f>
        <v>UNITED STATES OF AMERICA</v>
      </c>
      <c r="F17" s="182" t="str">
        <f ca="1">IF(ISERROR($V17),"",OFFSET('Smelter Look-up'!$E$4,$V17-4,0))</f>
        <v>CID002548</v>
      </c>
      <c r="G17" s="182" t="str">
        <f ca="1">IF(C17=$X$4,IF(ISERROR($V17),"Enter smelter details","RMI"),IF(ISERROR($V17),"",OFFSET('Smelter Look-up'!$F$4,$V17-4,0)))</f>
        <v>RMI</v>
      </c>
      <c r="H17" s="183" t="s">
        <v>15665</v>
      </c>
      <c r="I17" s="184" t="str">
        <f ca="1">IF(ISERROR($V17),"",OFFSET('Smelter Look-up'!$H$4,$V17-4,0))</f>
        <v>Newton</v>
      </c>
      <c r="J17" s="184" t="str">
        <f ca="1">IF(ISERROR($V17),"",OFFSET('Smelter Look-up'!$I$4,$V17-4,0))</f>
        <v>Massachusetts</v>
      </c>
      <c r="K17" s="225" t="s">
        <v>15665</v>
      </c>
      <c r="L17" s="225" t="s">
        <v>15665</v>
      </c>
      <c r="M17" s="225" t="s">
        <v>15665</v>
      </c>
      <c r="N17" s="225" t="s">
        <v>15665</v>
      </c>
      <c r="O17" s="225" t="s">
        <v>15666</v>
      </c>
      <c r="P17" s="185" t="s">
        <v>489</v>
      </c>
      <c r="Q17" s="226" t="s">
        <v>15665</v>
      </c>
      <c r="R17" s="182" t="str">
        <f ca="1">IF(ISERROR($V17),"",OFFSET('Smelter Look-up'!$C$4,$V17-4,0)&amp;"")</f>
        <v>H.C. Starck Inc.</v>
      </c>
      <c r="S17" s="181" t="str">
        <f t="shared" ca="1" si="3"/>
        <v>US</v>
      </c>
      <c r="T17" s="181" t="str">
        <f ca="1">IF(B17="","",IF(ISERROR(MATCH($J17,SorP!$B$1:$B$6230,0)),"",INDIRECT("'SorP'!$A$"&amp;MATCH($J17,SorP!$B$1:$B$6230,0))))</f>
        <v>US-MA</v>
      </c>
      <c r="U17" s="201"/>
      <c r="V17" s="227">
        <f ca="1">IF(C17="",NA(),IF(OR(C17="Smelter not listed",C17="Smelter not yet identified"),MATCH($B17&amp;$D17,'Smelter Look-up'!$J:$J,0),MATCH($B17&amp;$C17,'Smelter Look-up'!$J:$J,0)))</f>
        <v>337</v>
      </c>
      <c r="X17" s="228">
        <f t="shared" ca="1" si="4"/>
        <v>0</v>
      </c>
      <c r="AB17" s="229" t="str">
        <f t="shared" ca="1" si="5"/>
        <v>TantalumH.C. Starck Inc.</v>
      </c>
    </row>
    <row r="18" spans="1:28" s="228" customFormat="1" ht="19.899999999999999" customHeight="1">
      <c r="A18" s="181" t="s">
        <v>755</v>
      </c>
      <c r="B18" s="182" t="str">
        <f ca="1">IF(LEN(A18)=0,"",INDEX('Smelter Look-up'!$A:$A,MATCH($A18,'Smelter Look-up'!$E:$E,0)))</f>
        <v>Tantalum</v>
      </c>
      <c r="C18" s="186" t="str">
        <f ca="1">IF(LEN(A18)=0,"",INDEX('Smelter Look-up'!$C:$C,MATCH($A18,'Smelter Look-up'!$E:$E,0)))</f>
        <v>Metallurgical Products India Pvt., Ltd.</v>
      </c>
      <c r="D18" s="233"/>
      <c r="E18" s="182" t="str">
        <f ca="1">IF(ISERROR($V18),"",OFFSET('Smelter Look-up'!$D$4,$V18-4,0)&amp;"")</f>
        <v>INDIA</v>
      </c>
      <c r="F18" s="182" t="str">
        <f ca="1">IF(ISERROR($V18),"",OFFSET('Smelter Look-up'!$E$4,$V18-4,0))</f>
        <v>CID001163</v>
      </c>
      <c r="G18" s="182" t="str">
        <f ca="1">IF(C18=$X$4,IF(ISERROR($V18),"Enter smelter details","RMI"),IF(ISERROR($V18),"",OFFSET('Smelter Look-up'!$F$4,$V18-4,0)))</f>
        <v>RMI</v>
      </c>
      <c r="H18" s="183" t="s">
        <v>15665</v>
      </c>
      <c r="I18" s="184" t="str">
        <f ca="1">IF(ISERROR($V18),"",OFFSET('Smelter Look-up'!$H$4,$V18-4,0))</f>
        <v>District Raigad</v>
      </c>
      <c r="J18" s="184" t="str">
        <f ca="1">IF(ISERROR($V18),"",OFFSET('Smelter Look-up'!$I$4,$V18-4,0))</f>
        <v>Maharashtra</v>
      </c>
      <c r="K18" s="225" t="s">
        <v>15665</v>
      </c>
      <c r="L18" s="225" t="s">
        <v>15665</v>
      </c>
      <c r="M18" s="225" t="s">
        <v>15665</v>
      </c>
      <c r="N18" s="225" t="s">
        <v>15665</v>
      </c>
      <c r="O18" s="225" t="s">
        <v>15668</v>
      </c>
      <c r="P18" s="185" t="s">
        <v>489</v>
      </c>
      <c r="Q18" s="226" t="s">
        <v>15665</v>
      </c>
      <c r="R18" s="182" t="str">
        <f ca="1">IF(ISERROR($V18),"",OFFSET('Smelter Look-up'!$C$4,$V18-4,0)&amp;"")</f>
        <v>Metallurgical Products India Pvt., Ltd.</v>
      </c>
      <c r="S18" s="181" t="str">
        <f t="shared" ca="1" si="3"/>
        <v>IN</v>
      </c>
      <c r="T18" s="181" t="str">
        <f ca="1">IF(B18="","",IF(ISERROR(MATCH($J18,SorP!$B$1:$B$6230,0)),"",INDIRECT("'SorP'!$A$"&amp;MATCH($J18,SorP!$B$1:$B$6230,0))))</f>
        <v>IN-MH</v>
      </c>
      <c r="U18" s="201"/>
      <c r="V18" s="227">
        <f ca="1">IF(C18="",NA(),IF(OR(C18="Smelter not listed",C18="Smelter not yet identified"),MATCH($B18&amp;$D18,'Smelter Look-up'!$J:$J,0),MATCH($B18&amp;$C18,'Smelter Look-up'!$J:$J,0)))</f>
        <v>352</v>
      </c>
      <c r="X18" s="228">
        <f t="shared" ca="1" si="4"/>
        <v>0</v>
      </c>
      <c r="AB18" s="229" t="str">
        <f t="shared" ca="1" si="5"/>
        <v>TantalumMetallurgical Products India Pvt., Ltd.</v>
      </c>
    </row>
    <row r="19" spans="1:28" s="228" customFormat="1" ht="25.5">
      <c r="A19" s="181" t="s">
        <v>756</v>
      </c>
      <c r="B19" s="182" t="str">
        <f ca="1">IF(LEN(A19)=0,"",INDEX('Smelter Look-up'!$A:$A,MATCH($A19,'Smelter Look-up'!$E:$E,0)))</f>
        <v>Tantalum</v>
      </c>
      <c r="C19" s="186" t="str">
        <f ca="1">IF(LEN(A19)=0,"",INDEX('Smelter Look-up'!$C:$C,MATCH($A19,'Smelter Look-up'!$E:$E,0)))</f>
        <v>Mineracao Taboca S.A.</v>
      </c>
      <c r="D19" s="233"/>
      <c r="E19" s="182" t="str">
        <f ca="1">IF(ISERROR($V19),"",OFFSET('Smelter Look-up'!$D$4,$V19-4,0)&amp;"")</f>
        <v>BRAZIL</v>
      </c>
      <c r="F19" s="182" t="str">
        <f ca="1">IF(ISERROR($V19),"",OFFSET('Smelter Look-up'!$E$4,$V19-4,0))</f>
        <v>CID001175</v>
      </c>
      <c r="G19" s="182" t="str">
        <f ca="1">IF(C19=$X$4,IF(ISERROR($V19),"Enter smelter details","RMI"),IF(ISERROR($V19),"",OFFSET('Smelter Look-up'!$F$4,$V19-4,0)))</f>
        <v>RMI</v>
      </c>
      <c r="H19" s="183" t="s">
        <v>15665</v>
      </c>
      <c r="I19" s="184" t="str">
        <f ca="1">IF(ISERROR($V19),"",OFFSET('Smelter Look-up'!$H$4,$V19-4,0))</f>
        <v>Presidente Figueiredo</v>
      </c>
      <c r="J19" s="184" t="str">
        <f ca="1">IF(ISERROR($V19),"",OFFSET('Smelter Look-up'!$I$4,$V19-4,0))</f>
        <v>Amazonas</v>
      </c>
      <c r="K19" s="225" t="s">
        <v>15665</v>
      </c>
      <c r="L19" s="225" t="s">
        <v>15665</v>
      </c>
      <c r="M19" s="225" t="s">
        <v>15665</v>
      </c>
      <c r="N19" s="225" t="s">
        <v>15665</v>
      </c>
      <c r="O19" s="225" t="s">
        <v>15668</v>
      </c>
      <c r="P19" s="185" t="s">
        <v>489</v>
      </c>
      <c r="Q19" s="226" t="s">
        <v>15665</v>
      </c>
      <c r="R19" s="182" t="str">
        <f ca="1">IF(ISERROR($V19),"",OFFSET('Smelter Look-up'!$C$4,$V19-4,0)&amp;"")</f>
        <v>Mineracao Taboca S.A.</v>
      </c>
      <c r="S19" s="181" t="str">
        <f t="shared" ca="1" si="3"/>
        <v>BR</v>
      </c>
      <c r="T19" s="181" t="str">
        <f ca="1">IF(B19="","",IF(ISERROR(MATCH($J19,SorP!$B$1:$B$6230,0)),"",INDIRECT("'SorP'!$A$"&amp;MATCH($J19,SorP!$B$1:$B$6230,0))))</f>
        <v>BR-AM</v>
      </c>
      <c r="U19" s="201"/>
      <c r="V19" s="227">
        <f ca="1">IF(C19="",NA(),IF(OR(C19="Smelter not listed",C19="Smelter not yet identified"),MATCH($B19&amp;$D19,'Smelter Look-up'!$J:$J,0),MATCH($B19&amp;$C19,'Smelter Look-up'!$J:$J,0)))</f>
        <v>353</v>
      </c>
      <c r="X19" s="228">
        <f t="shared" ca="1" si="4"/>
        <v>0</v>
      </c>
      <c r="AB19" s="229" t="str">
        <f t="shared" ca="1" si="5"/>
        <v>TantalumMineracao Taboca S.A.</v>
      </c>
    </row>
    <row r="20" spans="1:28" s="228" customFormat="1" ht="25.5">
      <c r="A20" s="181" t="s">
        <v>757</v>
      </c>
      <c r="B20" s="182" t="str">
        <f ca="1">IF(LEN(A20)=0,"",INDEX('Smelter Look-up'!$A:$A,MATCH($A20,'Smelter Look-up'!$E:$E,0)))</f>
        <v>Tantalum</v>
      </c>
      <c r="C20" s="186" t="str">
        <f ca="1">IF(LEN(A20)=0,"",INDEX('Smelter Look-up'!$C:$C,MATCH($A20,'Smelter Look-up'!$E:$E,0)))</f>
        <v>Mitsui Mining and Smelting Co., Ltd.</v>
      </c>
      <c r="D20" s="233"/>
      <c r="E20" s="182" t="str">
        <f ca="1">IF(ISERROR($V20),"",OFFSET('Smelter Look-up'!$D$4,$V20-4,0)&amp;"")</f>
        <v>JAPAN</v>
      </c>
      <c r="F20" s="182" t="str">
        <f ca="1">IF(ISERROR($V20),"",OFFSET('Smelter Look-up'!$E$4,$V20-4,0))</f>
        <v>CID001192</v>
      </c>
      <c r="G20" s="182" t="str">
        <f ca="1">IF(C20=$X$4,IF(ISERROR($V20),"Enter smelter details","RMI"),IF(ISERROR($V20),"",OFFSET('Smelter Look-up'!$F$4,$V20-4,0)))</f>
        <v>RMI</v>
      </c>
      <c r="H20" s="183" t="s">
        <v>15665</v>
      </c>
      <c r="I20" s="184" t="str">
        <f ca="1">IF(ISERROR($V20),"",OFFSET('Smelter Look-up'!$H$4,$V20-4,0))</f>
        <v>Omuta</v>
      </c>
      <c r="J20" s="184" t="str">
        <f ca="1">IF(ISERROR($V20),"",OFFSET('Smelter Look-up'!$I$4,$V20-4,0))</f>
        <v>Fukuoka</v>
      </c>
      <c r="K20" s="225" t="s">
        <v>15665</v>
      </c>
      <c r="L20" s="225" t="s">
        <v>15665</v>
      </c>
      <c r="M20" s="225" t="s">
        <v>15665</v>
      </c>
      <c r="N20" s="225" t="s">
        <v>15665</v>
      </c>
      <c r="O20" s="225" t="s">
        <v>15666</v>
      </c>
      <c r="P20" s="185" t="s">
        <v>489</v>
      </c>
      <c r="Q20" s="226" t="s">
        <v>15665</v>
      </c>
      <c r="R20" s="182" t="str">
        <f ca="1">IF(ISERROR($V20),"",OFFSET('Smelter Look-up'!$C$4,$V20-4,0)&amp;"")</f>
        <v>Mitsui Mining and Smelting Co., Ltd.</v>
      </c>
      <c r="S20" s="181" t="str">
        <f t="shared" ca="1" si="3"/>
        <v>JP</v>
      </c>
      <c r="T20" s="181" t="str">
        <f ca="1">IF(B20="","",IF(ISERROR(MATCH($J20,SorP!$B$1:$B$6230,0)),"",INDIRECT("'SorP'!$A$"&amp;MATCH($J20,SorP!$B$1:$B$6230,0))))</f>
        <v>JP-40</v>
      </c>
      <c r="U20" s="201"/>
      <c r="V20" s="227">
        <f ca="1">IF(C20="",NA(),IF(OR(C20="Smelter not listed",C20="Smelter not yet identified"),MATCH($B20&amp;$D20,'Smelter Look-up'!$J:$J,0),MATCH($B20&amp;$C20,'Smelter Look-up'!$J:$J,0)))</f>
        <v>357</v>
      </c>
      <c r="X20" s="228">
        <f t="shared" ca="1" si="4"/>
        <v>0</v>
      </c>
      <c r="AB20" s="229" t="str">
        <f t="shared" ca="1" si="5"/>
        <v>TantalumMitsui Mining and Smelting Co., Ltd.</v>
      </c>
    </row>
    <row r="21" spans="1:28" s="228" customFormat="1" ht="25.5">
      <c r="A21" s="181" t="s">
        <v>759</v>
      </c>
      <c r="B21" s="182" t="str">
        <f ca="1">IF(LEN(A21)=0,"",INDEX('Smelter Look-up'!$A:$A,MATCH($A21,'Smelter Look-up'!$E:$E,0)))</f>
        <v>Tantalum</v>
      </c>
      <c r="C21" s="186" t="str">
        <f ca="1">IF(LEN(A21)=0,"",INDEX('Smelter Look-up'!$C:$C,MATCH($A21,'Smelter Look-up'!$E:$E,0)))</f>
        <v>Ningxia Orient Tantalum Industry Co., Ltd.</v>
      </c>
      <c r="D21" s="233"/>
      <c r="E21" s="182" t="str">
        <f ca="1">IF(ISERROR($V21),"",OFFSET('Smelter Look-up'!$D$4,$V21-4,0)&amp;"")</f>
        <v>CHINA</v>
      </c>
      <c r="F21" s="182" t="str">
        <f ca="1">IF(ISERROR($V21),"",OFFSET('Smelter Look-up'!$E$4,$V21-4,0))</f>
        <v>CID001277</v>
      </c>
      <c r="G21" s="182" t="str">
        <f ca="1">IF(C21=$X$4,IF(ISERROR($V21),"Enter smelter details","RMI"),IF(ISERROR($V21),"",OFFSET('Smelter Look-up'!$F$4,$V21-4,0)))</f>
        <v>RMI</v>
      </c>
      <c r="H21" s="183" t="s">
        <v>15665</v>
      </c>
      <c r="I21" s="184" t="str">
        <f ca="1">IF(ISERROR($V21),"",OFFSET('Smelter Look-up'!$H$4,$V21-4,0))</f>
        <v>Shizuishan City</v>
      </c>
      <c r="J21" s="184" t="str">
        <f ca="1">IF(ISERROR($V21),"",OFFSET('Smelter Look-up'!$I$4,$V21-4,0))</f>
        <v>Ningxia Huizi Zizhiqu</v>
      </c>
      <c r="K21" s="225" t="s">
        <v>15665</v>
      </c>
      <c r="L21" s="225" t="s">
        <v>15665</v>
      </c>
      <c r="M21" s="225" t="s">
        <v>15665</v>
      </c>
      <c r="N21" s="225" t="s">
        <v>15665</v>
      </c>
      <c r="O21" s="225" t="s">
        <v>15666</v>
      </c>
      <c r="P21" s="185" t="s">
        <v>489</v>
      </c>
      <c r="Q21" s="226" t="s">
        <v>15665</v>
      </c>
      <c r="R21" s="182" t="str">
        <f ca="1">IF(ISERROR($V21),"",OFFSET('Smelter Look-up'!$C$4,$V21-4,0)&amp;"")</f>
        <v>Ningxia Orient Tantalum Industry Co., Ltd.</v>
      </c>
      <c r="S21" s="181" t="str">
        <f t="shared" ca="1" si="3"/>
        <v>CN</v>
      </c>
      <c r="T21" s="181" t="str">
        <f ca="1">IF(B21="","",IF(ISERROR(MATCH($J21,SorP!$B$1:$B$6230,0)),"",INDIRECT("'SorP'!$A$"&amp;MATCH($J21,SorP!$B$1:$B$6230,0))))</f>
        <v>CN-NX</v>
      </c>
      <c r="U21" s="201"/>
      <c r="V21" s="227">
        <f ca="1">IF(C21="",NA(),IF(OR(C21="Smelter not listed",C21="Smelter not yet identified"),MATCH($B21&amp;$D21,'Smelter Look-up'!$J:$J,0),MATCH($B21&amp;$C21,'Smelter Look-up'!$J:$J,0)))</f>
        <v>360</v>
      </c>
      <c r="X21" s="228">
        <f t="shared" ca="1" si="4"/>
        <v>0</v>
      </c>
      <c r="AB21" s="229" t="str">
        <f t="shared" ca="1" si="5"/>
        <v>TantalumNingxia Orient Tantalum Industry Co., Ltd.</v>
      </c>
    </row>
    <row r="22" spans="1:28" s="228" customFormat="1" ht="25.5">
      <c r="A22" s="181" t="s">
        <v>758</v>
      </c>
      <c r="B22" s="182" t="str">
        <f ca="1">IF(LEN(A22)=0,"",INDEX('Smelter Look-up'!$A:$A,MATCH($A22,'Smelter Look-up'!$E:$E,0)))</f>
        <v>Tantalum</v>
      </c>
      <c r="C22" s="186" t="str">
        <f ca="1">IF(LEN(A22)=0,"",INDEX('Smelter Look-up'!$C:$C,MATCH($A22,'Smelter Look-up'!$E:$E,0)))</f>
        <v>NPM Silmet AS</v>
      </c>
      <c r="D22" s="233"/>
      <c r="E22" s="182" t="str">
        <f ca="1">IF(ISERROR($V22),"",OFFSET('Smelter Look-up'!$D$4,$V22-4,0)&amp;"")</f>
        <v>ESTONIA</v>
      </c>
      <c r="F22" s="182" t="str">
        <f ca="1">IF(ISERROR($V22),"",OFFSET('Smelter Look-up'!$E$4,$V22-4,0))</f>
        <v>CID001200</v>
      </c>
      <c r="G22" s="182" t="str">
        <f ca="1">IF(C22=$X$4,IF(ISERROR($V22),"Enter smelter details","RMI"),IF(ISERROR($V22),"",OFFSET('Smelter Look-up'!$F$4,$V22-4,0)))</f>
        <v>RMI</v>
      </c>
      <c r="H22" s="183" t="s">
        <v>15665</v>
      </c>
      <c r="I22" s="184" t="str">
        <f ca="1">IF(ISERROR($V22),"",OFFSET('Smelter Look-up'!$H$4,$V22-4,0))</f>
        <v>Sillamäe</v>
      </c>
      <c r="J22" s="184" t="str">
        <f ca="1">IF(ISERROR($V22),"",OFFSET('Smelter Look-up'!$I$4,$V22-4,0))</f>
        <v>Ida-Virumaa</v>
      </c>
      <c r="K22" s="225" t="s">
        <v>15665</v>
      </c>
      <c r="L22" s="225" t="s">
        <v>15665</v>
      </c>
      <c r="M22" s="225" t="s">
        <v>15665</v>
      </c>
      <c r="N22" s="225" t="s">
        <v>15665</v>
      </c>
      <c r="O22" s="225" t="s">
        <v>15668</v>
      </c>
      <c r="P22" s="185" t="s">
        <v>489</v>
      </c>
      <c r="Q22" s="226" t="s">
        <v>15665</v>
      </c>
      <c r="R22" s="182" t="str">
        <f ca="1">IF(ISERROR($V22),"",OFFSET('Smelter Look-up'!$C$4,$V22-4,0)&amp;"")</f>
        <v>NPM Silmet AS</v>
      </c>
      <c r="S22" s="181" t="str">
        <f t="shared" ca="1" si="3"/>
        <v>EE</v>
      </c>
      <c r="T22" s="181" t="str">
        <f ca="1">IF(B22="","",IF(ISERROR(MATCH($J22,SorP!$B$1:$B$6230,0)),"",INDIRECT("'SorP'!$A$"&amp;MATCH($J22,SorP!$B$1:$B$6230,0))))</f>
        <v>EE-44</v>
      </c>
      <c r="U22" s="201"/>
      <c r="V22" s="227">
        <f ca="1">IF(C22="",NA(),IF(OR(C22="Smelter not listed",C22="Smelter not yet identified"),MATCH($B22&amp;$D22,'Smelter Look-up'!$J:$J,0),MATCH($B22&amp;$C22,'Smelter Look-up'!$J:$J,0)))</f>
        <v>361</v>
      </c>
      <c r="X22" s="228">
        <f t="shared" ca="1" si="4"/>
        <v>0</v>
      </c>
      <c r="AB22" s="229" t="str">
        <f t="shared" ca="1" si="5"/>
        <v>TantalumNPM Silmet AS</v>
      </c>
    </row>
    <row r="23" spans="1:28" s="228" customFormat="1" ht="25.5">
      <c r="A23" s="181" t="s">
        <v>1416</v>
      </c>
      <c r="B23" s="182" t="str">
        <f ca="1">IF(LEN(A23)=0,"",INDEX('Smelter Look-up'!$A:$A,MATCH($A23,'Smelter Look-up'!$E:$E,0)))</f>
        <v>Tantalum</v>
      </c>
      <c r="C23" s="186" t="str">
        <f ca="1">IF(LEN(A23)=0,"",INDEX('Smelter Look-up'!$C:$C,MATCH($A23,'Smelter Look-up'!$E:$E,0)))</f>
        <v>TANIOBIS Co., Ltd.</v>
      </c>
      <c r="D23" s="233"/>
      <c r="E23" s="182" t="str">
        <f ca="1">IF(ISERROR($V23),"",OFFSET('Smelter Look-up'!$D$4,$V23-4,0)&amp;"")</f>
        <v>THAILAND</v>
      </c>
      <c r="F23" s="182" t="str">
        <f ca="1">IF(ISERROR($V23),"",OFFSET('Smelter Look-up'!$E$4,$V23-4,0))</f>
        <v>CID002544</v>
      </c>
      <c r="G23" s="182" t="str">
        <f ca="1">IF(C23=$X$4,IF(ISERROR($V23),"Enter smelter details","RMI"),IF(ISERROR($V23),"",OFFSET('Smelter Look-up'!$F$4,$V23-4,0)))</f>
        <v>RMI</v>
      </c>
      <c r="H23" s="183" t="s">
        <v>15665</v>
      </c>
      <c r="I23" s="184" t="str">
        <f ca="1">IF(ISERROR($V23),"",OFFSET('Smelter Look-up'!$H$4,$V23-4,0))</f>
        <v>Map Ta Phut</v>
      </c>
      <c r="J23" s="184" t="str">
        <f ca="1">IF(ISERROR($V23),"",OFFSET('Smelter Look-up'!$I$4,$V23-4,0))</f>
        <v>Rayong</v>
      </c>
      <c r="K23" s="225" t="s">
        <v>15665</v>
      </c>
      <c r="L23" s="225" t="s">
        <v>15665</v>
      </c>
      <c r="M23" s="225" t="s">
        <v>15665</v>
      </c>
      <c r="N23" s="225" t="s">
        <v>15665</v>
      </c>
      <c r="O23" s="225" t="s">
        <v>15666</v>
      </c>
      <c r="P23" s="185" t="s">
        <v>489</v>
      </c>
      <c r="Q23" s="226" t="s">
        <v>15665</v>
      </c>
      <c r="R23" s="182" t="str">
        <f ca="1">IF(ISERROR($V23),"",OFFSET('Smelter Look-up'!$C$4,$V23-4,0)&amp;"")</f>
        <v>TANIOBIS Co., Ltd.</v>
      </c>
      <c r="S23" s="181" t="str">
        <f t="shared" ca="1" si="3"/>
        <v>TH</v>
      </c>
      <c r="T23" s="181" t="str">
        <f ca="1">IF(B23="","",IF(ISERROR(MATCH($J23,SorP!$B$1:$B$6230,0)),"",INDIRECT("'SorP'!$A$"&amp;MATCH($J23,SorP!$B$1:$B$6230,0))))</f>
        <v>TH-21</v>
      </c>
      <c r="U23" s="201"/>
      <c r="V23" s="227">
        <f ca="1">IF(C23="",NA(),IF(OR(C23="Smelter not listed",C23="Smelter not yet identified"),MATCH($B23&amp;$D23,'Smelter Look-up'!$J:$J,0),MATCH($B23&amp;$C23,'Smelter Look-up'!$J:$J,0)))</f>
        <v>374</v>
      </c>
      <c r="X23" s="228">
        <f t="shared" ca="1" si="4"/>
        <v>0</v>
      </c>
      <c r="AB23" s="229" t="str">
        <f t="shared" ca="1" si="5"/>
        <v>TantalumTANIOBIS Co., Ltd.</v>
      </c>
    </row>
    <row r="24" spans="1:28" s="228" customFormat="1" ht="25.5">
      <c r="A24" s="181" t="s">
        <v>1417</v>
      </c>
      <c r="B24" s="182" t="str">
        <f ca="1">IF(LEN(A24)=0,"",INDEX('Smelter Look-up'!$A:$A,MATCH($A24,'Smelter Look-up'!$E:$E,0)))</f>
        <v>Tantalum</v>
      </c>
      <c r="C24" s="186" t="str">
        <f ca="1">IF(LEN(A24)=0,"",INDEX('Smelter Look-up'!$C:$C,MATCH($A24,'Smelter Look-up'!$E:$E,0)))</f>
        <v>TANIOBIS GmbH</v>
      </c>
      <c r="D24" s="233"/>
      <c r="E24" s="182" t="str">
        <f ca="1">IF(ISERROR($V24),"",OFFSET('Smelter Look-up'!$D$4,$V24-4,0)&amp;"")</f>
        <v>GERMANY</v>
      </c>
      <c r="F24" s="182" t="str">
        <f ca="1">IF(ISERROR($V24),"",OFFSET('Smelter Look-up'!$E$4,$V24-4,0))</f>
        <v>CID002545</v>
      </c>
      <c r="G24" s="182" t="str">
        <f ca="1">IF(C24=$X$4,IF(ISERROR($V24),"Enter smelter details","RMI"),IF(ISERROR($V24),"",OFFSET('Smelter Look-up'!$F$4,$V24-4,0)))</f>
        <v>RMI</v>
      </c>
      <c r="H24" s="183" t="s">
        <v>15665</v>
      </c>
      <c r="I24" s="184" t="str">
        <f ca="1">IF(ISERROR($V24),"",OFFSET('Smelter Look-up'!$H$4,$V24-4,0))</f>
        <v>Goslar</v>
      </c>
      <c r="J24" s="184" t="str">
        <f ca="1">IF(ISERROR($V24),"",OFFSET('Smelter Look-up'!$I$4,$V24-4,0))</f>
        <v>Niedersachsen</v>
      </c>
      <c r="K24" s="225" t="s">
        <v>15665</v>
      </c>
      <c r="L24" s="225" t="s">
        <v>15665</v>
      </c>
      <c r="M24" s="225" t="s">
        <v>15665</v>
      </c>
      <c r="N24" s="225" t="s">
        <v>15665</v>
      </c>
      <c r="O24" s="225" t="s">
        <v>15666</v>
      </c>
      <c r="P24" s="185" t="s">
        <v>489</v>
      </c>
      <c r="Q24" s="226" t="s">
        <v>15665</v>
      </c>
      <c r="R24" s="182" t="str">
        <f ca="1">IF(ISERROR($V24),"",OFFSET('Smelter Look-up'!$C$4,$V24-4,0)&amp;"")</f>
        <v>TANIOBIS GmbH</v>
      </c>
      <c r="S24" s="181" t="str">
        <f t="shared" ca="1" si="3"/>
        <v>DE</v>
      </c>
      <c r="T24" s="181" t="str">
        <f ca="1">IF(B24="","",IF(ISERROR(MATCH($J24,SorP!$B$1:$B$6230,0)),"",INDIRECT("'SorP'!$A$"&amp;MATCH($J24,SorP!$B$1:$B$6230,0))))</f>
        <v>DE-NI</v>
      </c>
      <c r="U24" s="201"/>
      <c r="V24" s="227">
        <f ca="1">IF(C24="",NA(),IF(OR(C24="Smelter not listed",C24="Smelter not yet identified"),MATCH($B24&amp;$D24,'Smelter Look-up'!$J:$J,0),MATCH($B24&amp;$C24,'Smelter Look-up'!$J:$J,0)))</f>
        <v>375</v>
      </c>
      <c r="X24" s="228">
        <f t="shared" ca="1" si="4"/>
        <v>0</v>
      </c>
      <c r="AB24" s="229" t="str">
        <f t="shared" ca="1" si="5"/>
        <v>TantalumTANIOBIS GmbH</v>
      </c>
    </row>
    <row r="25" spans="1:28" s="228" customFormat="1" ht="25.5">
      <c r="A25" s="181" t="s">
        <v>1423</v>
      </c>
      <c r="B25" s="182" t="str">
        <f ca="1">IF(LEN(A25)=0,"",INDEX('Smelter Look-up'!$A:$A,MATCH($A25,'Smelter Look-up'!$E:$E,0)))</f>
        <v>Tantalum</v>
      </c>
      <c r="C25" s="186" t="str">
        <f ca="1">IF(LEN(A25)=0,"",INDEX('Smelter Look-up'!$C:$C,MATCH($A25,'Smelter Look-up'!$E:$E,0)))</f>
        <v>TANIOBIS Japan Co., Ltd.</v>
      </c>
      <c r="D25" s="233"/>
      <c r="E25" s="182" t="str">
        <f ca="1">IF(ISERROR($V25),"",OFFSET('Smelter Look-up'!$D$4,$V25-4,0)&amp;"")</f>
        <v>JAPAN</v>
      </c>
      <c r="F25" s="182" t="str">
        <f ca="1">IF(ISERROR($V25),"",OFFSET('Smelter Look-up'!$E$4,$V25-4,0))</f>
        <v>CID002549</v>
      </c>
      <c r="G25" s="182" t="str">
        <f ca="1">IF(C25=$X$4,IF(ISERROR($V25),"Enter smelter details","RMI"),IF(ISERROR($V25),"",OFFSET('Smelter Look-up'!$F$4,$V25-4,0)))</f>
        <v>RMI</v>
      </c>
      <c r="H25" s="183" t="s">
        <v>15665</v>
      </c>
      <c r="I25" s="184" t="str">
        <f ca="1">IF(ISERROR($V25),"",OFFSET('Smelter Look-up'!$H$4,$V25-4,0))</f>
        <v>Mito</v>
      </c>
      <c r="J25" s="184" t="str">
        <f ca="1">IF(ISERROR($V25),"",OFFSET('Smelter Look-up'!$I$4,$V25-4,0))</f>
        <v>Ibaraki</v>
      </c>
      <c r="K25" s="225" t="s">
        <v>15665</v>
      </c>
      <c r="L25" s="225" t="s">
        <v>15665</v>
      </c>
      <c r="M25" s="225" t="s">
        <v>15665</v>
      </c>
      <c r="N25" s="225" t="s">
        <v>15665</v>
      </c>
      <c r="O25" s="225" t="s">
        <v>15666</v>
      </c>
      <c r="P25" s="185" t="s">
        <v>489</v>
      </c>
      <c r="Q25" s="226" t="s">
        <v>15665</v>
      </c>
      <c r="R25" s="182" t="str">
        <f ca="1">IF(ISERROR($V25),"",OFFSET('Smelter Look-up'!$C$4,$V25-4,0)&amp;"")</f>
        <v>TANIOBIS Japan Co., Ltd.</v>
      </c>
      <c r="S25" s="181" t="str">
        <f t="shared" ca="1" si="3"/>
        <v>JP</v>
      </c>
      <c r="T25" s="181" t="str">
        <f ca="1">IF(B25="","",IF(ISERROR(MATCH($J25,SorP!$B$1:$B$6230,0)),"",INDIRECT("'SorP'!$A$"&amp;MATCH($J25,SorP!$B$1:$B$6230,0))))</f>
        <v>JP-08</v>
      </c>
      <c r="U25" s="201"/>
      <c r="V25" s="227">
        <f ca="1">IF(C25="",NA(),IF(OR(C25="Smelter not listed",C25="Smelter not yet identified"),MATCH($B25&amp;$D25,'Smelter Look-up'!$J:$J,0),MATCH($B25&amp;$C25,'Smelter Look-up'!$J:$J,0)))</f>
        <v>376</v>
      </c>
      <c r="X25" s="228">
        <f t="shared" ca="1" si="4"/>
        <v>0</v>
      </c>
      <c r="AB25" s="229" t="str">
        <f t="shared" ca="1" si="5"/>
        <v>TantalumTANIOBIS Japan Co., Ltd.</v>
      </c>
    </row>
    <row r="26" spans="1:28" s="228" customFormat="1" ht="25.5">
      <c r="A26" s="181" t="s">
        <v>1424</v>
      </c>
      <c r="B26" s="182" t="str">
        <f ca="1">IF(LEN(A26)=0,"",INDEX('Smelter Look-up'!$A:$A,MATCH($A26,'Smelter Look-up'!$E:$E,0)))</f>
        <v>Tantalum</v>
      </c>
      <c r="C26" s="186" t="str">
        <f ca="1">IF(LEN(A26)=0,"",INDEX('Smelter Look-up'!$C:$C,MATCH($A26,'Smelter Look-up'!$E:$E,0)))</f>
        <v>TANIOBIS Smelting GmbH &amp; Co. KG</v>
      </c>
      <c r="D26" s="233"/>
      <c r="E26" s="182" t="str">
        <f ca="1">IF(ISERROR($V26),"",OFFSET('Smelter Look-up'!$D$4,$V26-4,0)&amp;"")</f>
        <v>GERMANY</v>
      </c>
      <c r="F26" s="182" t="str">
        <f ca="1">IF(ISERROR($V26),"",OFFSET('Smelter Look-up'!$E$4,$V26-4,0))</f>
        <v>CID002550</v>
      </c>
      <c r="G26" s="182" t="str">
        <f ca="1">IF(C26=$X$4,IF(ISERROR($V26),"Enter smelter details","RMI"),IF(ISERROR($V26),"",OFFSET('Smelter Look-up'!$F$4,$V26-4,0)))</f>
        <v>RMI</v>
      </c>
      <c r="H26" s="183" t="s">
        <v>15665</v>
      </c>
      <c r="I26" s="184" t="str">
        <f ca="1">IF(ISERROR($V26),"",OFFSET('Smelter Look-up'!$H$4,$V26-4,0))</f>
        <v>Laufenburg</v>
      </c>
      <c r="J26" s="184" t="str">
        <f ca="1">IF(ISERROR($V26),"",OFFSET('Smelter Look-up'!$I$4,$V26-4,0))</f>
        <v>Baden-Württemberg</v>
      </c>
      <c r="K26" s="225" t="s">
        <v>15665</v>
      </c>
      <c r="L26" s="225" t="s">
        <v>15665</v>
      </c>
      <c r="M26" s="225" t="s">
        <v>15665</v>
      </c>
      <c r="N26" s="225" t="s">
        <v>15665</v>
      </c>
      <c r="O26" s="225" t="s">
        <v>15666</v>
      </c>
      <c r="P26" s="185" t="s">
        <v>489</v>
      </c>
      <c r="Q26" s="226" t="s">
        <v>15665</v>
      </c>
      <c r="R26" s="182" t="str">
        <f ca="1">IF(ISERROR($V26),"",OFFSET('Smelter Look-up'!$C$4,$V26-4,0)&amp;"")</f>
        <v>TANIOBIS Smelting GmbH &amp; Co. KG</v>
      </c>
      <c r="S26" s="181" t="str">
        <f t="shared" ca="1" si="3"/>
        <v>DE</v>
      </c>
      <c r="T26" s="181" t="str">
        <f ca="1">IF(B26="","",IF(ISERROR(MATCH($J26,SorP!$B$1:$B$6230,0)),"",INDIRECT("'SorP'!$A$"&amp;MATCH($J26,SorP!$B$1:$B$6230,0))))</f>
        <v>DE-BW</v>
      </c>
      <c r="U26" s="201"/>
      <c r="V26" s="227">
        <f ca="1">IF(C26="",NA(),IF(OR(C26="Smelter not listed",C26="Smelter not yet identified"),MATCH($B26&amp;$D26,'Smelter Look-up'!$J:$J,0),MATCH($B26&amp;$C26,'Smelter Look-up'!$J:$J,0)))</f>
        <v>377</v>
      </c>
      <c r="X26" s="228">
        <f t="shared" ca="1" si="4"/>
        <v>0</v>
      </c>
      <c r="AB26" s="229" t="str">
        <f t="shared" ca="1" si="5"/>
        <v>TantalumTANIOBIS Smelting GmbH &amp; Co. KG</v>
      </c>
    </row>
    <row r="27" spans="1:28" s="228" customFormat="1" ht="25.5">
      <c r="A27" s="181" t="s">
        <v>764</v>
      </c>
      <c r="B27" s="182" t="str">
        <f ca="1">IF(LEN(A27)=0,"",INDEX('Smelter Look-up'!$A:$A,MATCH($A27,'Smelter Look-up'!$E:$E,0)))</f>
        <v>Tantalum</v>
      </c>
      <c r="C27" s="186" t="str">
        <f ca="1">IF(LEN(A27)=0,"",INDEX('Smelter Look-up'!$C:$C,MATCH($A27,'Smelter Look-up'!$E:$E,0)))</f>
        <v>Telex Metals</v>
      </c>
      <c r="D27" s="233"/>
      <c r="E27" s="182" t="str">
        <f ca="1">IF(ISERROR($V27),"",OFFSET('Smelter Look-up'!$D$4,$V27-4,0)&amp;"")</f>
        <v>UNITED STATES OF AMERICA</v>
      </c>
      <c r="F27" s="182" t="str">
        <f ca="1">IF(ISERROR($V27),"",OFFSET('Smelter Look-up'!$E$4,$V27-4,0))</f>
        <v>CID001891</v>
      </c>
      <c r="G27" s="182" t="str">
        <f ca="1">IF(C27=$X$4,IF(ISERROR($V27),"Enter smelter details","RMI"),IF(ISERROR($V27),"",OFFSET('Smelter Look-up'!$F$4,$V27-4,0)))</f>
        <v>RMI</v>
      </c>
      <c r="H27" s="183" t="s">
        <v>15665</v>
      </c>
      <c r="I27" s="184" t="str">
        <f ca="1">IF(ISERROR($V27),"",OFFSET('Smelter Look-up'!$H$4,$V27-4,0))</f>
        <v>Croydon</v>
      </c>
      <c r="J27" s="184" t="str">
        <f ca="1">IF(ISERROR($V27),"",OFFSET('Smelter Look-up'!$I$4,$V27-4,0))</f>
        <v>Pennsylvania</v>
      </c>
      <c r="K27" s="225" t="s">
        <v>15665</v>
      </c>
      <c r="L27" s="225" t="s">
        <v>15665</v>
      </c>
      <c r="M27" s="225" t="s">
        <v>15665</v>
      </c>
      <c r="N27" s="225" t="s">
        <v>15665</v>
      </c>
      <c r="O27" s="225" t="s">
        <v>15666</v>
      </c>
      <c r="P27" s="185" t="s">
        <v>489</v>
      </c>
      <c r="Q27" s="226" t="s">
        <v>15665</v>
      </c>
      <c r="R27" s="182" t="str">
        <f ca="1">IF(ISERROR($V27),"",OFFSET('Smelter Look-up'!$C$4,$V27-4,0)&amp;"")</f>
        <v>Telex Metals</v>
      </c>
      <c r="S27" s="181" t="str">
        <f t="shared" ca="1" si="3"/>
        <v>US</v>
      </c>
      <c r="T27" s="181" t="str">
        <f ca="1">IF(B27="","",IF(ISERROR(MATCH($J27,SorP!$B$1:$B$6230,0)),"",INDIRECT("'SorP'!$A$"&amp;MATCH($J27,SorP!$B$1:$B$6230,0))))</f>
        <v>US-PA</v>
      </c>
      <c r="U27" s="201"/>
      <c r="V27" s="227">
        <f ca="1">IF(C27="",NA(),IF(OR(C27="Smelter not listed",C27="Smelter not yet identified"),MATCH($B27&amp;$D27,'Smelter Look-up'!$J:$J,0),MATCH($B27&amp;$C27,'Smelter Look-up'!$J:$J,0)))</f>
        <v>378</v>
      </c>
      <c r="X27" s="228">
        <f t="shared" ca="1" si="4"/>
        <v>0</v>
      </c>
      <c r="AB27" s="229" t="str">
        <f t="shared" ca="1" si="5"/>
        <v>TantalumTelex Metals</v>
      </c>
    </row>
    <row r="28" spans="1:28" s="228" customFormat="1" ht="25.5">
      <c r="A28" s="181" t="s">
        <v>765</v>
      </c>
      <c r="B28" s="182" t="str">
        <f ca="1">IF(LEN(A28)=0,"",INDEX('Smelter Look-up'!$A:$A,MATCH($A28,'Smelter Look-up'!$E:$E,0)))</f>
        <v>Tantalum</v>
      </c>
      <c r="C28" s="186" t="str">
        <f ca="1">IF(LEN(A28)=0,"",INDEX('Smelter Look-up'!$C:$C,MATCH($A28,'Smelter Look-up'!$E:$E,0)))</f>
        <v>Ulba Metallurgical Plant JSC</v>
      </c>
      <c r="D28" s="233"/>
      <c r="E28" s="182" t="str">
        <f ca="1">IF(ISERROR($V28),"",OFFSET('Smelter Look-up'!$D$4,$V28-4,0)&amp;"")</f>
        <v>KAZAKHSTAN</v>
      </c>
      <c r="F28" s="182" t="str">
        <f ca="1">IF(ISERROR($V28),"",OFFSET('Smelter Look-up'!$E$4,$V28-4,0))</f>
        <v>CID001969</v>
      </c>
      <c r="G28" s="182" t="str">
        <f ca="1">IF(C28=$X$4,IF(ISERROR($V28),"Enter smelter details","RMI"),IF(ISERROR($V28),"",OFFSET('Smelter Look-up'!$F$4,$V28-4,0)))</f>
        <v>RMI</v>
      </c>
      <c r="H28" s="183" t="s">
        <v>15665</v>
      </c>
      <c r="I28" s="184" t="str">
        <f ca="1">IF(ISERROR($V28),"",OFFSET('Smelter Look-up'!$H$4,$V28-4,0))</f>
        <v>Ust-Kamenogorsk</v>
      </c>
      <c r="J28" s="184" t="str">
        <f ca="1">IF(ISERROR($V28),"",OFFSET('Smelter Look-up'!$I$4,$V28-4,0))</f>
        <v>Qaraghandy oblysy</v>
      </c>
      <c r="K28" s="225" t="s">
        <v>15665</v>
      </c>
      <c r="L28" s="225" t="s">
        <v>15665</v>
      </c>
      <c r="M28" s="225" t="s">
        <v>15665</v>
      </c>
      <c r="N28" s="225" t="s">
        <v>15665</v>
      </c>
      <c r="O28" s="225" t="s">
        <v>15666</v>
      </c>
      <c r="P28" s="185" t="s">
        <v>489</v>
      </c>
      <c r="Q28" s="226" t="s">
        <v>15665</v>
      </c>
      <c r="R28" s="182" t="str">
        <f ca="1">IF(ISERROR($V28),"",OFFSET('Smelter Look-up'!$C$4,$V28-4,0)&amp;"")</f>
        <v>Ulba Metallurgical Plant JSC</v>
      </c>
      <c r="S28" s="181" t="str">
        <f t="shared" ca="1" si="3"/>
        <v>KZ</v>
      </c>
      <c r="T28" s="181" t="str">
        <f ca="1">IF(B28="","",IF(ISERROR(MATCH($J28,SorP!$B$1:$B$6230,0)),"",INDIRECT("'SorP'!$A$"&amp;MATCH($J28,SorP!$B$1:$B$6230,0))))</f>
        <v>KZ-KAR</v>
      </c>
      <c r="U28" s="201"/>
      <c r="V28" s="227">
        <f ca="1">IF(C28="",NA(),IF(OR(C28="Smelter not listed",C28="Smelter not yet identified"),MATCH($B28&amp;$D28,'Smelter Look-up'!$J:$J,0),MATCH($B28&amp;$C28,'Smelter Look-up'!$J:$J,0)))</f>
        <v>380</v>
      </c>
      <c r="X28" s="228">
        <f t="shared" ca="1" si="4"/>
        <v>0</v>
      </c>
      <c r="AB28" s="229" t="str">
        <f t="shared" ca="1" si="5"/>
        <v>TantalumUlba Metallurgical Plant JSC</v>
      </c>
    </row>
    <row r="29" spans="1:28" s="228" customFormat="1" ht="25.5">
      <c r="A29" s="181" t="s">
        <v>751</v>
      </c>
      <c r="B29" s="182" t="str">
        <f ca="1">IF(LEN(A29)=0,"",INDEX('Smelter Look-up'!$A:$A,MATCH($A29,'Smelter Look-up'!$E:$E,0)))</f>
        <v>Tantalum</v>
      </c>
      <c r="C29" s="186" t="str">
        <f ca="1">IF(LEN(A29)=0,"",INDEX('Smelter Look-up'!$C:$C,MATCH($A29,'Smelter Look-up'!$E:$E,0)))</f>
        <v>XIMEI RESOURCES (GUANGDONG) LIMITED</v>
      </c>
      <c r="D29" s="233"/>
      <c r="E29" s="182" t="str">
        <f ca="1">IF(ISERROR($V29),"",OFFSET('Smelter Look-up'!$D$4,$V29-4,0)&amp;"")</f>
        <v>CHINA</v>
      </c>
      <c r="F29" s="182" t="str">
        <f ca="1">IF(ISERROR($V29),"",OFFSET('Smelter Look-up'!$E$4,$V29-4,0))</f>
        <v>CID000616</v>
      </c>
      <c r="G29" s="182" t="str">
        <f ca="1">IF(C29=$X$4,IF(ISERROR($V29),"Enter smelter details","RMI"),IF(ISERROR($V29),"",OFFSET('Smelter Look-up'!$F$4,$V29-4,0)))</f>
        <v>RMI</v>
      </c>
      <c r="H29" s="183" t="s">
        <v>15665</v>
      </c>
      <c r="I29" s="184" t="str">
        <f ca="1">IF(ISERROR($V29),"",OFFSET('Smelter Look-up'!$H$4,$V29-4,0))</f>
        <v>Yingde</v>
      </c>
      <c r="J29" s="184" t="str">
        <f ca="1">IF(ISERROR($V29),"",OFFSET('Smelter Look-up'!$I$4,$V29-4,0))</f>
        <v>Guangdong Sheng</v>
      </c>
      <c r="K29" s="225" t="s">
        <v>15665</v>
      </c>
      <c r="L29" s="225" t="s">
        <v>15665</v>
      </c>
      <c r="M29" s="225" t="s">
        <v>15665</v>
      </c>
      <c r="N29" s="225" t="s">
        <v>15665</v>
      </c>
      <c r="O29" s="225" t="s">
        <v>15666</v>
      </c>
      <c r="P29" s="185" t="s">
        <v>489</v>
      </c>
      <c r="Q29" s="226" t="s">
        <v>15665</v>
      </c>
      <c r="R29" s="182" t="str">
        <f ca="1">IF(ISERROR($V29),"",OFFSET('Smelter Look-up'!$C$4,$V29-4,0)&amp;"")</f>
        <v>XIMEI RESOURCES (GUANGDONG) LIMITED</v>
      </c>
      <c r="S29" s="181" t="str">
        <f t="shared" ca="1" si="3"/>
        <v>CN</v>
      </c>
      <c r="T29" s="181" t="str">
        <f ca="1">IF(B29="","",IF(ISERROR(MATCH($J29,SorP!$B$1:$B$6230,0)),"",INDIRECT("'SorP'!$A$"&amp;MATCH($J29,SorP!$B$1:$B$6230,0))))</f>
        <v>CN-GD</v>
      </c>
      <c r="U29" s="201"/>
      <c r="V29" s="227">
        <f ca="1">IF(C29="",NA(),IF(OR(C29="Smelter not listed",C29="Smelter not yet identified"),MATCH($B29&amp;$D29,'Smelter Look-up'!$J:$J,0),MATCH($B29&amp;$C29,'Smelter Look-up'!$J:$J,0)))</f>
        <v>381</v>
      </c>
      <c r="X29" s="228">
        <f t="shared" ca="1" si="4"/>
        <v>0</v>
      </c>
      <c r="AB29" s="229" t="str">
        <f t="shared" ca="1" si="5"/>
        <v>TantalumXIMEI RESOURCES (GUANGDONG) LIMITED</v>
      </c>
    </row>
    <row r="30" spans="1:28" s="228" customFormat="1" ht="25.5">
      <c r="A30" s="181" t="s">
        <v>761</v>
      </c>
      <c r="B30" s="182" t="str">
        <f ca="1">IF(LEN(A30)=0,"",INDEX('Smelter Look-up'!$A:$A,MATCH($A30,'Smelter Look-up'!$E:$E,0)))</f>
        <v>Tantalum</v>
      </c>
      <c r="C30" s="186" t="str">
        <f ca="1">IF(LEN(A30)=0,"",INDEX('Smelter Look-up'!$C:$C,MATCH($A30,'Smelter Look-up'!$E:$E,0)))</f>
        <v>Yanling Jincheng Tantalum &amp; Niobium Co., Ltd.</v>
      </c>
      <c r="D30" s="233"/>
      <c r="E30" s="182" t="str">
        <f ca="1">IF(ISERROR($V30),"",OFFSET('Smelter Look-up'!$D$4,$V30-4,0)&amp;"")</f>
        <v>CHINA</v>
      </c>
      <c r="F30" s="182" t="str">
        <f ca="1">IF(ISERROR($V30),"",OFFSET('Smelter Look-up'!$E$4,$V30-4,0))</f>
        <v>CID001522</v>
      </c>
      <c r="G30" s="182" t="str">
        <f ca="1">IF(C30=$X$4,IF(ISERROR($V30),"Enter smelter details","RMI"),IF(ISERROR($V30),"",OFFSET('Smelter Look-up'!$F$4,$V30-4,0)))</f>
        <v>RMI</v>
      </c>
      <c r="H30" s="183" t="s">
        <v>15665</v>
      </c>
      <c r="I30" s="184" t="str">
        <f ca="1">IF(ISERROR($V30),"",OFFSET('Smelter Look-up'!$H$4,$V30-4,0))</f>
        <v>Zhuzhou</v>
      </c>
      <c r="J30" s="184" t="str">
        <f ca="1">IF(ISERROR($V30),"",OFFSET('Smelter Look-up'!$I$4,$V30-4,0))</f>
        <v>Hunan Sheng</v>
      </c>
      <c r="K30" s="225" t="s">
        <v>15665</v>
      </c>
      <c r="L30" s="225" t="s">
        <v>15665</v>
      </c>
      <c r="M30" s="225" t="s">
        <v>15665</v>
      </c>
      <c r="N30" s="225" t="s">
        <v>15665</v>
      </c>
      <c r="O30" s="225" t="s">
        <v>15666</v>
      </c>
      <c r="P30" s="185" t="s">
        <v>489</v>
      </c>
      <c r="Q30" s="226" t="s">
        <v>15665</v>
      </c>
      <c r="R30" s="182" t="str">
        <f ca="1">IF(ISERROR($V30),"",OFFSET('Smelter Look-up'!$C$4,$V30-4,0)&amp;"")</f>
        <v>Yanling Jincheng Tantalum &amp; Niobium Co., Ltd.</v>
      </c>
      <c r="S30" s="181" t="str">
        <f t="shared" ca="1" si="3"/>
        <v>CN</v>
      </c>
      <c r="T30" s="181" t="str">
        <f ca="1">IF(B30="","",IF(ISERROR(MATCH($J30,SorP!$B$1:$B$6230,0)),"",INDIRECT("'SorP'!$A$"&amp;MATCH($J30,SorP!$B$1:$B$6230,0))))</f>
        <v>CN-HN</v>
      </c>
      <c r="U30" s="201"/>
      <c r="V30" s="227">
        <f ca="1">IF(C30="",NA(),IF(OR(C30="Smelter not listed",C30="Smelter not yet identified"),MATCH($B30&amp;$D30,'Smelter Look-up'!$J:$J,0),MATCH($B30&amp;$C30,'Smelter Look-up'!$J:$J,0)))</f>
        <v>384</v>
      </c>
      <c r="X30" s="228">
        <f t="shared" ca="1" si="4"/>
        <v>0</v>
      </c>
      <c r="AB30" s="229" t="str">
        <f t="shared" ca="1" si="5"/>
        <v>TantalumYanling Jincheng Tantalum &amp; Niobium Co., Ltd.</v>
      </c>
    </row>
    <row r="31" spans="1:28" s="228" customFormat="1" ht="25.5">
      <c r="A31" s="181" t="s">
        <v>766</v>
      </c>
      <c r="B31" s="182" t="str">
        <f ca="1">IF(LEN(A31)=0,"",INDEX('Smelter Look-up'!$A:$A,MATCH($A31,'Smelter Look-up'!$E:$E,0)))</f>
        <v>Tin</v>
      </c>
      <c r="C31" s="186" t="str">
        <f ca="1">IF(LEN(A31)=0,"",INDEX('Smelter Look-up'!$C:$C,MATCH($A31,'Smelter Look-up'!$E:$E,0)))</f>
        <v>Alpha</v>
      </c>
      <c r="D31" s="233"/>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t="s">
        <v>15665</v>
      </c>
      <c r="I31" s="184" t="str">
        <f ca="1">IF(ISERROR($V31),"",OFFSET('Smelter Look-up'!$H$4,$V31-4,0))</f>
        <v>Altoona</v>
      </c>
      <c r="J31" s="184" t="str">
        <f ca="1">IF(ISERROR($V31),"",OFFSET('Smelter Look-up'!$I$4,$V31-4,0))</f>
        <v>Pennsylvania</v>
      </c>
      <c r="K31" s="225" t="s">
        <v>15665</v>
      </c>
      <c r="L31" s="225" t="s">
        <v>15665</v>
      </c>
      <c r="M31" s="225" t="s">
        <v>15665</v>
      </c>
      <c r="N31" s="225" t="s">
        <v>15665</v>
      </c>
      <c r="O31" s="225" t="s">
        <v>15666</v>
      </c>
      <c r="P31" s="185" t="s">
        <v>489</v>
      </c>
      <c r="Q31" s="226" t="s">
        <v>15665</v>
      </c>
      <c r="R31" s="182" t="str">
        <f ca="1">IF(ISERROR($V31),"",OFFSET('Smelter Look-up'!$C$4,$V31-4,0)&amp;"")</f>
        <v>Alpha</v>
      </c>
      <c r="S31" s="181" t="str">
        <f t="shared" ca="1" si="3"/>
        <v>US</v>
      </c>
      <c r="T31" s="181" t="str">
        <f ca="1">IF(B31="","",IF(ISERROR(MATCH($J31,SorP!$B$1:$B$6230,0)),"",INDIRECT("'SorP'!$A$"&amp;MATCH($J31,SorP!$B$1:$B$6230,0))))</f>
        <v>US-PA</v>
      </c>
      <c r="U31" s="201"/>
      <c r="V31" s="227">
        <f ca="1">IF(C31="",NA(),IF(OR(C31="Smelter not listed",C31="Smelter not yet identified"),MATCH($B31&amp;$D31,'Smelter Look-up'!$J:$J,0),MATCH($B31&amp;$C31,'Smelter Look-up'!$J:$J,0)))</f>
        <v>390</v>
      </c>
      <c r="X31" s="228">
        <f t="shared" ca="1" si="4"/>
        <v>0</v>
      </c>
      <c r="AB31" s="229" t="str">
        <f t="shared" ca="1" si="5"/>
        <v>TinAlpha</v>
      </c>
    </row>
    <row r="32" spans="1:28" s="228" customFormat="1" ht="25.5">
      <c r="A32" s="181" t="s">
        <v>1829</v>
      </c>
      <c r="B32" s="182" t="str">
        <f ca="1">IF(LEN(A32)=0,"",INDEX('Smelter Look-up'!$A:$A,MATCH($A32,'Smelter Look-up'!$E:$E,0)))</f>
        <v>Tin</v>
      </c>
      <c r="C32" s="186" t="str">
        <f ca="1">IF(LEN(A32)=0,"",INDEX('Smelter Look-up'!$C:$C,MATCH($A32,'Smelter Look-up'!$E:$E,0)))</f>
        <v>Metallo Belgium N.V.</v>
      </c>
      <c r="D32" s="233"/>
      <c r="E32" s="182" t="str">
        <f ca="1">IF(ISERROR($V32),"",OFFSET('Smelter Look-up'!$D$4,$V32-4,0)&amp;"")</f>
        <v>BELGIUM</v>
      </c>
      <c r="F32" s="182" t="str">
        <f ca="1">IF(ISERROR($V32),"",OFFSET('Smelter Look-up'!$E$4,$V32-4,0))</f>
        <v>CID002773</v>
      </c>
      <c r="G32" s="182" t="str">
        <f ca="1">IF(C32=$X$4,IF(ISERROR($V32),"Enter smelter details","RMI"),IF(ISERROR($V32),"",OFFSET('Smelter Look-up'!$F$4,$V32-4,0)))</f>
        <v>RMI</v>
      </c>
      <c r="H32" s="183" t="s">
        <v>15665</v>
      </c>
      <c r="I32" s="184" t="str">
        <f ca="1">IF(ISERROR($V32),"",OFFSET('Smelter Look-up'!$H$4,$V32-4,0))</f>
        <v>Beerse</v>
      </c>
      <c r="J32" s="184" t="str">
        <f ca="1">IF(ISERROR($V32),"",OFFSET('Smelter Look-up'!$I$4,$V32-4,0))</f>
        <v>Antwerpen</v>
      </c>
      <c r="K32" s="225" t="s">
        <v>15665</v>
      </c>
      <c r="L32" s="225" t="s">
        <v>15665</v>
      </c>
      <c r="M32" s="225" t="s">
        <v>15665</v>
      </c>
      <c r="N32" s="225" t="s">
        <v>15665</v>
      </c>
      <c r="O32" s="225" t="s">
        <v>15666</v>
      </c>
      <c r="P32" s="185" t="s">
        <v>489</v>
      </c>
      <c r="Q32" s="226" t="s">
        <v>15665</v>
      </c>
      <c r="R32" s="182" t="str">
        <f ca="1">IF(ISERROR($V32),"",OFFSET('Smelter Look-up'!$C$4,$V32-4,0)&amp;"")</f>
        <v>Metallo Belgium N.V.</v>
      </c>
      <c r="S32" s="181" t="str">
        <f t="shared" ca="1" si="3"/>
        <v>BE</v>
      </c>
      <c r="T32" s="181" t="str">
        <f ca="1">IF(B32="","",IF(ISERROR(MATCH($J32,SorP!$B$1:$B$6230,0)),"",INDIRECT("'SorP'!$A$"&amp;MATCH($J32,SorP!$B$1:$B$6230,0))))</f>
        <v>BE-VAN</v>
      </c>
      <c r="U32" s="201"/>
      <c r="V32" s="227">
        <f ca="1">IF(C32="",NA(),IF(OR(C32="Smelter not listed",C32="Smelter not yet identified"),MATCH($B32&amp;$D32,'Smelter Look-up'!$J:$J,0),MATCH($B32&amp;$C32,'Smelter Look-up'!$J:$J,0)))</f>
        <v>462</v>
      </c>
      <c r="X32" s="228">
        <f t="shared" ca="1" si="4"/>
        <v>0</v>
      </c>
      <c r="AB32" s="229" t="str">
        <f t="shared" ca="1" si="5"/>
        <v>TinMetallo Belgium N.V.</v>
      </c>
    </row>
    <row r="33" spans="1:28" s="228" customFormat="1" ht="25.5">
      <c r="A33" s="181" t="s">
        <v>1831</v>
      </c>
      <c r="B33" s="182" t="str">
        <f ca="1">IF(LEN(A33)=0,"",INDEX('Smelter Look-up'!$A:$A,MATCH($A33,'Smelter Look-up'!$E:$E,0)))</f>
        <v>Tin</v>
      </c>
      <c r="C33" s="186" t="str">
        <f ca="1">IF(LEN(A33)=0,"",INDEX('Smelter Look-up'!$C:$C,MATCH($A33,'Smelter Look-up'!$E:$E,0)))</f>
        <v>Metallo Spain S.L.U.</v>
      </c>
      <c r="D33" s="233"/>
      <c r="E33" s="182" t="str">
        <f ca="1">IF(ISERROR($V33),"",OFFSET('Smelter Look-up'!$D$4,$V33-4,0)&amp;"")</f>
        <v>SPAIN</v>
      </c>
      <c r="F33" s="182" t="str">
        <f ca="1">IF(ISERROR($V33),"",OFFSET('Smelter Look-up'!$E$4,$V33-4,0))</f>
        <v>CID002774</v>
      </c>
      <c r="G33" s="182" t="str">
        <f ca="1">IF(C33=$X$4,IF(ISERROR($V33),"Enter smelter details","RMI"),IF(ISERROR($V33),"",OFFSET('Smelter Look-up'!$F$4,$V33-4,0)))</f>
        <v>RMI</v>
      </c>
      <c r="H33" s="183" t="s">
        <v>15665</v>
      </c>
      <c r="I33" s="184" t="str">
        <f ca="1">IF(ISERROR($V33),"",OFFSET('Smelter Look-up'!$H$4,$V33-4,0))</f>
        <v>Berango</v>
      </c>
      <c r="J33" s="184" t="str">
        <f ca="1">IF(ISERROR($V33),"",OFFSET('Smelter Look-up'!$I$4,$V33-4,0))</f>
        <v>Bizkaia</v>
      </c>
      <c r="K33" s="225" t="s">
        <v>15665</v>
      </c>
      <c r="L33" s="225" t="s">
        <v>15665</v>
      </c>
      <c r="M33" s="225" t="s">
        <v>15665</v>
      </c>
      <c r="N33" s="225" t="s">
        <v>15665</v>
      </c>
      <c r="O33" s="225" t="s">
        <v>15668</v>
      </c>
      <c r="P33" s="185" t="s">
        <v>489</v>
      </c>
      <c r="Q33" s="226" t="s">
        <v>15665</v>
      </c>
      <c r="R33" s="182" t="str">
        <f ca="1">IF(ISERROR($V33),"",OFFSET('Smelter Look-up'!$C$4,$V33-4,0)&amp;"")</f>
        <v>Metallo Spain S.L.U.</v>
      </c>
      <c r="S33" s="181" t="str">
        <f t="shared" ca="1" si="3"/>
        <v>ES</v>
      </c>
      <c r="T33" s="181" t="str">
        <f ca="1">IF(B33="","",IF(ISERROR(MATCH($J33,SorP!$B$1:$B$6230,0)),"",INDIRECT("'SorP'!$A$"&amp;MATCH($J33,SorP!$B$1:$B$6230,0))))</f>
        <v>ES-BI</v>
      </c>
      <c r="U33" s="201"/>
      <c r="V33" s="227">
        <f ca="1">IF(C33="",NA(),IF(OR(C33="Smelter not listed",C33="Smelter not yet identified"),MATCH($B33&amp;$D33,'Smelter Look-up'!$J:$J,0),MATCH($B33&amp;$C33,'Smelter Look-up'!$J:$J,0)))</f>
        <v>463</v>
      </c>
      <c r="X33" s="228">
        <f t="shared" ca="1" si="4"/>
        <v>0</v>
      </c>
      <c r="AB33" s="229" t="str">
        <f t="shared" ca="1" si="5"/>
        <v>TinMetallo Spain S.L.U.</v>
      </c>
    </row>
    <row r="34" spans="1:28" s="228" customFormat="1" ht="25.5">
      <c r="A34" s="181" t="s">
        <v>2299</v>
      </c>
      <c r="B34" s="182" t="str">
        <f ca="1">IF(LEN(A34)=0,"",INDEX('Smelter Look-up'!$A:$A,MATCH($A34,'Smelter Look-up'!$E:$E,0)))</f>
        <v>Tin</v>
      </c>
      <c r="C34" s="186" t="str">
        <f ca="1">IF(LEN(A34)=0,"",INDEX('Smelter Look-up'!$C:$C,MATCH($A34,'Smelter Look-up'!$E:$E,0)))</f>
        <v>Chenzhou Yunxiang Mining and Metallurgy Co., Ltd.</v>
      </c>
      <c r="D34" s="233"/>
      <c r="E34" s="182" t="str">
        <f ca="1">IF(ISERROR($V34),"",OFFSET('Smelter Look-up'!$D$4,$V34-4,0)&amp;"")</f>
        <v>CHINA</v>
      </c>
      <c r="F34" s="182" t="str">
        <f ca="1">IF(ISERROR($V34),"",OFFSET('Smelter Look-up'!$E$4,$V34-4,0))</f>
        <v>CID000228</v>
      </c>
      <c r="G34" s="182" t="str">
        <f ca="1">IF(C34=$X$4,IF(ISERROR($V34),"Enter smelter details","RMI"),IF(ISERROR($V34),"",OFFSET('Smelter Look-up'!$F$4,$V34-4,0)))</f>
        <v>RMI</v>
      </c>
      <c r="H34" s="183" t="s">
        <v>15665</v>
      </c>
      <c r="I34" s="184" t="str">
        <f ca="1">IF(ISERROR($V34),"",OFFSET('Smelter Look-up'!$H$4,$V34-4,0))</f>
        <v>Chenzhou</v>
      </c>
      <c r="J34" s="184" t="str">
        <f ca="1">IF(ISERROR($V34),"",OFFSET('Smelter Look-up'!$I$4,$V34-4,0))</f>
        <v>Hunan Sheng</v>
      </c>
      <c r="K34" s="225" t="s">
        <v>15665</v>
      </c>
      <c r="L34" s="225" t="s">
        <v>15665</v>
      </c>
      <c r="M34" s="225" t="s">
        <v>15665</v>
      </c>
      <c r="N34" s="225" t="s">
        <v>15665</v>
      </c>
      <c r="O34" s="225" t="s">
        <v>15668</v>
      </c>
      <c r="P34" s="185" t="s">
        <v>489</v>
      </c>
      <c r="Q34" s="226" t="s">
        <v>15665</v>
      </c>
      <c r="R34" s="182" t="str">
        <f ca="1">IF(ISERROR($V34),"",OFFSET('Smelter Look-up'!$C$4,$V34-4,0)&amp;"")</f>
        <v>Chenzhou Yunxiang Mining and Metallurgy Co., Ltd.</v>
      </c>
      <c r="S34" s="181" t="str">
        <f t="shared" ca="1" si="3"/>
        <v>CN</v>
      </c>
      <c r="T34" s="181" t="str">
        <f ca="1">IF(B34="","",IF(ISERROR(MATCH($J34,SorP!$B$1:$B$6230,0)),"",INDIRECT("'SorP'!$A$"&amp;MATCH($J34,SorP!$B$1:$B$6230,0))))</f>
        <v>CN-HN</v>
      </c>
      <c r="U34" s="201"/>
      <c r="V34" s="227">
        <f ca="1">IF(C34="",NA(),IF(OR(C34="Smelter not listed",C34="Smelter not yet identified"),MATCH($B34&amp;$D34,'Smelter Look-up'!$J:$J,0),MATCH($B34&amp;$C34,'Smelter Look-up'!$J:$J,0)))</f>
        <v>399</v>
      </c>
      <c r="X34" s="228">
        <f t="shared" ca="1" si="4"/>
        <v>0</v>
      </c>
      <c r="AB34" s="229" t="str">
        <f t="shared" ca="1" si="5"/>
        <v>TinChenzhou Yunxiang Mining and Metallurgy Co., Ltd.</v>
      </c>
    </row>
    <row r="35" spans="1:28" s="228" customFormat="1" ht="25.5">
      <c r="A35" s="181" t="s">
        <v>13010</v>
      </c>
      <c r="B35" s="182" t="str">
        <f ca="1">IF(LEN(A35)=0,"",INDEX('Smelter Look-up'!$A:$A,MATCH($A35,'Smelter Look-up'!$E:$E,0)))</f>
        <v>Tin</v>
      </c>
      <c r="C35" s="186" t="str">
        <f ca="1">IF(LEN(A35)=0,"",INDEX('Smelter Look-up'!$C:$C,MATCH($A35,'Smelter Look-up'!$E:$E,0)))</f>
        <v>Chifeng Dajingzi Tin Industry Co., Ltd.</v>
      </c>
      <c r="D35" s="233"/>
      <c r="E35" s="182" t="str">
        <f ca="1">IF(ISERROR($V35),"",OFFSET('Smelter Look-up'!$D$4,$V35-4,0)&amp;"")</f>
        <v>CHINA</v>
      </c>
      <c r="F35" s="182" t="str">
        <f ca="1">IF(ISERROR($V35),"",OFFSET('Smelter Look-up'!$E$4,$V35-4,0))</f>
        <v>CID003190</v>
      </c>
      <c r="G35" s="182" t="str">
        <f ca="1">IF(C35=$X$4,IF(ISERROR($V35),"Enter smelter details","RMI"),IF(ISERROR($V35),"",OFFSET('Smelter Look-up'!$F$4,$V35-4,0)))</f>
        <v>RMI</v>
      </c>
      <c r="H35" s="183" t="s">
        <v>15665</v>
      </c>
      <c r="I35" s="184" t="str">
        <f ca="1">IF(ISERROR($V35),"",OFFSET('Smelter Look-up'!$H$4,$V35-4,0))</f>
        <v>Chifeng</v>
      </c>
      <c r="J35" s="184" t="str">
        <f ca="1">IF(ISERROR($V35),"",OFFSET('Smelter Look-up'!$I$4,$V35-4,0))</f>
        <v>Nei Mongol Zizhiqu</v>
      </c>
      <c r="K35" s="225" t="s">
        <v>15665</v>
      </c>
      <c r="L35" s="225" t="s">
        <v>15665</v>
      </c>
      <c r="M35" s="225" t="s">
        <v>15665</v>
      </c>
      <c r="N35" s="225" t="s">
        <v>15665</v>
      </c>
      <c r="O35" s="225" t="s">
        <v>15668</v>
      </c>
      <c r="P35" s="185" t="s">
        <v>489</v>
      </c>
      <c r="Q35" s="226" t="s">
        <v>15665</v>
      </c>
      <c r="R35" s="182" t="str">
        <f ca="1">IF(ISERROR($V35),"",OFFSET('Smelter Look-up'!$C$4,$V35-4,0)&amp;"")</f>
        <v>Chifeng Dajingzi Tin Industry Co., Ltd.</v>
      </c>
      <c r="S35" s="181" t="str">
        <f t="shared" ca="1" si="3"/>
        <v>CN</v>
      </c>
      <c r="T35" s="181" t="str">
        <f ca="1">IF(B35="","",IF(ISERROR(MATCH($J35,SorP!$B$1:$B$6230,0)),"",INDIRECT("'SorP'!$A$"&amp;MATCH($J35,SorP!$B$1:$B$6230,0))))</f>
        <v>CN-NM</v>
      </c>
      <c r="U35" s="201"/>
      <c r="V35" s="227">
        <f ca="1">IF(C35="",NA(),IF(OR(C35="Smelter not listed",C35="Smelter not yet identified"),MATCH($B35&amp;$D35,'Smelter Look-up'!$J:$J,0),MATCH($B35&amp;$C35,'Smelter Look-up'!$J:$J,0)))</f>
        <v>400</v>
      </c>
      <c r="X35" s="228">
        <f t="shared" ca="1" si="4"/>
        <v>0</v>
      </c>
      <c r="AB35" s="229" t="str">
        <f t="shared" ca="1" si="5"/>
        <v>TinChifeng Dajingzi Tin Industry Co., Ltd.</v>
      </c>
    </row>
    <row r="36" spans="1:28" s="228" customFormat="1" ht="25.5">
      <c r="A36" s="181" t="s">
        <v>773</v>
      </c>
      <c r="B36" s="182" t="str">
        <f ca="1">IF(LEN(A36)=0,"",INDEX('Smelter Look-up'!$A:$A,MATCH($A36,'Smelter Look-up'!$E:$E,0)))</f>
        <v>Tin</v>
      </c>
      <c r="C36" s="186" t="str">
        <f ca="1">IF(LEN(A36)=0,"",INDEX('Smelter Look-up'!$C:$C,MATCH($A36,'Smelter Look-up'!$E:$E,0)))</f>
        <v>China Tin Group Co., Ltd.</v>
      </c>
      <c r="D36" s="233"/>
      <c r="E36" s="182" t="str">
        <f ca="1">IF(ISERROR($V36),"",OFFSET('Smelter Look-up'!$D$4,$V36-4,0)&amp;"")</f>
        <v>CHINA</v>
      </c>
      <c r="F36" s="182" t="str">
        <f ca="1">IF(ISERROR($V36),"",OFFSET('Smelter Look-up'!$E$4,$V36-4,0))</f>
        <v>CID001070</v>
      </c>
      <c r="G36" s="182" t="str">
        <f ca="1">IF(C36=$X$4,IF(ISERROR($V36),"Enter smelter details","RMI"),IF(ISERROR($V36),"",OFFSET('Smelter Look-up'!$F$4,$V36-4,0)))</f>
        <v>RMI</v>
      </c>
      <c r="H36" s="183" t="s">
        <v>15665</v>
      </c>
      <c r="I36" s="184" t="str">
        <f ca="1">IF(ISERROR($V36),"",OFFSET('Smelter Look-up'!$H$4,$V36-4,0))</f>
        <v>Laibin</v>
      </c>
      <c r="J36" s="184" t="str">
        <f ca="1">IF(ISERROR($V36),"",OFFSET('Smelter Look-up'!$I$4,$V36-4,0))</f>
        <v>Guangxi Zhuangzu Zizhiqu</v>
      </c>
      <c r="K36" s="225" t="s">
        <v>15665</v>
      </c>
      <c r="L36" s="225" t="s">
        <v>15665</v>
      </c>
      <c r="M36" s="225" t="s">
        <v>15665</v>
      </c>
      <c r="N36" s="225" t="s">
        <v>15665</v>
      </c>
      <c r="O36" s="225" t="s">
        <v>15668</v>
      </c>
      <c r="P36" s="185" t="s">
        <v>489</v>
      </c>
      <c r="Q36" s="226" t="s">
        <v>15665</v>
      </c>
      <c r="R36" s="182" t="str">
        <f ca="1">IF(ISERROR($V36),"",OFFSET('Smelter Look-up'!$C$4,$V36-4,0)&amp;"")</f>
        <v>China Tin Group Co., Ltd.</v>
      </c>
      <c r="S36" s="181" t="str">
        <f t="shared" ca="1" si="3"/>
        <v>CN</v>
      </c>
      <c r="T36" s="181" t="str">
        <f ca="1">IF(B36="","",IF(ISERROR(MATCH($J36,SorP!$B$1:$B$6230,0)),"",INDIRECT("'SorP'!$A$"&amp;MATCH($J36,SorP!$B$1:$B$6230,0))))</f>
        <v>CN-GX</v>
      </c>
      <c r="U36" s="201"/>
      <c r="V36" s="227">
        <f ca="1">IF(C36="",NA(),IF(OR(C36="Smelter not listed",C36="Smelter not yet identified"),MATCH($B36&amp;$D36,'Smelter Look-up'!$J:$J,0),MATCH($B36&amp;$C36,'Smelter Look-up'!$J:$J,0)))</f>
        <v>402</v>
      </c>
      <c r="X36" s="228">
        <f t="shared" ca="1" si="4"/>
        <v>0</v>
      </c>
      <c r="AB36" s="229" t="str">
        <f t="shared" ca="1" si="5"/>
        <v>TinChina Tin Group Co., Ltd.</v>
      </c>
    </row>
    <row r="37" spans="1:28" s="228" customFormat="1" ht="20.25">
      <c r="A37" s="181" t="s">
        <v>1410</v>
      </c>
      <c r="B37" s="182" t="str">
        <f ca="1">IF(LEN(A37)=0,"",INDEX('Smelter Look-up'!$A:$A,MATCH($A37,'Smelter Look-up'!$E:$E,0)))</f>
        <v>Tin</v>
      </c>
      <c r="C37" s="186" t="str">
        <f ca="1">IF(LEN(A37)=0,"",INDEX('Smelter Look-up'!$C:$C,MATCH($A37,'Smelter Look-up'!$E:$E,0)))</f>
        <v>Dowa</v>
      </c>
      <c r="D37" s="233"/>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t="s">
        <v>15665</v>
      </c>
      <c r="I37" s="184" t="str">
        <f ca="1">IF(ISERROR($V37),"",OFFSET('Smelter Look-up'!$H$4,$V37-4,0))</f>
        <v>Kosaka</v>
      </c>
      <c r="J37" s="184" t="str">
        <f ca="1">IF(ISERROR($V37),"",OFFSET('Smelter Look-up'!$I$4,$V37-4,0))</f>
        <v>Akita</v>
      </c>
      <c r="K37" s="225" t="s">
        <v>15665</v>
      </c>
      <c r="L37" s="225" t="s">
        <v>15665</v>
      </c>
      <c r="M37" s="225" t="s">
        <v>15665</v>
      </c>
      <c r="N37" s="225" t="s">
        <v>15665</v>
      </c>
      <c r="O37" s="225" t="s">
        <v>15669</v>
      </c>
      <c r="P37" s="185" t="s">
        <v>488</v>
      </c>
      <c r="Q37" s="226" t="s">
        <v>15665</v>
      </c>
      <c r="R37" s="182" t="str">
        <f ca="1">IF(ISERROR($V37),"",OFFSET('Smelter Look-up'!$C$4,$V37-4,0)&amp;"")</f>
        <v>Dowa</v>
      </c>
      <c r="S37" s="181" t="str">
        <f t="shared" ca="1" si="3"/>
        <v>JP</v>
      </c>
      <c r="T37" s="181" t="str">
        <f ca="1">IF(B37="","",IF(ISERROR(MATCH($J37,SorP!$B$1:$B$6230,0)),"",INDIRECT("'SorP'!$A$"&amp;MATCH($J37,SorP!$B$1:$B$6230,0))))</f>
        <v>JP-05</v>
      </c>
      <c r="U37" s="201"/>
      <c r="V37" s="227">
        <f ca="1">IF(C37="",NA(),IF(OR(C37="Smelter not listed",C37="Smelter not yet identified"),MATCH($B37&amp;$D37,'Smelter Look-up'!$J:$J,0),MATCH($B37&amp;$C37,'Smelter Look-up'!$J:$J,0)))</f>
        <v>414</v>
      </c>
      <c r="X37" s="228">
        <f t="shared" ca="1" si="4"/>
        <v>0</v>
      </c>
      <c r="AB37" s="229" t="str">
        <f t="shared" ca="1" si="5"/>
        <v>TinDowa</v>
      </c>
    </row>
    <row r="38" spans="1:28" s="228" customFormat="1" ht="38.25">
      <c r="A38" s="181" t="s">
        <v>767</v>
      </c>
      <c r="B38" s="182" t="str">
        <f ca="1">IF(LEN(A38)=0,"",INDEX('Smelter Look-up'!$A:$A,MATCH($A38,'Smelter Look-up'!$E:$E,0)))</f>
        <v>Tin</v>
      </c>
      <c r="C38" s="186" t="str">
        <f ca="1">IF(LEN(A38)=0,"",INDEX('Smelter Look-up'!$C:$C,MATCH($A38,'Smelter Look-up'!$E:$E,0)))</f>
        <v>EM Vinto</v>
      </c>
      <c r="D38" s="233"/>
      <c r="E38" s="182" t="str">
        <f ca="1">IF(ISERROR($V38),"",OFFSET('Smelter Look-up'!$D$4,$V38-4,0)&amp;"")</f>
        <v>BOLIVIA (PLURINATIONAL STATE OF)</v>
      </c>
      <c r="F38" s="182" t="str">
        <f ca="1">IF(ISERROR($V38),"",OFFSET('Smelter Look-up'!$E$4,$V38-4,0))</f>
        <v>CID000438</v>
      </c>
      <c r="G38" s="182" t="str">
        <f ca="1">IF(C38=$X$4,IF(ISERROR($V38),"Enter smelter details","RMI"),IF(ISERROR($V38),"",OFFSET('Smelter Look-up'!$F$4,$V38-4,0)))</f>
        <v>RMI</v>
      </c>
      <c r="H38" s="183" t="s">
        <v>15665</v>
      </c>
      <c r="I38" s="184" t="str">
        <f ca="1">IF(ISERROR($V38),"",OFFSET('Smelter Look-up'!$H$4,$V38-4,0))</f>
        <v>Oruro</v>
      </c>
      <c r="J38" s="184" t="str">
        <f ca="1">IF(ISERROR($V38),"",OFFSET('Smelter Look-up'!$I$4,$V38-4,0))</f>
        <v>Oruro</v>
      </c>
      <c r="K38" s="225" t="s">
        <v>15665</v>
      </c>
      <c r="L38" s="225" t="s">
        <v>15665</v>
      </c>
      <c r="M38" s="225" t="s">
        <v>15665</v>
      </c>
      <c r="N38" s="225" t="s">
        <v>15665</v>
      </c>
      <c r="O38" s="225" t="s">
        <v>15668</v>
      </c>
      <c r="P38" s="185" t="s">
        <v>489</v>
      </c>
      <c r="Q38" s="226" t="s">
        <v>15665</v>
      </c>
      <c r="R38" s="182" t="str">
        <f ca="1">IF(ISERROR($V38),"",OFFSET('Smelter Look-up'!$C$4,$V38-4,0)&amp;"")</f>
        <v>EM Vinto</v>
      </c>
      <c r="S38" s="181" t="str">
        <f t="shared" ref="S38:S68" ca="1" si="6">IF(B38="","",IF(ISERROR(MATCH($E38,CL,0)),"Unknown",INDIRECT("'C'!$A$"&amp;MATCH($E38,CL,0)+1)))</f>
        <v>BO</v>
      </c>
      <c r="T38" s="181" t="str">
        <f ca="1">IF(B38="","",IF(ISERROR(MATCH($J38,SorP!$B$1:$B$6230,0)),"",INDIRECT("'SorP'!$A$"&amp;MATCH($J38,SorP!$B$1:$B$6230,0))))</f>
        <v>BO-O</v>
      </c>
      <c r="U38" s="201"/>
      <c r="V38" s="227">
        <f ca="1">IF(C38="",NA(),IF(OR(C38="Smelter not listed",C38="Smelter not yet identified"),MATCH($B38&amp;$D38,'Smelter Look-up'!$J:$J,0),MATCH($B38&amp;$C38,'Smelter Look-up'!$J:$J,0)))</f>
        <v>418</v>
      </c>
      <c r="X38" s="228">
        <f t="shared" ref="X38:X68" ca="1" si="7">IF(AND(C38="Smelter not listed",OR(LEN(D38)=0,LEN(E38)=0)),1,0)</f>
        <v>0</v>
      </c>
      <c r="AB38" s="229" t="str">
        <f t="shared" ref="AB38:AB68" ca="1" si="8">B38&amp;C38</f>
        <v>TinEM Vinto</v>
      </c>
    </row>
    <row r="39" spans="1:28" s="228" customFormat="1" ht="25.5">
      <c r="A39" s="181" t="s">
        <v>769</v>
      </c>
      <c r="B39" s="182" t="str">
        <f ca="1">IF(LEN(A39)=0,"",INDEX('Smelter Look-up'!$A:$A,MATCH($A39,'Smelter Look-up'!$E:$E,0)))</f>
        <v>Tin</v>
      </c>
      <c r="C39" s="186" t="str">
        <f ca="1">IF(LEN(A39)=0,"",INDEX('Smelter Look-up'!$C:$C,MATCH($A39,'Smelter Look-up'!$E:$E,0)))</f>
        <v>Fenix Metals</v>
      </c>
      <c r="D39" s="233"/>
      <c r="E39" s="182" t="str">
        <f ca="1">IF(ISERROR($V39),"",OFFSET('Smelter Look-up'!$D$4,$V39-4,0)&amp;"")</f>
        <v>POLAND</v>
      </c>
      <c r="F39" s="182" t="str">
        <f ca="1">IF(ISERROR($V39),"",OFFSET('Smelter Look-up'!$E$4,$V39-4,0))</f>
        <v>CID000468</v>
      </c>
      <c r="G39" s="182" t="str">
        <f ca="1">IF(C39=$X$4,IF(ISERROR($V39),"Enter smelter details","RMI"),IF(ISERROR($V39),"",OFFSET('Smelter Look-up'!$F$4,$V39-4,0)))</f>
        <v>RMI</v>
      </c>
      <c r="H39" s="183" t="s">
        <v>15665</v>
      </c>
      <c r="I39" s="184" t="str">
        <f ca="1">IF(ISERROR($V39),"",OFFSET('Smelter Look-up'!$H$4,$V39-4,0))</f>
        <v>Chmielów</v>
      </c>
      <c r="J39" s="184" t="str">
        <f ca="1">IF(ISERROR($V39),"",OFFSET('Smelter Look-up'!$I$4,$V39-4,0))</f>
        <v>Podkarpackie</v>
      </c>
      <c r="K39" s="225" t="s">
        <v>15665</v>
      </c>
      <c r="L39" s="225" t="s">
        <v>15665</v>
      </c>
      <c r="M39" s="225" t="s">
        <v>15665</v>
      </c>
      <c r="N39" s="225" t="s">
        <v>15665</v>
      </c>
      <c r="O39" s="225" t="s">
        <v>15668</v>
      </c>
      <c r="P39" s="185" t="s">
        <v>489</v>
      </c>
      <c r="Q39" s="226" t="s">
        <v>15665</v>
      </c>
      <c r="R39" s="182" t="str">
        <f ca="1">IF(ISERROR($V39),"",OFFSET('Smelter Look-up'!$C$4,$V39-4,0)&amp;"")</f>
        <v>Fenix Metals</v>
      </c>
      <c r="S39" s="181" t="str">
        <f t="shared" ca="1" si="6"/>
        <v>PL</v>
      </c>
      <c r="T39" s="181" t="str">
        <f ca="1">IF(B39="","",IF(ISERROR(MATCH($J39,SorP!$B$1:$B$6230,0)),"",INDIRECT("'SorP'!$A$"&amp;MATCH($J39,SorP!$B$1:$B$6230,0))))</f>
        <v>PL-18</v>
      </c>
      <c r="U39" s="201"/>
      <c r="V39" s="227">
        <f ca="1">IF(C39="",NA(),IF(OR(C39="Smelter not listed",C39="Smelter not yet identified"),MATCH($B39&amp;$D39,'Smelter Look-up'!$J:$J,0),MATCH($B39&amp;$C39,'Smelter Look-up'!$J:$J,0)))</f>
        <v>427</v>
      </c>
      <c r="X39" s="228">
        <f t="shared" ca="1" si="7"/>
        <v>0</v>
      </c>
      <c r="AB39" s="229" t="str">
        <f t="shared" ca="1" si="8"/>
        <v>TinFenix Metals</v>
      </c>
    </row>
    <row r="40" spans="1:28" s="228" customFormat="1" ht="25.5">
      <c r="A40" s="181" t="s">
        <v>770</v>
      </c>
      <c r="B40" s="182" t="str">
        <f ca="1">IF(LEN(A40)=0,"",INDEX('Smelter Look-up'!$A:$A,MATCH($A40,'Smelter Look-up'!$E:$E,0)))</f>
        <v>Tin</v>
      </c>
      <c r="C40" s="186" t="str">
        <f ca="1">IF(LEN(A40)=0,"",INDEX('Smelter Look-up'!$C:$C,MATCH($A40,'Smelter Look-up'!$E:$E,0)))</f>
        <v>Gejiu Non-Ferrous Metal Processing Co., Ltd.</v>
      </c>
      <c r="D40" s="233"/>
      <c r="E40" s="182" t="str">
        <f ca="1">IF(ISERROR($V40),"",OFFSET('Smelter Look-up'!$D$4,$V40-4,0)&amp;"")</f>
        <v>CHINA</v>
      </c>
      <c r="F40" s="182" t="str">
        <f ca="1">IF(ISERROR($V40),"",OFFSET('Smelter Look-up'!$E$4,$V40-4,0))</f>
        <v>CID000538</v>
      </c>
      <c r="G40" s="182" t="str">
        <f ca="1">IF(C40=$X$4,IF(ISERROR($V40),"Enter smelter details","RMI"),IF(ISERROR($V40),"",OFFSET('Smelter Look-up'!$F$4,$V40-4,0)))</f>
        <v>RMI</v>
      </c>
      <c r="H40" s="183" t="s">
        <v>15665</v>
      </c>
      <c r="I40" s="184" t="str">
        <f ca="1">IF(ISERROR($V40),"",OFFSET('Smelter Look-up'!$H$4,$V40-4,0))</f>
        <v>Gejiu</v>
      </c>
      <c r="J40" s="184" t="str">
        <f ca="1">IF(ISERROR($V40),"",OFFSET('Smelter Look-up'!$I$4,$V40-4,0))</f>
        <v>Yunnan Sheng</v>
      </c>
      <c r="K40" s="225" t="s">
        <v>15665</v>
      </c>
      <c r="L40" s="225" t="s">
        <v>15665</v>
      </c>
      <c r="M40" s="225" t="s">
        <v>15665</v>
      </c>
      <c r="N40" s="225" t="s">
        <v>15665</v>
      </c>
      <c r="O40" s="225" t="s">
        <v>15668</v>
      </c>
      <c r="P40" s="185" t="s">
        <v>489</v>
      </c>
      <c r="Q40" s="226" t="s">
        <v>15665</v>
      </c>
      <c r="R40" s="182" t="str">
        <f ca="1">IF(ISERROR($V40),"",OFFSET('Smelter Look-up'!$C$4,$V40-4,0)&amp;"")</f>
        <v>Gejiu Non-Ferrous Metal Processing Co., Ltd.</v>
      </c>
      <c r="S40" s="181" t="str">
        <f t="shared" ca="1" si="6"/>
        <v>CN</v>
      </c>
      <c r="T40" s="181" t="str">
        <f ca="1">IF(B40="","",IF(ISERROR(MATCH($J40,SorP!$B$1:$B$6230,0)),"",INDIRECT("'SorP'!$A$"&amp;MATCH($J40,SorP!$B$1:$B$6230,0))))</f>
        <v>CN-YN</v>
      </c>
      <c r="U40" s="201"/>
      <c r="V40" s="227">
        <f ca="1">IF(C40="",NA(),IF(OR(C40="Smelter not listed",C40="Smelter not yet identified"),MATCH($B40&amp;$D40,'Smelter Look-up'!$J:$J,0),MATCH($B40&amp;$C40,'Smelter Look-up'!$J:$J,0)))</f>
        <v>433</v>
      </c>
      <c r="X40" s="228">
        <f t="shared" ca="1" si="7"/>
        <v>0</v>
      </c>
      <c r="AB40" s="229" t="str">
        <f t="shared" ca="1" si="8"/>
        <v>TinGejiu Non-Ferrous Metal Processing Co., Ltd.</v>
      </c>
    </row>
    <row r="41" spans="1:28" s="228" customFormat="1" ht="25.5">
      <c r="A41" s="181" t="s">
        <v>2553</v>
      </c>
      <c r="B41" s="182" t="str">
        <f ca="1">IF(LEN(A41)=0,"",INDEX('Smelter Look-up'!$A:$A,MATCH($A41,'Smelter Look-up'!$E:$E,0)))</f>
        <v>Tin</v>
      </c>
      <c r="C41" s="186" t="str">
        <f ca="1">IF(LEN(A41)=0,"",INDEX('Smelter Look-up'!$C:$C,MATCH($A41,'Smelter Look-up'!$E:$E,0)))</f>
        <v>Guangdong Hanhe Non-Ferrous Metal Co., Ltd.</v>
      </c>
      <c r="D41" s="233"/>
      <c r="E41" s="182" t="str">
        <f ca="1">IF(ISERROR($V41),"",OFFSET('Smelter Look-up'!$D$4,$V41-4,0)&amp;"")</f>
        <v>CHINA</v>
      </c>
      <c r="F41" s="182" t="str">
        <f ca="1">IF(ISERROR($V41),"",OFFSET('Smelter Look-up'!$E$4,$V41-4,0))</f>
        <v>CID003116</v>
      </c>
      <c r="G41" s="182" t="str">
        <f ca="1">IF(C41=$X$4,IF(ISERROR($V41),"Enter smelter details","RMI"),IF(ISERROR($V41),"",OFFSET('Smelter Look-up'!$F$4,$V41-4,0)))</f>
        <v>RMI</v>
      </c>
      <c r="H41" s="183" t="s">
        <v>15665</v>
      </c>
      <c r="I41" s="184" t="str">
        <f ca="1">IF(ISERROR($V41),"",OFFSET('Smelter Look-up'!$H$4,$V41-4,0))</f>
        <v>Chaozhou</v>
      </c>
      <c r="J41" s="184" t="str">
        <f ca="1">IF(ISERROR($V41),"",OFFSET('Smelter Look-up'!$I$4,$V41-4,0))</f>
        <v>Guangdong Sheng</v>
      </c>
      <c r="K41" s="225" t="s">
        <v>15665</v>
      </c>
      <c r="L41" s="225" t="s">
        <v>15665</v>
      </c>
      <c r="M41" s="225" t="s">
        <v>15665</v>
      </c>
      <c r="N41" s="225" t="s">
        <v>15665</v>
      </c>
      <c r="O41" s="225" t="s">
        <v>15668</v>
      </c>
      <c r="P41" s="185" t="s">
        <v>489</v>
      </c>
      <c r="Q41" s="226" t="s">
        <v>15665</v>
      </c>
      <c r="R41" s="182" t="str">
        <f ca="1">IF(ISERROR($V41),"",OFFSET('Smelter Look-up'!$C$4,$V41-4,0)&amp;"")</f>
        <v>Guangdong Hanhe Non-Ferrous Metal Co., Ltd.</v>
      </c>
      <c r="S41" s="181" t="str">
        <f t="shared" ca="1" si="6"/>
        <v>CN</v>
      </c>
      <c r="T41" s="181" t="str">
        <f ca="1">IF(B41="","",IF(ISERROR(MATCH($J41,SorP!$B$1:$B$6230,0)),"",INDIRECT("'SorP'!$A$"&amp;MATCH($J41,SorP!$B$1:$B$6230,0))))</f>
        <v>CN-GD</v>
      </c>
      <c r="U41" s="201"/>
      <c r="V41" s="227">
        <f ca="1">IF(C41="",NA(),IF(OR(C41="Smelter not listed",C41="Smelter not yet identified"),MATCH($B41&amp;$D41,'Smelter Look-up'!$J:$J,0),MATCH($B41&amp;$C41,'Smelter Look-up'!$J:$J,0)))</f>
        <v>439</v>
      </c>
      <c r="X41" s="228">
        <f t="shared" ca="1" si="7"/>
        <v>0</v>
      </c>
      <c r="AB41" s="229" t="str">
        <f t="shared" ca="1" si="8"/>
        <v>TinGuangdong Hanhe Non-Ferrous Metal Co., Ltd.</v>
      </c>
    </row>
    <row r="42" spans="1:28" s="228" customFormat="1" ht="25.5">
      <c r="A42" s="181" t="s">
        <v>1801</v>
      </c>
      <c r="B42" s="182" t="str">
        <f ca="1">IF(LEN(A42)=0,"",INDEX('Smelter Look-up'!$A:$A,MATCH($A42,'Smelter Look-up'!$E:$E,0)))</f>
        <v>Tin</v>
      </c>
      <c r="C42" s="186" t="str">
        <f ca="1">IF(LEN(A42)=0,"",INDEX('Smelter Look-up'!$C:$C,MATCH($A42,'Smelter Look-up'!$E:$E,0)))</f>
        <v>Jiangxi New Nanshan Technology Ltd.</v>
      </c>
      <c r="D42" s="233"/>
      <c r="E42" s="182" t="str">
        <f ca="1">IF(ISERROR($V42),"",OFFSET('Smelter Look-up'!$D$4,$V42-4,0)&amp;"")</f>
        <v>CHINA</v>
      </c>
      <c r="F42" s="182" t="str">
        <f ca="1">IF(ISERROR($V42),"",OFFSET('Smelter Look-up'!$E$4,$V42-4,0))</f>
        <v>CID001231</v>
      </c>
      <c r="G42" s="182" t="str">
        <f ca="1">IF(C42=$X$4,IF(ISERROR($V42),"Enter smelter details","RMI"),IF(ISERROR($V42),"",OFFSET('Smelter Look-up'!$F$4,$V42-4,0)))</f>
        <v>RMI</v>
      </c>
      <c r="H42" s="183" t="s">
        <v>15665</v>
      </c>
      <c r="I42" s="184" t="str">
        <f ca="1">IF(ISERROR($V42),"",OFFSET('Smelter Look-up'!$H$4,$V42-4,0))</f>
        <v>Ganzhou</v>
      </c>
      <c r="J42" s="184" t="str">
        <f ca="1">IF(ISERROR($V42),"",OFFSET('Smelter Look-up'!$I$4,$V42-4,0))</f>
        <v>Jiangxi Sheng</v>
      </c>
      <c r="K42" s="225" t="s">
        <v>15665</v>
      </c>
      <c r="L42" s="225" t="s">
        <v>15665</v>
      </c>
      <c r="M42" s="225" t="s">
        <v>15665</v>
      </c>
      <c r="N42" s="225" t="s">
        <v>15665</v>
      </c>
      <c r="O42" s="225" t="s">
        <v>15668</v>
      </c>
      <c r="P42" s="185" t="s">
        <v>489</v>
      </c>
      <c r="Q42" s="226" t="s">
        <v>15665</v>
      </c>
      <c r="R42" s="182" t="str">
        <f ca="1">IF(ISERROR($V42),"",OFFSET('Smelter Look-up'!$C$4,$V42-4,0)&amp;"")</f>
        <v>Jiangxi New Nanshan Technology Ltd.</v>
      </c>
      <c r="S42" s="181" t="str">
        <f t="shared" ca="1" si="6"/>
        <v>CN</v>
      </c>
      <c r="T42" s="181" t="str">
        <f ca="1">IF(B42="","",IF(ISERROR(MATCH($J42,SorP!$B$1:$B$6230,0)),"",INDIRECT("'SorP'!$A$"&amp;MATCH($J42,SorP!$B$1:$B$6230,0))))</f>
        <v>CN-JX</v>
      </c>
      <c r="U42" s="201"/>
      <c r="V42" s="227">
        <f ca="1">IF(C42="",NA(),IF(OR(C42="Smelter not listed",C42="Smelter not yet identified"),MATCH($B42&amp;$D42,'Smelter Look-up'!$J:$J,0),MATCH($B42&amp;$C42,'Smelter Look-up'!$J:$J,0)))</f>
        <v>448</v>
      </c>
      <c r="X42" s="228">
        <f t="shared" ca="1" si="7"/>
        <v>0</v>
      </c>
      <c r="AB42" s="229" t="str">
        <f t="shared" ca="1" si="8"/>
        <v>TinJiangxi New Nanshan Technology Ltd.</v>
      </c>
    </row>
    <row r="43" spans="1:28" s="228" customFormat="1" ht="25.5">
      <c r="A43" s="181" t="s">
        <v>13957</v>
      </c>
      <c r="B43" s="182" t="str">
        <f ca="1">IF(LEN(A43)=0,"",INDEX('Smelter Look-up'!$A:$A,MATCH($A43,'Smelter Look-up'!$E:$E,0)))</f>
        <v>Tin</v>
      </c>
      <c r="C43" s="186" t="str">
        <f ca="1">IF(LEN(A43)=0,"",INDEX('Smelter Look-up'!$C:$C,MATCH($A43,'Smelter Look-up'!$E:$E,0)))</f>
        <v>Luna Smelter, Ltd.</v>
      </c>
      <c r="D43" s="233"/>
      <c r="E43" s="182" t="str">
        <f ca="1">IF(ISERROR($V43),"",OFFSET('Smelter Look-up'!$D$4,$V43-4,0)&amp;"")</f>
        <v>RWANDA</v>
      </c>
      <c r="F43" s="182" t="str">
        <f ca="1">IF(ISERROR($V43),"",OFFSET('Smelter Look-up'!$E$4,$V43-4,0))</f>
        <v>CID003387</v>
      </c>
      <c r="G43" s="182" t="str">
        <f ca="1">IF(C43=$X$4,IF(ISERROR($V43),"Enter smelter details","RMI"),IF(ISERROR($V43),"",OFFSET('Smelter Look-up'!$F$4,$V43-4,0)))</f>
        <v>RMI</v>
      </c>
      <c r="H43" s="183" t="s">
        <v>15665</v>
      </c>
      <c r="I43" s="184" t="str">
        <f ca="1">IF(ISERROR($V43),"",OFFSET('Smelter Look-up'!$H$4,$V43-4,0))</f>
        <v>Kigali</v>
      </c>
      <c r="J43" s="184" t="str">
        <f ca="1">IF(ISERROR($V43),"",OFFSET('Smelter Look-up'!$I$4,$V43-4,0))</f>
        <v>City of Kigali</v>
      </c>
      <c r="K43" s="225" t="s">
        <v>15665</v>
      </c>
      <c r="L43" s="225" t="s">
        <v>15665</v>
      </c>
      <c r="M43" s="225" t="s">
        <v>15665</v>
      </c>
      <c r="N43" s="225" t="s">
        <v>15665</v>
      </c>
      <c r="O43" s="225" t="s">
        <v>15666</v>
      </c>
      <c r="P43" s="185" t="s">
        <v>489</v>
      </c>
      <c r="Q43" s="226" t="s">
        <v>15665</v>
      </c>
      <c r="R43" s="182" t="str">
        <f ca="1">IF(ISERROR($V43),"",OFFSET('Smelter Look-up'!$C$4,$V43-4,0)&amp;"")</f>
        <v>Luna Smelter, Ltd.</v>
      </c>
      <c r="S43" s="181" t="str">
        <f t="shared" ca="1" si="6"/>
        <v>RW</v>
      </c>
      <c r="T43" s="181" t="str">
        <f ca="1">IF(B43="","",IF(ISERROR(MATCH($J43,SorP!$B$1:$B$6230,0)),"",INDIRECT("'SorP'!$A$"&amp;MATCH($J43,SorP!$B$1:$B$6230,0))))</f>
        <v>RW-01</v>
      </c>
      <c r="U43" s="201"/>
      <c r="V43" s="227">
        <f ca="1">IF(C43="",NA(),IF(OR(C43="Smelter not listed",C43="Smelter not yet identified"),MATCH($B43&amp;$D43,'Smelter Look-up'!$J:$J,0),MATCH($B43&amp;$C43,'Smelter Look-up'!$J:$J,0)))</f>
        <v>454</v>
      </c>
      <c r="X43" s="228">
        <f t="shared" ca="1" si="7"/>
        <v>0</v>
      </c>
      <c r="AB43" s="229" t="str">
        <f t="shared" ca="1" si="8"/>
        <v>TinLuna Smelter, Ltd.</v>
      </c>
    </row>
    <row r="44" spans="1:28" s="228" customFormat="1" ht="25.5">
      <c r="A44" s="181" t="s">
        <v>139</v>
      </c>
      <c r="B44" s="182" t="str">
        <f ca="1">IF(LEN(A44)=0,"",INDEX('Smelter Look-up'!$A:$A,MATCH($A44,'Smelter Look-up'!$E:$E,0)))</f>
        <v>Tin</v>
      </c>
      <c r="C44" s="186" t="str">
        <f ca="1">IF(LEN(A44)=0,"",INDEX('Smelter Look-up'!$C:$C,MATCH($A44,'Smelter Look-up'!$E:$E,0)))</f>
        <v>Magnu's Minerais Metais e Ligas Ltda.</v>
      </c>
      <c r="D44" s="233"/>
      <c r="E44" s="182" t="str">
        <f ca="1">IF(ISERROR($V44),"",OFFSET('Smelter Look-up'!$D$4,$V44-4,0)&amp;"")</f>
        <v>BRAZIL</v>
      </c>
      <c r="F44" s="182" t="str">
        <f ca="1">IF(ISERROR($V44),"",OFFSET('Smelter Look-up'!$E$4,$V44-4,0))</f>
        <v>CID002468</v>
      </c>
      <c r="G44" s="182" t="str">
        <f ca="1">IF(C44=$X$4,IF(ISERROR($V44),"Enter smelter details","RMI"),IF(ISERROR($V44),"",OFFSET('Smelter Look-up'!$F$4,$V44-4,0)))</f>
        <v>RMI</v>
      </c>
      <c r="H44" s="183" t="s">
        <v>15665</v>
      </c>
      <c r="I44" s="184" t="str">
        <f ca="1">IF(ISERROR($V44),"",OFFSET('Smelter Look-up'!$H$4,$V44-4,0))</f>
        <v>São João del Rei</v>
      </c>
      <c r="J44" s="184" t="str">
        <f ca="1">IF(ISERROR($V44),"",OFFSET('Smelter Look-up'!$I$4,$V44-4,0))</f>
        <v>Minas Gerais</v>
      </c>
      <c r="K44" s="225" t="s">
        <v>15665</v>
      </c>
      <c r="L44" s="225" t="s">
        <v>15665</v>
      </c>
      <c r="M44" s="225" t="s">
        <v>15665</v>
      </c>
      <c r="N44" s="225" t="s">
        <v>15665</v>
      </c>
      <c r="O44" s="225" t="s">
        <v>15668</v>
      </c>
      <c r="P44" s="185" t="s">
        <v>489</v>
      </c>
      <c r="Q44" s="226" t="s">
        <v>15665</v>
      </c>
      <c r="R44" s="182" t="str">
        <f ca="1">IF(ISERROR($V44),"",OFFSET('Smelter Look-up'!$C$4,$V44-4,0)&amp;"")</f>
        <v>Magnu's Minerais Metais e Ligas Ltda.</v>
      </c>
      <c r="S44" s="181" t="str">
        <f t="shared" ca="1" si="6"/>
        <v>BR</v>
      </c>
      <c r="T44" s="181" t="str">
        <f ca="1">IF(B44="","",IF(ISERROR(MATCH($J44,SorP!$B$1:$B$6230,0)),"",INDIRECT("'SorP'!$A$"&amp;MATCH($J44,SorP!$B$1:$B$6230,0))))</f>
        <v>BR-MG</v>
      </c>
      <c r="U44" s="201"/>
      <c r="V44" s="227">
        <f ca="1">IF(C44="",NA(),IF(OR(C44="Smelter not listed",C44="Smelter not yet identified"),MATCH($B44&amp;$D44,'Smelter Look-up'!$J:$J,0),MATCH($B44&amp;$C44,'Smelter Look-up'!$J:$J,0)))</f>
        <v>456</v>
      </c>
      <c r="X44" s="228">
        <f t="shared" ca="1" si="7"/>
        <v>0</v>
      </c>
      <c r="AB44" s="229" t="str">
        <f t="shared" ca="1" si="8"/>
        <v>TinMagnu's Minerais Metais e Ligas Ltda.</v>
      </c>
    </row>
    <row r="45" spans="1:28" s="228" customFormat="1" ht="25.5">
      <c r="A45" s="181" t="s">
        <v>774</v>
      </c>
      <c r="B45" s="182" t="str">
        <f ca="1">IF(LEN(A45)=0,"",INDEX('Smelter Look-up'!$A:$A,MATCH($A45,'Smelter Look-up'!$E:$E,0)))</f>
        <v>Tin</v>
      </c>
      <c r="C45" s="186" t="str">
        <f ca="1">IF(LEN(A45)=0,"",INDEX('Smelter Look-up'!$C:$C,MATCH($A45,'Smelter Look-up'!$E:$E,0)))</f>
        <v>Malaysia Smelting Corporation (MSC)</v>
      </c>
      <c r="D45" s="233"/>
      <c r="E45" s="182" t="str">
        <f ca="1">IF(ISERROR($V45),"",OFFSET('Smelter Look-up'!$D$4,$V45-4,0)&amp;"")</f>
        <v>MALAYSIA</v>
      </c>
      <c r="F45" s="182" t="str">
        <f ca="1">IF(ISERROR($V45),"",OFFSET('Smelter Look-up'!$E$4,$V45-4,0))</f>
        <v>CID001105</v>
      </c>
      <c r="G45" s="182" t="str">
        <f ca="1">IF(C45=$X$4,IF(ISERROR($V45),"Enter smelter details","RMI"),IF(ISERROR($V45),"",OFFSET('Smelter Look-up'!$F$4,$V45-4,0)))</f>
        <v>RMI</v>
      </c>
      <c r="H45" s="183" t="s">
        <v>15665</v>
      </c>
      <c r="I45" s="184" t="str">
        <f ca="1">IF(ISERROR($V45),"",OFFSET('Smelter Look-up'!$H$4,$V45-4,0))</f>
        <v>Butterworth</v>
      </c>
      <c r="J45" s="184" t="str">
        <f ca="1">IF(ISERROR($V45),"",OFFSET('Smelter Look-up'!$I$4,$V45-4,0))</f>
        <v>Pulau Pinang</v>
      </c>
      <c r="K45" s="225" t="s">
        <v>15665</v>
      </c>
      <c r="L45" s="225" t="s">
        <v>15665</v>
      </c>
      <c r="M45" s="225" t="s">
        <v>15665</v>
      </c>
      <c r="N45" s="225" t="s">
        <v>15665</v>
      </c>
      <c r="O45" s="225" t="s">
        <v>15666</v>
      </c>
      <c r="P45" s="185" t="s">
        <v>489</v>
      </c>
      <c r="Q45" s="226" t="s">
        <v>15665</v>
      </c>
      <c r="R45" s="182" t="str">
        <f ca="1">IF(ISERROR($V45),"",OFFSET('Smelter Look-up'!$C$4,$V45-4,0)&amp;"")</f>
        <v>Malaysia Smelting Corporation (MSC)</v>
      </c>
      <c r="S45" s="181" t="str">
        <f t="shared" ca="1" si="6"/>
        <v>MY</v>
      </c>
      <c r="T45" s="181" t="str">
        <f ca="1">IF(B45="","",IF(ISERROR(MATCH($J45,SorP!$B$1:$B$6230,0)),"",INDIRECT("'SorP'!$A$"&amp;MATCH($J45,SorP!$B$1:$B$6230,0))))</f>
        <v>MY-07</v>
      </c>
      <c r="U45" s="201"/>
      <c r="V45" s="227">
        <f ca="1">IF(C45="",NA(),IF(OR(C45="Smelter not listed",C45="Smelter not yet identified"),MATCH($B45&amp;$D45,'Smelter Look-up'!$J:$J,0),MATCH($B45&amp;$C45,'Smelter Look-up'!$J:$J,0)))</f>
        <v>457</v>
      </c>
      <c r="X45" s="228">
        <f t="shared" ca="1" si="7"/>
        <v>0</v>
      </c>
      <c r="AB45" s="229" t="str">
        <f t="shared" ca="1" si="8"/>
        <v>TinMalaysia Smelting Corporation (MSC)</v>
      </c>
    </row>
    <row r="46" spans="1:28" s="228" customFormat="1" ht="25.5">
      <c r="A46" s="181" t="s">
        <v>1794</v>
      </c>
      <c r="B46" s="182" t="str">
        <f ca="1">IF(LEN(A46)=0,"",INDEX('Smelter Look-up'!$A:$A,MATCH($A46,'Smelter Look-up'!$E:$E,0)))</f>
        <v>Tin</v>
      </c>
      <c r="C46" s="186" t="str">
        <f ca="1">IF(LEN(A46)=0,"",INDEX('Smelter Look-up'!$C:$C,MATCH($A46,'Smelter Look-up'!$E:$E,0)))</f>
        <v>Metallic Resources, Inc.</v>
      </c>
      <c r="D46" s="233"/>
      <c r="E46" s="182" t="str">
        <f ca="1">IF(ISERROR($V46),"",OFFSET('Smelter Look-up'!$D$4,$V46-4,0)&amp;"")</f>
        <v>UNITED STATES OF AMERICA</v>
      </c>
      <c r="F46" s="182" t="str">
        <f ca="1">IF(ISERROR($V46),"",OFFSET('Smelter Look-up'!$E$4,$V46-4,0))</f>
        <v>CID001142</v>
      </c>
      <c r="G46" s="182" t="str">
        <f ca="1">IF(C46=$X$4,IF(ISERROR($V46),"Enter smelter details","RMI"),IF(ISERROR($V46),"",OFFSET('Smelter Look-up'!$F$4,$V46-4,0)))</f>
        <v>RMI</v>
      </c>
      <c r="H46" s="183" t="s">
        <v>15665</v>
      </c>
      <c r="I46" s="184" t="str">
        <f ca="1">IF(ISERROR($V46),"",OFFSET('Smelter Look-up'!$H$4,$V46-4,0))</f>
        <v>Twinsburg</v>
      </c>
      <c r="J46" s="184" t="str">
        <f ca="1">IF(ISERROR($V46),"",OFFSET('Smelter Look-up'!$I$4,$V46-4,0))</f>
        <v>Ohio</v>
      </c>
      <c r="K46" s="225" t="s">
        <v>15665</v>
      </c>
      <c r="L46" s="225" t="s">
        <v>15665</v>
      </c>
      <c r="M46" s="225" t="s">
        <v>15665</v>
      </c>
      <c r="N46" s="225" t="s">
        <v>15665</v>
      </c>
      <c r="O46" s="225" t="s">
        <v>15668</v>
      </c>
      <c r="P46" s="185" t="s">
        <v>489</v>
      </c>
      <c r="Q46" s="226" t="s">
        <v>15665</v>
      </c>
      <c r="R46" s="182" t="str">
        <f ca="1">IF(ISERROR($V46),"",OFFSET('Smelter Look-up'!$C$4,$V46-4,0)&amp;"")</f>
        <v>Metallic Resources, Inc.</v>
      </c>
      <c r="S46" s="181" t="str">
        <f t="shared" ca="1" si="6"/>
        <v>US</v>
      </c>
      <c r="T46" s="181" t="str">
        <f ca="1">IF(B46="","",IF(ISERROR(MATCH($J46,SorP!$B$1:$B$6230,0)),"",INDIRECT("'SorP'!$A$"&amp;MATCH($J46,SorP!$B$1:$B$6230,0))))</f>
        <v>US-OH</v>
      </c>
      <c r="U46" s="201"/>
      <c r="V46" s="227">
        <f ca="1">IF(C46="",NA(),IF(OR(C46="Smelter not listed",C46="Smelter not yet identified"),MATCH($B46&amp;$D46,'Smelter Look-up'!$J:$J,0),MATCH($B46&amp;$C46,'Smelter Look-up'!$J:$J,0)))</f>
        <v>461</v>
      </c>
      <c r="X46" s="228">
        <f t="shared" ca="1" si="7"/>
        <v>0</v>
      </c>
      <c r="AB46" s="229" t="str">
        <f t="shared" ca="1" si="8"/>
        <v>TinMetallic Resources, Inc.</v>
      </c>
    </row>
    <row r="47" spans="1:28" s="228" customFormat="1" ht="25.5">
      <c r="A47" s="181" t="s">
        <v>775</v>
      </c>
      <c r="B47" s="182" t="str">
        <f ca="1">IF(LEN(A47)=0,"",INDEX('Smelter Look-up'!$A:$A,MATCH($A47,'Smelter Look-up'!$E:$E,0)))</f>
        <v>Tin</v>
      </c>
      <c r="C47" s="186" t="str">
        <f ca="1">IF(LEN(A47)=0,"",INDEX('Smelter Look-up'!$C:$C,MATCH($A47,'Smelter Look-up'!$E:$E,0)))</f>
        <v>Mineracao Taboca S.A.</v>
      </c>
      <c r="D47" s="233"/>
      <c r="E47" s="182" t="str">
        <f ca="1">IF(ISERROR($V47),"",OFFSET('Smelter Look-up'!$D$4,$V47-4,0)&amp;"")</f>
        <v>BRAZIL</v>
      </c>
      <c r="F47" s="182" t="str">
        <f ca="1">IF(ISERROR($V47),"",OFFSET('Smelter Look-up'!$E$4,$V47-4,0))</f>
        <v>CID001173</v>
      </c>
      <c r="G47" s="182" t="str">
        <f ca="1">IF(C47=$X$4,IF(ISERROR($V47),"Enter smelter details","RMI"),IF(ISERROR($V47),"",OFFSET('Smelter Look-up'!$F$4,$V47-4,0)))</f>
        <v>RMI</v>
      </c>
      <c r="H47" s="183" t="s">
        <v>15665</v>
      </c>
      <c r="I47" s="184" t="str">
        <f ca="1">IF(ISERROR($V47),"",OFFSET('Smelter Look-up'!$H$4,$V47-4,0))</f>
        <v>Bairro Guarapiranga</v>
      </c>
      <c r="J47" s="184" t="str">
        <f ca="1">IF(ISERROR($V47),"",OFFSET('Smelter Look-up'!$I$4,$V47-4,0))</f>
        <v>São Paulo</v>
      </c>
      <c r="K47" s="225" t="s">
        <v>15665</v>
      </c>
      <c r="L47" s="225" t="s">
        <v>15665</v>
      </c>
      <c r="M47" s="225" t="s">
        <v>15665</v>
      </c>
      <c r="N47" s="225" t="s">
        <v>15665</v>
      </c>
      <c r="O47" s="225" t="s">
        <v>15668</v>
      </c>
      <c r="P47" s="185" t="s">
        <v>489</v>
      </c>
      <c r="Q47" s="226" t="s">
        <v>15665</v>
      </c>
      <c r="R47" s="182" t="str">
        <f ca="1">IF(ISERROR($V47),"",OFFSET('Smelter Look-up'!$C$4,$V47-4,0)&amp;"")</f>
        <v>Mineracao Taboca S.A.</v>
      </c>
      <c r="S47" s="181" t="str">
        <f t="shared" ca="1" si="6"/>
        <v>BR</v>
      </c>
      <c r="T47" s="181" t="str">
        <f ca="1">IF(B47="","",IF(ISERROR(MATCH($J47,SorP!$B$1:$B$6230,0)),"",INDIRECT("'SorP'!$A$"&amp;MATCH($J47,SorP!$B$1:$B$6230,0))))</f>
        <v>BR-SP</v>
      </c>
      <c r="U47" s="201"/>
      <c r="V47" s="227">
        <f ca="1">IF(C47="",NA(),IF(OR(C47="Smelter not listed",C47="Smelter not yet identified"),MATCH($B47&amp;$D47,'Smelter Look-up'!$J:$J,0),MATCH($B47&amp;$C47,'Smelter Look-up'!$J:$J,0)))</f>
        <v>464</v>
      </c>
      <c r="X47" s="228">
        <f t="shared" ca="1" si="7"/>
        <v>0</v>
      </c>
      <c r="AB47" s="229" t="str">
        <f t="shared" ca="1" si="8"/>
        <v>TinMineracao Taboca S.A.</v>
      </c>
    </row>
    <row r="48" spans="1:28" s="228" customFormat="1" ht="25.5">
      <c r="A48" s="181" t="s">
        <v>776</v>
      </c>
      <c r="B48" s="182" t="str">
        <f ca="1">IF(LEN(A48)=0,"",INDEX('Smelter Look-up'!$A:$A,MATCH($A48,'Smelter Look-up'!$E:$E,0)))</f>
        <v>Tin</v>
      </c>
      <c r="C48" s="186" t="str">
        <f ca="1">IF(LEN(A48)=0,"",INDEX('Smelter Look-up'!$C:$C,MATCH($A48,'Smelter Look-up'!$E:$E,0)))</f>
        <v>Minsur</v>
      </c>
      <c r="D48" s="233"/>
      <c r="E48" s="182" t="str">
        <f ca="1">IF(ISERROR($V48),"",OFFSET('Smelter Look-up'!$D$4,$V48-4,0)&amp;"")</f>
        <v>PERU</v>
      </c>
      <c r="F48" s="182" t="str">
        <f ca="1">IF(ISERROR($V48),"",OFFSET('Smelter Look-up'!$E$4,$V48-4,0))</f>
        <v>CID001182</v>
      </c>
      <c r="G48" s="182" t="str">
        <f ca="1">IF(C48=$X$4,IF(ISERROR($V48),"Enter smelter details","RMI"),IF(ISERROR($V48),"",OFFSET('Smelter Look-up'!$F$4,$V48-4,0)))</f>
        <v>RMI</v>
      </c>
      <c r="H48" s="183" t="s">
        <v>15665</v>
      </c>
      <c r="I48" s="184" t="str">
        <f ca="1">IF(ISERROR($V48),"",OFFSET('Smelter Look-up'!$H$4,$V48-4,0))</f>
        <v>Paracas</v>
      </c>
      <c r="J48" s="184" t="str">
        <f ca="1">IF(ISERROR($V48),"",OFFSET('Smelter Look-up'!$I$4,$V48-4,0))</f>
        <v>Ika</v>
      </c>
      <c r="K48" s="225" t="s">
        <v>15665</v>
      </c>
      <c r="L48" s="225" t="s">
        <v>15665</v>
      </c>
      <c r="M48" s="225" t="s">
        <v>15665</v>
      </c>
      <c r="N48" s="225" t="s">
        <v>15665</v>
      </c>
      <c r="O48" s="225" t="s">
        <v>15668</v>
      </c>
      <c r="P48" s="185" t="s">
        <v>489</v>
      </c>
      <c r="Q48" s="226" t="s">
        <v>15665</v>
      </c>
      <c r="R48" s="182" t="str">
        <f ca="1">IF(ISERROR($V48),"",OFFSET('Smelter Look-up'!$C$4,$V48-4,0)&amp;"")</f>
        <v>Minsur</v>
      </c>
      <c r="S48" s="181" t="str">
        <f t="shared" ca="1" si="6"/>
        <v>PE</v>
      </c>
      <c r="T48" s="181" t="str">
        <f ca="1">IF(B48="","",IF(ISERROR(MATCH($J48,SorP!$B$1:$B$6230,0)),"",INDIRECT("'SorP'!$A$"&amp;MATCH($J48,SorP!$B$1:$B$6230,0))))</f>
        <v>PE-ICA</v>
      </c>
      <c r="U48" s="201"/>
      <c r="V48" s="227">
        <f ca="1">IF(C48="",NA(),IF(OR(C48="Smelter not listed",C48="Smelter not yet identified"),MATCH($B48&amp;$D48,'Smelter Look-up'!$J:$J,0),MATCH($B48&amp;$C48,'Smelter Look-up'!$J:$J,0)))</f>
        <v>468</v>
      </c>
      <c r="X48" s="228">
        <f t="shared" ca="1" si="7"/>
        <v>0</v>
      </c>
      <c r="AB48" s="229" t="str">
        <f t="shared" ca="1" si="8"/>
        <v>TinMinsur</v>
      </c>
    </row>
    <row r="49" spans="1:28" s="228" customFormat="1" ht="20.25">
      <c r="A49" s="181" t="s">
        <v>777</v>
      </c>
      <c r="B49" s="182" t="str">
        <f ca="1">IF(LEN(A49)=0,"",INDEX('Smelter Look-up'!$A:$A,MATCH($A49,'Smelter Look-up'!$E:$E,0)))</f>
        <v>Tin</v>
      </c>
      <c r="C49" s="186" t="str">
        <f ca="1">IF(LEN(A49)=0,"",INDEX('Smelter Look-up'!$C:$C,MATCH($A49,'Smelter Look-up'!$E:$E,0)))</f>
        <v>Mitsubishi Materials Corporation</v>
      </c>
      <c r="D49" s="233"/>
      <c r="E49" s="182" t="str">
        <f ca="1">IF(ISERROR($V49),"",OFFSET('Smelter Look-up'!$D$4,$V49-4,0)&amp;"")</f>
        <v>JAPAN</v>
      </c>
      <c r="F49" s="182" t="str">
        <f ca="1">IF(ISERROR($V49),"",OFFSET('Smelter Look-up'!$E$4,$V49-4,0))</f>
        <v>CID001191</v>
      </c>
      <c r="G49" s="182" t="str">
        <f ca="1">IF(C49=$X$4,IF(ISERROR($V49),"Enter smelter details","RMI"),IF(ISERROR($V49),"",OFFSET('Smelter Look-up'!$F$4,$V49-4,0)))</f>
        <v>RMI</v>
      </c>
      <c r="H49" s="183" t="s">
        <v>15665</v>
      </c>
      <c r="I49" s="184" t="str">
        <f ca="1">IF(ISERROR($V49),"",OFFSET('Smelter Look-up'!$H$4,$V49-4,0))</f>
        <v>Tokyo</v>
      </c>
      <c r="J49" s="184" t="str">
        <f ca="1">IF(ISERROR($V49),"",OFFSET('Smelter Look-up'!$I$4,$V49-4,0))</f>
        <v>Tokyo</v>
      </c>
      <c r="K49" s="225" t="s">
        <v>15665</v>
      </c>
      <c r="L49" s="225" t="s">
        <v>15665</v>
      </c>
      <c r="M49" s="225" t="s">
        <v>15665</v>
      </c>
      <c r="N49" s="225" t="s">
        <v>15665</v>
      </c>
      <c r="O49" s="225" t="s">
        <v>15669</v>
      </c>
      <c r="P49" s="185" t="s">
        <v>488</v>
      </c>
      <c r="Q49" s="226" t="s">
        <v>15665</v>
      </c>
      <c r="R49" s="182" t="str">
        <f ca="1">IF(ISERROR($V49),"",OFFSET('Smelter Look-up'!$C$4,$V49-4,0)&amp;"")</f>
        <v>Mitsubishi Materials Corporation</v>
      </c>
      <c r="S49" s="181" t="str">
        <f t="shared" ca="1" si="6"/>
        <v>JP</v>
      </c>
      <c r="T49" s="181" t="str">
        <f ca="1">IF(B49="","",IF(ISERROR(MATCH($J49,SorP!$B$1:$B$6230,0)),"",INDIRECT("'SorP'!$A$"&amp;MATCH($J49,SorP!$B$1:$B$6230,0))))</f>
        <v>JP-13</v>
      </c>
      <c r="U49" s="201"/>
      <c r="V49" s="227">
        <f ca="1">IF(C49="",NA(),IF(OR(C49="Smelter not listed",C49="Smelter not yet identified"),MATCH($B49&amp;$D49,'Smelter Look-up'!$J:$J,0),MATCH($B49&amp;$C49,'Smelter Look-up'!$J:$J,0)))</f>
        <v>469</v>
      </c>
      <c r="X49" s="228">
        <f t="shared" ca="1" si="7"/>
        <v>0</v>
      </c>
      <c r="AB49" s="229" t="str">
        <f t="shared" ca="1" si="8"/>
        <v>TinMitsubishi Materials Corporation</v>
      </c>
    </row>
    <row r="50" spans="1:28" s="228" customFormat="1" ht="20.25">
      <c r="A50" s="181" t="s">
        <v>779</v>
      </c>
      <c r="B50" s="182" t="str">
        <f ca="1">IF(LEN(A50)=0,"",INDEX('Smelter Look-up'!$A:$A,MATCH($A50,'Smelter Look-up'!$E:$E,0)))</f>
        <v>Tin</v>
      </c>
      <c r="C50" s="186" t="str">
        <f ca="1">IF(LEN(A50)=0,"",INDEX('Smelter Look-up'!$C:$C,MATCH($A50,'Smelter Look-up'!$E:$E,0)))</f>
        <v>O.M. Manufacturing (Thailand) Co., Ltd.</v>
      </c>
      <c r="D50" s="233"/>
      <c r="E50" s="182" t="str">
        <f ca="1">IF(ISERROR($V50),"",OFFSET('Smelter Look-up'!$D$4,$V50-4,0)&amp;"")</f>
        <v>THAILAND</v>
      </c>
      <c r="F50" s="182" t="str">
        <f ca="1">IF(ISERROR($V50),"",OFFSET('Smelter Look-up'!$E$4,$V50-4,0))</f>
        <v>CID001314</v>
      </c>
      <c r="G50" s="182" t="str">
        <f ca="1">IF(C50=$X$4,IF(ISERROR($V50),"Enter smelter details","RMI"),IF(ISERROR($V50),"",OFFSET('Smelter Look-up'!$F$4,$V50-4,0)))</f>
        <v>RMI</v>
      </c>
      <c r="H50" s="183" t="s">
        <v>15665</v>
      </c>
      <c r="I50" s="184" t="str">
        <f ca="1">IF(ISERROR($V50),"",OFFSET('Smelter Look-up'!$H$4,$V50-4,0))</f>
        <v>Nongkham Sriracha</v>
      </c>
      <c r="J50" s="184" t="str">
        <f ca="1">IF(ISERROR($V50),"",OFFSET('Smelter Look-up'!$I$4,$V50-4,0))</f>
        <v>Chon Buri</v>
      </c>
      <c r="K50" s="225" t="s">
        <v>15665</v>
      </c>
      <c r="L50" s="225" t="s">
        <v>15665</v>
      </c>
      <c r="M50" s="225" t="s">
        <v>15665</v>
      </c>
      <c r="N50" s="225" t="s">
        <v>15665</v>
      </c>
      <c r="O50" s="225" t="s">
        <v>15669</v>
      </c>
      <c r="P50" s="185" t="s">
        <v>488</v>
      </c>
      <c r="Q50" s="226" t="s">
        <v>15665</v>
      </c>
      <c r="R50" s="182" t="str">
        <f ca="1">IF(ISERROR($V50),"",OFFSET('Smelter Look-up'!$C$4,$V50-4,0)&amp;"")</f>
        <v>O.M. Manufacturing (Thailand) Co., Ltd.</v>
      </c>
      <c r="S50" s="181" t="str">
        <f t="shared" ca="1" si="6"/>
        <v>TH</v>
      </c>
      <c r="T50" s="181" t="str">
        <f ca="1">IF(B50="","",IF(ISERROR(MATCH($J50,SorP!$B$1:$B$6230,0)),"",INDIRECT("'SorP'!$A$"&amp;MATCH($J50,SorP!$B$1:$B$6230,0))))</f>
        <v>TH-20</v>
      </c>
      <c r="U50" s="201"/>
      <c r="V50" s="227">
        <f ca="1">IF(C50="",NA(),IF(OR(C50="Smelter not listed",C50="Smelter not yet identified"),MATCH($B50&amp;$D50,'Smelter Look-up'!$J:$J,0),MATCH($B50&amp;$C50,'Smelter Look-up'!$J:$J,0)))</f>
        <v>476</v>
      </c>
      <c r="X50" s="228">
        <f t="shared" ca="1" si="7"/>
        <v>0</v>
      </c>
      <c r="AB50" s="229" t="str">
        <f t="shared" ca="1" si="8"/>
        <v>TinO.M. Manufacturing (Thailand) Co., Ltd.</v>
      </c>
    </row>
    <row r="51" spans="1:28" s="228" customFormat="1" ht="20.25">
      <c r="A51" s="181" t="s">
        <v>1402</v>
      </c>
      <c r="B51" s="182" t="str">
        <f ca="1">IF(LEN(A51)=0,"",INDEX('Smelter Look-up'!$A:$A,MATCH($A51,'Smelter Look-up'!$E:$E,0)))</f>
        <v>Tin</v>
      </c>
      <c r="C51" s="186" t="str">
        <f ca="1">IF(LEN(A51)=0,"",INDEX('Smelter Look-up'!$C:$C,MATCH($A51,'Smelter Look-up'!$E:$E,0)))</f>
        <v>O.M. Manufacturing Philippines, Inc.</v>
      </c>
      <c r="D51" s="233"/>
      <c r="E51" s="182" t="str">
        <f ca="1">IF(ISERROR($V51),"",OFFSET('Smelter Look-up'!$D$4,$V51-4,0)&amp;"")</f>
        <v>PHILIPPINES</v>
      </c>
      <c r="F51" s="182" t="str">
        <f ca="1">IF(ISERROR($V51),"",OFFSET('Smelter Look-up'!$E$4,$V51-4,0))</f>
        <v>CID002517</v>
      </c>
      <c r="G51" s="182" t="str">
        <f ca="1">IF(C51=$X$4,IF(ISERROR($V51),"Enter smelter details","RMI"),IF(ISERROR($V51),"",OFFSET('Smelter Look-up'!$F$4,$V51-4,0)))</f>
        <v>RMI</v>
      </c>
      <c r="H51" s="183" t="s">
        <v>15665</v>
      </c>
      <c r="I51" s="184" t="str">
        <f ca="1">IF(ISERROR($V51),"",OFFSET('Smelter Look-up'!$H$4,$V51-4,0))</f>
        <v>Rosario</v>
      </c>
      <c r="J51" s="184" t="str">
        <f ca="1">IF(ISERROR($V51),"",OFFSET('Smelter Look-up'!$I$4,$V51-4,0))</f>
        <v>Cavite</v>
      </c>
      <c r="K51" s="225" t="s">
        <v>15665</v>
      </c>
      <c r="L51" s="225" t="s">
        <v>15665</v>
      </c>
      <c r="M51" s="225" t="s">
        <v>15665</v>
      </c>
      <c r="N51" s="225" t="s">
        <v>15665</v>
      </c>
      <c r="O51" s="225" t="s">
        <v>15669</v>
      </c>
      <c r="P51" s="185" t="s">
        <v>488</v>
      </c>
      <c r="Q51" s="226" t="s">
        <v>15665</v>
      </c>
      <c r="R51" s="182" t="str">
        <f ca="1">IF(ISERROR($V51),"",OFFSET('Smelter Look-up'!$C$4,$V51-4,0)&amp;"")</f>
        <v>O.M. Manufacturing Philippines, Inc.</v>
      </c>
      <c r="S51" s="181" t="str">
        <f t="shared" ca="1" si="6"/>
        <v>PH</v>
      </c>
      <c r="T51" s="181" t="str">
        <f ca="1">IF(B51="","",IF(ISERROR(MATCH($J51,SorP!$B$1:$B$6230,0)),"",INDIRECT("'SorP'!$A$"&amp;MATCH($J51,SorP!$B$1:$B$6230,0))))</f>
        <v>PH-CAV</v>
      </c>
      <c r="U51" s="201"/>
      <c r="V51" s="227">
        <f ca="1">IF(C51="",NA(),IF(OR(C51="Smelter not listed",C51="Smelter not yet identified"),MATCH($B51&amp;$D51,'Smelter Look-up'!$J:$J,0),MATCH($B51&amp;$C51,'Smelter Look-up'!$J:$J,0)))</f>
        <v>477</v>
      </c>
      <c r="X51" s="228">
        <f t="shared" ca="1" si="7"/>
        <v>0</v>
      </c>
      <c r="AB51" s="229" t="str">
        <f t="shared" ca="1" si="8"/>
        <v>TinO.M. Manufacturing Philippines, Inc.</v>
      </c>
    </row>
    <row r="52" spans="1:28" s="228" customFormat="1" ht="38.25">
      <c r="A52" s="181" t="s">
        <v>780</v>
      </c>
      <c r="B52" s="182" t="str">
        <f ca="1">IF(LEN(A52)=0,"",INDEX('Smelter Look-up'!$A:$A,MATCH($A52,'Smelter Look-up'!$E:$E,0)))</f>
        <v>Tin</v>
      </c>
      <c r="C52" s="186" t="str">
        <f ca="1">IF(LEN(A52)=0,"",INDEX('Smelter Look-up'!$C:$C,MATCH($A52,'Smelter Look-up'!$E:$E,0)))</f>
        <v>Operaciones Metalurgicas S.A.</v>
      </c>
      <c r="D52" s="233"/>
      <c r="E52" s="182" t="str">
        <f ca="1">IF(ISERROR($V52),"",OFFSET('Smelter Look-up'!$D$4,$V52-4,0)&amp;"")</f>
        <v>BOLIVIA (PLURINATIONAL STATE OF)</v>
      </c>
      <c r="F52" s="182" t="str">
        <f ca="1">IF(ISERROR($V52),"",OFFSET('Smelter Look-up'!$E$4,$V52-4,0))</f>
        <v>CID001337</v>
      </c>
      <c r="G52" s="182" t="str">
        <f ca="1">IF(C52=$X$4,IF(ISERROR($V52),"Enter smelter details","RMI"),IF(ISERROR($V52),"",OFFSET('Smelter Look-up'!$F$4,$V52-4,0)))</f>
        <v>RMI</v>
      </c>
      <c r="H52" s="183" t="s">
        <v>15665</v>
      </c>
      <c r="I52" s="184" t="str">
        <f ca="1">IF(ISERROR($V52),"",OFFSET('Smelter Look-up'!$H$4,$V52-4,0))</f>
        <v>Oruro</v>
      </c>
      <c r="J52" s="184" t="str">
        <f ca="1">IF(ISERROR($V52),"",OFFSET('Smelter Look-up'!$I$4,$V52-4,0))</f>
        <v>Oruro</v>
      </c>
      <c r="K52" s="225" t="s">
        <v>15665</v>
      </c>
      <c r="L52" s="225" t="s">
        <v>15665</v>
      </c>
      <c r="M52" s="225" t="s">
        <v>15665</v>
      </c>
      <c r="N52" s="225" t="s">
        <v>15665</v>
      </c>
      <c r="O52" s="225" t="s">
        <v>15668</v>
      </c>
      <c r="P52" s="185" t="s">
        <v>489</v>
      </c>
      <c r="Q52" s="226" t="s">
        <v>15665</v>
      </c>
      <c r="R52" s="182" t="str">
        <f ca="1">IF(ISERROR($V52),"",OFFSET('Smelter Look-up'!$C$4,$V52-4,0)&amp;"")</f>
        <v>Operaciones Metalurgicas S.A.</v>
      </c>
      <c r="S52" s="181" t="str">
        <f t="shared" ca="1" si="6"/>
        <v>BO</v>
      </c>
      <c r="T52" s="181" t="str">
        <f ca="1">IF(B52="","",IF(ISERROR(MATCH($J52,SorP!$B$1:$B$6230,0)),"",INDIRECT("'SorP'!$A$"&amp;MATCH($J52,SorP!$B$1:$B$6230,0))))</f>
        <v>BO-O</v>
      </c>
      <c r="U52" s="201"/>
      <c r="V52" s="227">
        <f ca="1">IF(C52="",NA(),IF(OR(C52="Smelter not listed",C52="Smelter not yet identified"),MATCH($B52&amp;$D52,'Smelter Look-up'!$J:$J,0),MATCH($B52&amp;$C52,'Smelter Look-up'!$J:$J,0)))</f>
        <v>479</v>
      </c>
      <c r="X52" s="228">
        <f t="shared" ca="1" si="7"/>
        <v>0</v>
      </c>
      <c r="AB52" s="229" t="str">
        <f t="shared" ca="1" si="8"/>
        <v>TinOperaciones Metalurgicas S.A.</v>
      </c>
    </row>
    <row r="53" spans="1:28" s="228" customFormat="1" ht="25.5">
      <c r="A53" s="181" t="s">
        <v>781</v>
      </c>
      <c r="B53" s="182" t="str">
        <f ca="1">IF(LEN(A53)=0,"",INDEX('Smelter Look-up'!$A:$A,MATCH($A53,'Smelter Look-up'!$E:$E,0)))</f>
        <v>Tin</v>
      </c>
      <c r="C53" s="186" t="str">
        <f ca="1">IF(LEN(A53)=0,"",INDEX('Smelter Look-up'!$C:$C,MATCH($A53,'Smelter Look-up'!$E:$E,0)))</f>
        <v>PT Artha Cipta Langgeng</v>
      </c>
      <c r="D53" s="233"/>
      <c r="E53" s="182" t="str">
        <f ca="1">IF(ISERROR($V53),"",OFFSET('Smelter Look-up'!$D$4,$V53-4,0)&amp;"")</f>
        <v>INDONESIA</v>
      </c>
      <c r="F53" s="182" t="str">
        <f ca="1">IF(ISERROR($V53),"",OFFSET('Smelter Look-up'!$E$4,$V53-4,0))</f>
        <v>CID001399</v>
      </c>
      <c r="G53" s="182" t="str">
        <f ca="1">IF(C53=$X$4,IF(ISERROR($V53),"Enter smelter details","RMI"),IF(ISERROR($V53),"",OFFSET('Smelter Look-up'!$F$4,$V53-4,0)))</f>
        <v>RMI</v>
      </c>
      <c r="H53" s="183" t="s">
        <v>15665</v>
      </c>
      <c r="I53" s="184" t="str">
        <f ca="1">IF(ISERROR($V53),"",OFFSET('Smelter Look-up'!$H$4,$V53-4,0))</f>
        <v>Sungailiat</v>
      </c>
      <c r="J53" s="184" t="str">
        <f ca="1">IF(ISERROR($V53),"",OFFSET('Smelter Look-up'!$I$4,$V53-4,0))</f>
        <v>Kepulauan Bangka Belitung</v>
      </c>
      <c r="K53" s="225" t="s">
        <v>15665</v>
      </c>
      <c r="L53" s="225" t="s">
        <v>15665</v>
      </c>
      <c r="M53" s="225" t="s">
        <v>15665</v>
      </c>
      <c r="N53" s="225" t="s">
        <v>15665</v>
      </c>
      <c r="O53" s="225" t="s">
        <v>15668</v>
      </c>
      <c r="P53" s="185" t="s">
        <v>489</v>
      </c>
      <c r="Q53" s="226" t="s">
        <v>15665</v>
      </c>
      <c r="R53" s="182" t="str">
        <f ca="1">IF(ISERROR($V53),"",OFFSET('Smelter Look-up'!$C$4,$V53-4,0)&amp;"")</f>
        <v>PT Artha Cipta Langgeng</v>
      </c>
      <c r="S53" s="181" t="str">
        <f t="shared" ca="1" si="6"/>
        <v>ID</v>
      </c>
      <c r="T53" s="181" t="str">
        <f ca="1">IF(B53="","",IF(ISERROR(MATCH($J53,SorP!$B$1:$B$6230,0)),"",INDIRECT("'SorP'!$A$"&amp;MATCH($J53,SorP!$B$1:$B$6230,0))))</f>
        <v>ID-BB</v>
      </c>
      <c r="U53" s="201"/>
      <c r="V53" s="227">
        <f ca="1">IF(C53="",NA(),IF(OR(C53="Smelter not listed",C53="Smelter not yet identified"),MATCH($B53&amp;$D53,'Smelter Look-up'!$J:$J,0),MATCH($B53&amp;$C53,'Smelter Look-up'!$J:$J,0)))</f>
        <v>484</v>
      </c>
      <c r="X53" s="228">
        <f t="shared" ca="1" si="7"/>
        <v>0</v>
      </c>
      <c r="AB53" s="229" t="str">
        <f t="shared" ca="1" si="8"/>
        <v>TinPT Artha Cipta Langgeng</v>
      </c>
    </row>
    <row r="54" spans="1:28" s="228" customFormat="1" ht="25.5">
      <c r="A54" s="181" t="s">
        <v>1404</v>
      </c>
      <c r="B54" s="182" t="str">
        <f ca="1">IF(LEN(A54)=0,"",INDEX('Smelter Look-up'!$A:$A,MATCH($A54,'Smelter Look-up'!$E:$E,0)))</f>
        <v>Tin</v>
      </c>
      <c r="C54" s="186" t="str">
        <f ca="1">IF(LEN(A54)=0,"",INDEX('Smelter Look-up'!$C:$C,MATCH($A54,'Smelter Look-up'!$E:$E,0)))</f>
        <v>PT ATD Makmur Mandiri Jaya</v>
      </c>
      <c r="D54" s="233"/>
      <c r="E54" s="182" t="str">
        <f ca="1">IF(ISERROR($V54),"",OFFSET('Smelter Look-up'!$D$4,$V54-4,0)&amp;"")</f>
        <v>INDONESIA</v>
      </c>
      <c r="F54" s="182" t="str">
        <f ca="1">IF(ISERROR($V54),"",OFFSET('Smelter Look-up'!$E$4,$V54-4,0))</f>
        <v>CID002503</v>
      </c>
      <c r="G54" s="182" t="str">
        <f ca="1">IF(C54=$X$4,IF(ISERROR($V54),"Enter smelter details","RMI"),IF(ISERROR($V54),"",OFFSET('Smelter Look-up'!$F$4,$V54-4,0)))</f>
        <v>RMI</v>
      </c>
      <c r="H54" s="183" t="s">
        <v>15665</v>
      </c>
      <c r="I54" s="184" t="str">
        <f ca="1">IF(ISERROR($V54),"",OFFSET('Smelter Look-up'!$H$4,$V54-4,0))</f>
        <v>Sungailiat</v>
      </c>
      <c r="J54" s="184" t="str">
        <f ca="1">IF(ISERROR($V54),"",OFFSET('Smelter Look-up'!$I$4,$V54-4,0))</f>
        <v>Kepulauan Bangka Belitung</v>
      </c>
      <c r="K54" s="225" t="s">
        <v>15665</v>
      </c>
      <c r="L54" s="225" t="s">
        <v>15665</v>
      </c>
      <c r="M54" s="225" t="s">
        <v>15665</v>
      </c>
      <c r="N54" s="225" t="s">
        <v>15665</v>
      </c>
      <c r="O54" s="225" t="s">
        <v>15668</v>
      </c>
      <c r="P54" s="185" t="s">
        <v>489</v>
      </c>
      <c r="Q54" s="226" t="s">
        <v>15665</v>
      </c>
      <c r="R54" s="182" t="str">
        <f ca="1">IF(ISERROR($V54),"",OFFSET('Smelter Look-up'!$C$4,$V54-4,0)&amp;"")</f>
        <v>PT ATD Makmur Mandiri Jaya</v>
      </c>
      <c r="S54" s="181" t="str">
        <f t="shared" ca="1" si="6"/>
        <v>ID</v>
      </c>
      <c r="T54" s="181" t="str">
        <f ca="1">IF(B54="","",IF(ISERROR(MATCH($J54,SorP!$B$1:$B$6230,0)),"",INDIRECT("'SorP'!$A$"&amp;MATCH($J54,SorP!$B$1:$B$6230,0))))</f>
        <v>ID-BB</v>
      </c>
      <c r="U54" s="201"/>
      <c r="V54" s="227">
        <f ca="1">IF(C54="",NA(),IF(OR(C54="Smelter not listed",C54="Smelter not yet identified"),MATCH($B54&amp;$D54,'Smelter Look-up'!$J:$J,0),MATCH($B54&amp;$C54,'Smelter Look-up'!$J:$J,0)))</f>
        <v>485</v>
      </c>
      <c r="X54" s="228">
        <f t="shared" ca="1" si="7"/>
        <v>0</v>
      </c>
      <c r="AB54" s="229" t="str">
        <f t="shared" ca="1" si="8"/>
        <v>TinPT ATD Makmur Mandiri Jaya</v>
      </c>
    </row>
    <row r="55" spans="1:28" s="228" customFormat="1" ht="25.5">
      <c r="A55" s="181" t="s">
        <v>15585</v>
      </c>
      <c r="B55" s="182" t="str">
        <f ca="1">IF(LEN(A55)=0,"",INDEX('Smelter Look-up'!$A:$A,MATCH($A55,'Smelter Look-up'!$E:$E,0)))</f>
        <v>Tin</v>
      </c>
      <c r="C55" s="186" t="str">
        <f ca="1">IF(LEN(A55)=0,"",INDEX('Smelter Look-up'!$C:$C,MATCH($A55,'Smelter Look-up'!$E:$E,0)))</f>
        <v>PT Babel Inti Perkasa</v>
      </c>
      <c r="D55" s="233"/>
      <c r="E55" s="182" t="str">
        <f ca="1">IF(ISERROR($V55),"",OFFSET('Smelter Look-up'!$D$4,$V55-4,0)&amp;"")</f>
        <v>INDONESIA</v>
      </c>
      <c r="F55" s="182" t="str">
        <f ca="1">IF(ISERROR($V55),"",OFFSET('Smelter Look-up'!$E$4,$V55-4,0))</f>
        <v>CID001402</v>
      </c>
      <c r="G55" s="182" t="str">
        <f ca="1">IF(C55=$X$4,IF(ISERROR($V55),"Enter smelter details","RMI"),IF(ISERROR($V55),"",OFFSET('Smelter Look-up'!$F$4,$V55-4,0)))</f>
        <v>RMI</v>
      </c>
      <c r="H55" s="183" t="s">
        <v>15665</v>
      </c>
      <c r="I55" s="184" t="str">
        <f ca="1">IF(ISERROR($V55),"",OFFSET('Smelter Look-up'!$H$4,$V55-4,0))</f>
        <v>Lintang</v>
      </c>
      <c r="J55" s="184" t="str">
        <f ca="1">IF(ISERROR($V55),"",OFFSET('Smelter Look-up'!$I$4,$V55-4,0))</f>
        <v>Kepulauan Bangka Belitung</v>
      </c>
      <c r="K55" s="225" t="s">
        <v>15665</v>
      </c>
      <c r="L55" s="225" t="s">
        <v>15665</v>
      </c>
      <c r="M55" s="225" t="s">
        <v>15665</v>
      </c>
      <c r="N55" s="225" t="s">
        <v>15665</v>
      </c>
      <c r="O55" s="225" t="s">
        <v>15668</v>
      </c>
      <c r="P55" s="185" t="s">
        <v>489</v>
      </c>
      <c r="Q55" s="226" t="s">
        <v>15665</v>
      </c>
      <c r="R55" s="182" t="str">
        <f ca="1">IF(ISERROR($V55),"",OFFSET('Smelter Look-up'!$C$4,$V55-4,0)&amp;"")</f>
        <v>PT Babel Inti Perkasa</v>
      </c>
      <c r="S55" s="181" t="str">
        <f t="shared" ca="1" si="6"/>
        <v>ID</v>
      </c>
      <c r="T55" s="181" t="str">
        <f ca="1">IF(B55="","",IF(ISERROR(MATCH($J55,SorP!$B$1:$B$6230,0)),"",INDIRECT("'SorP'!$A$"&amp;MATCH($J55,SorP!$B$1:$B$6230,0))))</f>
        <v>ID-BB</v>
      </c>
      <c r="U55" s="201"/>
      <c r="V55" s="227">
        <f ca="1">IF(C55="",NA(),IF(OR(C55="Smelter not listed",C55="Smelter not yet identified"),MATCH($B55&amp;$D55,'Smelter Look-up'!$J:$J,0),MATCH($B55&amp;$C55,'Smelter Look-up'!$J:$J,0)))</f>
        <v>486</v>
      </c>
      <c r="X55" s="228">
        <f t="shared" ca="1" si="7"/>
        <v>0</v>
      </c>
      <c r="AB55" s="229" t="str">
        <f t="shared" ca="1" si="8"/>
        <v>TinPT Babel Inti Perkasa</v>
      </c>
    </row>
    <row r="56" spans="1:28" s="228" customFormat="1" ht="25.5">
      <c r="A56" s="181" t="s">
        <v>15211</v>
      </c>
      <c r="B56" s="182" t="str">
        <f ca="1">IF(LEN(A56)=0,"",INDEX('Smelter Look-up'!$A:$A,MATCH($A56,'Smelter Look-up'!$E:$E,0)))</f>
        <v>Tin</v>
      </c>
      <c r="C56" s="186" t="str">
        <f ca="1">IF(LEN(A56)=0,"",INDEX('Smelter Look-up'!$C:$C,MATCH($A56,'Smelter Look-up'!$E:$E,0)))</f>
        <v>PT Babel Surya Alam Lestari</v>
      </c>
      <c r="D56" s="233"/>
      <c r="E56" s="182" t="str">
        <f ca="1">IF(ISERROR($V56),"",OFFSET('Smelter Look-up'!$D$4,$V56-4,0)&amp;"")</f>
        <v>INDONESIA</v>
      </c>
      <c r="F56" s="182" t="str">
        <f ca="1">IF(ISERROR($V56),"",OFFSET('Smelter Look-up'!$E$4,$V56-4,0))</f>
        <v>CID001406</v>
      </c>
      <c r="G56" s="182" t="str">
        <f ca="1">IF(C56=$X$4,IF(ISERROR($V56),"Enter smelter details","RMI"),IF(ISERROR($V56),"",OFFSET('Smelter Look-up'!$F$4,$V56-4,0)))</f>
        <v>RMI</v>
      </c>
      <c r="H56" s="183" t="s">
        <v>15665</v>
      </c>
      <c r="I56" s="184" t="str">
        <f ca="1">IF(ISERROR($V56),"",OFFSET('Smelter Look-up'!$H$4,$V56-4,0))</f>
        <v>Badau</v>
      </c>
      <c r="J56" s="184" t="str">
        <f ca="1">IF(ISERROR($V56),"",OFFSET('Smelter Look-up'!$I$4,$V56-4,0))</f>
        <v>Kepulauan Bangka Belitung</v>
      </c>
      <c r="K56" s="225" t="s">
        <v>15665</v>
      </c>
      <c r="L56" s="225" t="s">
        <v>15665</v>
      </c>
      <c r="M56" s="225" t="s">
        <v>15665</v>
      </c>
      <c r="N56" s="225" t="s">
        <v>15665</v>
      </c>
      <c r="O56" s="225" t="s">
        <v>15668</v>
      </c>
      <c r="P56" s="185" t="s">
        <v>489</v>
      </c>
      <c r="Q56" s="226" t="s">
        <v>15665</v>
      </c>
      <c r="R56" s="182" t="str">
        <f ca="1">IF(ISERROR($V56),"",OFFSET('Smelter Look-up'!$C$4,$V56-4,0)&amp;"")</f>
        <v>PT Babel Surya Alam Lestari</v>
      </c>
      <c r="S56" s="181" t="str">
        <f t="shared" ca="1" si="6"/>
        <v>ID</v>
      </c>
      <c r="T56" s="181" t="str">
        <f ca="1">IF(B56="","",IF(ISERROR(MATCH($J56,SorP!$B$1:$B$6230,0)),"",INDIRECT("'SorP'!$A$"&amp;MATCH($J56,SorP!$B$1:$B$6230,0))))</f>
        <v>ID-BB</v>
      </c>
      <c r="U56" s="201"/>
      <c r="V56" s="227">
        <f ca="1">IF(C56="",NA(),IF(OR(C56="Smelter not listed",C56="Smelter not yet identified"),MATCH($B56&amp;$D56,'Smelter Look-up'!$J:$J,0),MATCH($B56&amp;$C56,'Smelter Look-up'!$J:$J,0)))</f>
        <v>487</v>
      </c>
      <c r="X56" s="228">
        <f t="shared" ca="1" si="7"/>
        <v>0</v>
      </c>
      <c r="AB56" s="229" t="str">
        <f t="shared" ca="1" si="8"/>
        <v>TinPT Babel Surya Alam Lestari</v>
      </c>
    </row>
    <row r="57" spans="1:28" s="228" customFormat="1" ht="25.5">
      <c r="A57" s="181" t="s">
        <v>14119</v>
      </c>
      <c r="B57" s="182" t="str">
        <f ca="1">IF(LEN(A57)=0,"",INDEX('Smelter Look-up'!$A:$A,MATCH($A57,'Smelter Look-up'!$E:$E,0)))</f>
        <v>Tin</v>
      </c>
      <c r="C57" s="186" t="str">
        <f ca="1">IF(LEN(A57)=0,"",INDEX('Smelter Look-up'!$C:$C,MATCH($A57,'Smelter Look-up'!$E:$E,0)))</f>
        <v>PT Bangka Serumpun</v>
      </c>
      <c r="D57" s="233"/>
      <c r="E57" s="182" t="str">
        <f ca="1">IF(ISERROR($V57),"",OFFSET('Smelter Look-up'!$D$4,$V57-4,0)&amp;"")</f>
        <v>INDONESIA</v>
      </c>
      <c r="F57" s="182" t="str">
        <f ca="1">IF(ISERROR($V57),"",OFFSET('Smelter Look-up'!$E$4,$V57-4,0))</f>
        <v>CID003205</v>
      </c>
      <c r="G57" s="182" t="str">
        <f ca="1">IF(C57=$X$4,IF(ISERROR($V57),"Enter smelter details","RMI"),IF(ISERROR($V57),"",OFFSET('Smelter Look-up'!$F$4,$V57-4,0)))</f>
        <v>RMI</v>
      </c>
      <c r="H57" s="183" t="s">
        <v>15665</v>
      </c>
      <c r="I57" s="184" t="str">
        <f ca="1">IF(ISERROR($V57),"",OFFSET('Smelter Look-up'!$H$4,$V57-4,0))</f>
        <v>Pangkalpinang</v>
      </c>
      <c r="J57" s="184" t="str">
        <f ca="1">IF(ISERROR($V57),"",OFFSET('Smelter Look-up'!$I$4,$V57-4,0))</f>
        <v>Kepulauan Bangka Belitung</v>
      </c>
      <c r="K57" s="225" t="s">
        <v>15665</v>
      </c>
      <c r="L57" s="225" t="s">
        <v>15665</v>
      </c>
      <c r="M57" s="225" t="s">
        <v>15665</v>
      </c>
      <c r="N57" s="225" t="s">
        <v>15665</v>
      </c>
      <c r="O57" s="225" t="s">
        <v>15668</v>
      </c>
      <c r="P57" s="185" t="s">
        <v>489</v>
      </c>
      <c r="Q57" s="226" t="s">
        <v>15665</v>
      </c>
      <c r="R57" s="182" t="str">
        <f ca="1">IF(ISERROR($V57),"",OFFSET('Smelter Look-up'!$C$4,$V57-4,0)&amp;"")</f>
        <v>PT Bangka Serumpun</v>
      </c>
      <c r="S57" s="181" t="str">
        <f t="shared" ca="1" si="6"/>
        <v>ID</v>
      </c>
      <c r="T57" s="181" t="str">
        <f ca="1">IF(B57="","",IF(ISERROR(MATCH($J57,SorP!$B$1:$B$6230,0)),"",INDIRECT("'SorP'!$A$"&amp;MATCH($J57,SorP!$B$1:$B$6230,0))))</f>
        <v>ID-BB</v>
      </c>
      <c r="U57" s="201"/>
      <c r="V57" s="227">
        <f ca="1">IF(C57="",NA(),IF(OR(C57="Smelter not listed",C57="Smelter not yet identified"),MATCH($B57&amp;$D57,'Smelter Look-up'!$J:$J,0),MATCH($B57&amp;$C57,'Smelter Look-up'!$J:$J,0)))</f>
        <v>488</v>
      </c>
      <c r="X57" s="228">
        <f t="shared" ca="1" si="7"/>
        <v>0</v>
      </c>
      <c r="AB57" s="229" t="str">
        <f t="shared" ca="1" si="8"/>
        <v>TinPT Bangka Serumpun</v>
      </c>
    </row>
    <row r="58" spans="1:28" s="228" customFormat="1" ht="25.5">
      <c r="A58" s="181" t="s">
        <v>15577</v>
      </c>
      <c r="B58" s="182" t="str">
        <f ca="1">IF(LEN(A58)=0,"",INDEX('Smelter Look-up'!$A:$A,MATCH($A58,'Smelter Look-up'!$E:$E,0)))</f>
        <v>Tin</v>
      </c>
      <c r="C58" s="186" t="str">
        <f ca="1">IF(LEN(A58)=0,"",INDEX('Smelter Look-up'!$C:$C,MATCH($A58,'Smelter Look-up'!$E:$E,0)))</f>
        <v>PT Bukit Timah</v>
      </c>
      <c r="D58" s="233"/>
      <c r="E58" s="182" t="str">
        <f ca="1">IF(ISERROR($V58),"",OFFSET('Smelter Look-up'!$D$4,$V58-4,0)&amp;"")</f>
        <v>INDONESIA</v>
      </c>
      <c r="F58" s="182" t="str">
        <f ca="1">IF(ISERROR($V58),"",OFFSET('Smelter Look-up'!$E$4,$V58-4,0))</f>
        <v>CID001428</v>
      </c>
      <c r="G58" s="182" t="str">
        <f ca="1">IF(C58=$X$4,IF(ISERROR($V58),"Enter smelter details","RMI"),IF(ISERROR($V58),"",OFFSET('Smelter Look-up'!$F$4,$V58-4,0)))</f>
        <v>RMI</v>
      </c>
      <c r="H58" s="183" t="s">
        <v>15665</v>
      </c>
      <c r="I58" s="184" t="str">
        <f ca="1">IF(ISERROR($V58),"",OFFSET('Smelter Look-up'!$H$4,$V58-4,0))</f>
        <v>Pangkal Pinang</v>
      </c>
      <c r="J58" s="184" t="str">
        <f ca="1">IF(ISERROR($V58),"",OFFSET('Smelter Look-up'!$I$4,$V58-4,0))</f>
        <v>Kepulauan Bangka Belitung</v>
      </c>
      <c r="K58" s="225" t="s">
        <v>15665</v>
      </c>
      <c r="L58" s="225" t="s">
        <v>15665</v>
      </c>
      <c r="M58" s="225" t="s">
        <v>15665</v>
      </c>
      <c r="N58" s="225" t="s">
        <v>15665</v>
      </c>
      <c r="O58" s="225" t="s">
        <v>15668</v>
      </c>
      <c r="P58" s="185" t="s">
        <v>489</v>
      </c>
      <c r="Q58" s="226" t="s">
        <v>15665</v>
      </c>
      <c r="R58" s="182" t="str">
        <f ca="1">IF(ISERROR($V58),"",OFFSET('Smelter Look-up'!$C$4,$V58-4,0)&amp;"")</f>
        <v>PT Bukit Timah</v>
      </c>
      <c r="S58" s="181" t="str">
        <f t="shared" ca="1" si="6"/>
        <v>ID</v>
      </c>
      <c r="T58" s="181" t="str">
        <f ca="1">IF(B58="","",IF(ISERROR(MATCH($J58,SorP!$B$1:$B$6230,0)),"",INDIRECT("'SorP'!$A$"&amp;MATCH($J58,SorP!$B$1:$B$6230,0))))</f>
        <v>ID-BB</v>
      </c>
      <c r="U58" s="201"/>
      <c r="V58" s="227">
        <f ca="1">IF(C58="",NA(),IF(OR(C58="Smelter not listed",C58="Smelter not yet identified"),MATCH($B58&amp;$D58,'Smelter Look-up'!$J:$J,0),MATCH($B58&amp;$C58,'Smelter Look-up'!$J:$J,0)))</f>
        <v>490</v>
      </c>
      <c r="X58" s="228">
        <f t="shared" ca="1" si="7"/>
        <v>0</v>
      </c>
      <c r="AB58" s="229" t="str">
        <f t="shared" ca="1" si="8"/>
        <v>TinPT Bukit Timah</v>
      </c>
    </row>
    <row r="59" spans="1:28" s="228" customFormat="1" ht="25.5">
      <c r="A59" s="181" t="s">
        <v>15213</v>
      </c>
      <c r="B59" s="182" t="str">
        <f ca="1">IF(LEN(A59)=0,"",INDEX('Smelter Look-up'!$A:$A,MATCH($A59,'Smelter Look-up'!$E:$E,0)))</f>
        <v>Tin</v>
      </c>
      <c r="C59" s="186" t="str">
        <f ca="1">IF(LEN(A59)=0,"",INDEX('Smelter Look-up'!$C:$C,MATCH($A59,'Smelter Look-up'!$E:$E,0)))</f>
        <v>PT Menara Cipta Mulia</v>
      </c>
      <c r="D59" s="233"/>
      <c r="E59" s="182" t="str">
        <f ca="1">IF(ISERROR($V59),"",OFFSET('Smelter Look-up'!$D$4,$V59-4,0)&amp;"")</f>
        <v>INDONESIA</v>
      </c>
      <c r="F59" s="182" t="str">
        <f ca="1">IF(ISERROR($V59),"",OFFSET('Smelter Look-up'!$E$4,$V59-4,0))</f>
        <v>CID002835</v>
      </c>
      <c r="G59" s="182" t="str">
        <f ca="1">IF(C59=$X$4,IF(ISERROR($V59),"Enter smelter details","RMI"),IF(ISERROR($V59),"",OFFSET('Smelter Look-up'!$F$4,$V59-4,0)))</f>
        <v>RMI</v>
      </c>
      <c r="H59" s="183" t="s">
        <v>15665</v>
      </c>
      <c r="I59" s="184" t="str">
        <f ca="1">IF(ISERROR($V59),"",OFFSET('Smelter Look-up'!$H$4,$V59-4,0))</f>
        <v>Mentawak</v>
      </c>
      <c r="J59" s="184" t="str">
        <f ca="1">IF(ISERROR($V59),"",OFFSET('Smelter Look-up'!$I$4,$V59-4,0))</f>
        <v>Kepulauan Bangka Belitung</v>
      </c>
      <c r="K59" s="225" t="s">
        <v>15665</v>
      </c>
      <c r="L59" s="225" t="s">
        <v>15665</v>
      </c>
      <c r="M59" s="225" t="s">
        <v>15665</v>
      </c>
      <c r="N59" s="225" t="s">
        <v>15665</v>
      </c>
      <c r="O59" s="225" t="s">
        <v>15668</v>
      </c>
      <c r="P59" s="185" t="s">
        <v>489</v>
      </c>
      <c r="Q59" s="226" t="s">
        <v>15665</v>
      </c>
      <c r="R59" s="182" t="str">
        <f ca="1">IF(ISERROR($V59),"",OFFSET('Smelter Look-up'!$C$4,$V59-4,0)&amp;"")</f>
        <v>PT Menara Cipta Mulia</v>
      </c>
      <c r="S59" s="181" t="str">
        <f t="shared" ca="1" si="6"/>
        <v>ID</v>
      </c>
      <c r="T59" s="181" t="str">
        <f ca="1">IF(B59="","",IF(ISERROR(MATCH($J59,SorP!$B$1:$B$6230,0)),"",INDIRECT("'SorP'!$A$"&amp;MATCH($J59,SorP!$B$1:$B$6230,0))))</f>
        <v>ID-BB</v>
      </c>
      <c r="U59" s="201"/>
      <c r="V59" s="227">
        <f ca="1">IF(C59="",NA(),IF(OR(C59="Smelter not listed",C59="Smelter not yet identified"),MATCH($B59&amp;$D59,'Smelter Look-up'!$J:$J,0),MATCH($B59&amp;$C59,'Smelter Look-up'!$J:$J,0)))</f>
        <v>495</v>
      </c>
      <c r="X59" s="228">
        <f t="shared" ca="1" si="7"/>
        <v>0</v>
      </c>
      <c r="AB59" s="229" t="str">
        <f t="shared" ca="1" si="8"/>
        <v>TinPT Menara Cipta Mulia</v>
      </c>
    </row>
    <row r="60" spans="1:28" s="228" customFormat="1" ht="25.5">
      <c r="A60" s="181" t="s">
        <v>782</v>
      </c>
      <c r="B60" s="182" t="str">
        <f ca="1">IF(LEN(A60)=0,"",INDEX('Smelter Look-up'!$A:$A,MATCH($A60,'Smelter Look-up'!$E:$E,0)))</f>
        <v>Tin</v>
      </c>
      <c r="C60" s="186" t="str">
        <f ca="1">IF(LEN(A60)=0,"",INDEX('Smelter Look-up'!$C:$C,MATCH($A60,'Smelter Look-up'!$E:$E,0)))</f>
        <v>PT Mitra Stania Prima</v>
      </c>
      <c r="D60" s="233"/>
      <c r="E60" s="182" t="str">
        <f ca="1">IF(ISERROR($V60),"",OFFSET('Smelter Look-up'!$D$4,$V60-4,0)&amp;"")</f>
        <v>INDONESIA</v>
      </c>
      <c r="F60" s="182" t="str">
        <f ca="1">IF(ISERROR($V60),"",OFFSET('Smelter Look-up'!$E$4,$V60-4,0))</f>
        <v>CID001453</v>
      </c>
      <c r="G60" s="182" t="str">
        <f ca="1">IF(C60=$X$4,IF(ISERROR($V60),"Enter smelter details","RMI"),IF(ISERROR($V60),"",OFFSET('Smelter Look-up'!$F$4,$V60-4,0)))</f>
        <v>RMI</v>
      </c>
      <c r="H60" s="183" t="s">
        <v>15665</v>
      </c>
      <c r="I60" s="184" t="str">
        <f ca="1">IF(ISERROR($V60),"",OFFSET('Smelter Look-up'!$H$4,$V60-4,0))</f>
        <v>Sungailiat</v>
      </c>
      <c r="J60" s="184" t="str">
        <f ca="1">IF(ISERROR($V60),"",OFFSET('Smelter Look-up'!$I$4,$V60-4,0))</f>
        <v>Kepulauan Bangka Belitung</v>
      </c>
      <c r="K60" s="225" t="s">
        <v>15665</v>
      </c>
      <c r="L60" s="225" t="s">
        <v>15665</v>
      </c>
      <c r="M60" s="225" t="s">
        <v>15665</v>
      </c>
      <c r="N60" s="225" t="s">
        <v>15665</v>
      </c>
      <c r="O60" s="225" t="s">
        <v>15668</v>
      </c>
      <c r="P60" s="185" t="s">
        <v>489</v>
      </c>
      <c r="Q60" s="226" t="s">
        <v>15665</v>
      </c>
      <c r="R60" s="182" t="str">
        <f ca="1">IF(ISERROR($V60),"",OFFSET('Smelter Look-up'!$C$4,$V60-4,0)&amp;"")</f>
        <v>PT Mitra Stania Prima</v>
      </c>
      <c r="S60" s="181" t="str">
        <f t="shared" ca="1" si="6"/>
        <v>ID</v>
      </c>
      <c r="T60" s="181" t="str">
        <f ca="1">IF(B60="","",IF(ISERROR(MATCH($J60,SorP!$B$1:$B$6230,0)),"",INDIRECT("'SorP'!$A$"&amp;MATCH($J60,SorP!$B$1:$B$6230,0))))</f>
        <v>ID-BB</v>
      </c>
      <c r="U60" s="201"/>
      <c r="V60" s="227">
        <f ca="1">IF(C60="",NA(),IF(OR(C60="Smelter not listed",C60="Smelter not yet identified"),MATCH($B60&amp;$D60,'Smelter Look-up'!$J:$J,0),MATCH($B60&amp;$C60,'Smelter Look-up'!$J:$J,0)))</f>
        <v>496</v>
      </c>
      <c r="X60" s="228">
        <f t="shared" ca="1" si="7"/>
        <v>0</v>
      </c>
      <c r="AB60" s="229" t="str">
        <f t="shared" ca="1" si="8"/>
        <v>TinPT Mitra Stania Prima</v>
      </c>
    </row>
    <row r="61" spans="1:28" s="228" customFormat="1" ht="25.5">
      <c r="A61" s="181" t="s">
        <v>15215</v>
      </c>
      <c r="B61" s="182" t="str">
        <f ca="1">IF(LEN(A61)=0,"",INDEX('Smelter Look-up'!$A:$A,MATCH($A61,'Smelter Look-up'!$E:$E,0)))</f>
        <v>Tin</v>
      </c>
      <c r="C61" s="186" t="str">
        <f ca="1">IF(LEN(A61)=0,"",INDEX('Smelter Look-up'!$C:$C,MATCH($A61,'Smelter Look-up'!$E:$E,0)))</f>
        <v>PT Prima Timah Utama</v>
      </c>
      <c r="D61" s="233"/>
      <c r="E61" s="182" t="str">
        <f ca="1">IF(ISERROR($V61),"",OFFSET('Smelter Look-up'!$D$4,$V61-4,0)&amp;"")</f>
        <v>INDONESIA</v>
      </c>
      <c r="F61" s="182" t="str">
        <f ca="1">IF(ISERROR($V61),"",OFFSET('Smelter Look-up'!$E$4,$V61-4,0))</f>
        <v>CID001458</v>
      </c>
      <c r="G61" s="182" t="str">
        <f ca="1">IF(C61=$X$4,IF(ISERROR($V61),"Enter smelter details","RMI"),IF(ISERROR($V61),"",OFFSET('Smelter Look-up'!$F$4,$V61-4,0)))</f>
        <v>RMI</v>
      </c>
      <c r="H61" s="183" t="s">
        <v>15665</v>
      </c>
      <c r="I61" s="184" t="str">
        <f ca="1">IF(ISERROR($V61),"",OFFSET('Smelter Look-up'!$H$4,$V61-4,0))</f>
        <v>Pangkal Pinang</v>
      </c>
      <c r="J61" s="184" t="str">
        <f ca="1">IF(ISERROR($V61),"",OFFSET('Smelter Look-up'!$I$4,$V61-4,0))</f>
        <v>Kepulauan Bangka Belitung</v>
      </c>
      <c r="K61" s="225" t="s">
        <v>15665</v>
      </c>
      <c r="L61" s="225" t="s">
        <v>15665</v>
      </c>
      <c r="M61" s="225" t="s">
        <v>15665</v>
      </c>
      <c r="N61" s="225" t="s">
        <v>15665</v>
      </c>
      <c r="O61" s="225" t="s">
        <v>15668</v>
      </c>
      <c r="P61" s="185" t="s">
        <v>489</v>
      </c>
      <c r="Q61" s="226" t="s">
        <v>15665</v>
      </c>
      <c r="R61" s="182" t="str">
        <f ca="1">IF(ISERROR($V61),"",OFFSET('Smelter Look-up'!$C$4,$V61-4,0)&amp;"")</f>
        <v>PT Prima Timah Utama</v>
      </c>
      <c r="S61" s="181" t="str">
        <f t="shared" ca="1" si="6"/>
        <v>ID</v>
      </c>
      <c r="T61" s="181" t="str">
        <f ca="1">IF(B61="","",IF(ISERROR(MATCH($J61,SorP!$B$1:$B$6230,0)),"",INDIRECT("'SorP'!$A$"&amp;MATCH($J61,SorP!$B$1:$B$6230,0))))</f>
        <v>ID-BB</v>
      </c>
      <c r="U61" s="201"/>
      <c r="V61" s="227">
        <f ca="1">IF(C61="",NA(),IF(OR(C61="Smelter not listed",C61="Smelter not yet identified"),MATCH($B61&amp;$D61,'Smelter Look-up'!$J:$J,0),MATCH($B61&amp;$C61,'Smelter Look-up'!$J:$J,0)))</f>
        <v>499</v>
      </c>
      <c r="X61" s="228">
        <f t="shared" ca="1" si="7"/>
        <v>0</v>
      </c>
      <c r="AB61" s="229" t="str">
        <f t="shared" ca="1" si="8"/>
        <v>TinPT Prima Timah Utama</v>
      </c>
    </row>
    <row r="62" spans="1:28" s="228" customFormat="1" ht="25.5">
      <c r="A62" s="181" t="s">
        <v>15217</v>
      </c>
      <c r="B62" s="182" t="str">
        <f ca="1">IF(LEN(A62)=0,"",INDEX('Smelter Look-up'!$A:$A,MATCH($A62,'Smelter Look-up'!$E:$E,0)))</f>
        <v>Tin</v>
      </c>
      <c r="C62" s="186" t="str">
        <f ca="1">IF(LEN(A62)=0,"",INDEX('Smelter Look-up'!$C:$C,MATCH($A62,'Smelter Look-up'!$E:$E,0)))</f>
        <v>PT Rajawali Rimba Perkasa</v>
      </c>
      <c r="D62" s="233"/>
      <c r="E62" s="182" t="str">
        <f ca="1">IF(ISERROR($V62),"",OFFSET('Smelter Look-up'!$D$4,$V62-4,0)&amp;"")</f>
        <v>INDONESIA</v>
      </c>
      <c r="F62" s="182" t="str">
        <f ca="1">IF(ISERROR($V62),"",OFFSET('Smelter Look-up'!$E$4,$V62-4,0))</f>
        <v>CID003381</v>
      </c>
      <c r="G62" s="182" t="str">
        <f ca="1">IF(C62=$X$4,IF(ISERROR($V62),"Enter smelter details","RMI"),IF(ISERROR($V62),"",OFFSET('Smelter Look-up'!$F$4,$V62-4,0)))</f>
        <v>RMI</v>
      </c>
      <c r="H62" s="183" t="s">
        <v>15665</v>
      </c>
      <c r="I62" s="184" t="str">
        <f ca="1">IF(ISERROR($V62),"",OFFSET('Smelter Look-up'!$H$4,$V62-4,0))</f>
        <v>Tukak Sadai</v>
      </c>
      <c r="J62" s="184" t="str">
        <f ca="1">IF(ISERROR($V62),"",OFFSET('Smelter Look-up'!$I$4,$V62-4,0))</f>
        <v>Kepulauan Bangka Belitung</v>
      </c>
      <c r="K62" s="225" t="s">
        <v>15665</v>
      </c>
      <c r="L62" s="225" t="s">
        <v>15665</v>
      </c>
      <c r="M62" s="225" t="s">
        <v>15665</v>
      </c>
      <c r="N62" s="225" t="s">
        <v>15665</v>
      </c>
      <c r="O62" s="225" t="s">
        <v>15668</v>
      </c>
      <c r="P62" s="185" t="s">
        <v>489</v>
      </c>
      <c r="Q62" s="226" t="s">
        <v>15665</v>
      </c>
      <c r="R62" s="182" t="str">
        <f ca="1">IF(ISERROR($V62),"",OFFSET('Smelter Look-up'!$C$4,$V62-4,0)&amp;"")</f>
        <v>PT Rajawali Rimba Perkasa</v>
      </c>
      <c r="S62" s="181" t="str">
        <f t="shared" ca="1" si="6"/>
        <v>ID</v>
      </c>
      <c r="T62" s="181" t="str">
        <f ca="1">IF(B62="","",IF(ISERROR(MATCH($J62,SorP!$B$1:$B$6230,0)),"",INDIRECT("'SorP'!$A$"&amp;MATCH($J62,SorP!$B$1:$B$6230,0))))</f>
        <v>ID-BB</v>
      </c>
      <c r="U62" s="201"/>
      <c r="V62" s="227">
        <f ca="1">IF(C62="",NA(),IF(OR(C62="Smelter not listed",C62="Smelter not yet identified"),MATCH($B62&amp;$D62,'Smelter Look-up'!$J:$J,0),MATCH($B62&amp;$C62,'Smelter Look-up'!$J:$J,0)))</f>
        <v>501</v>
      </c>
      <c r="X62" s="228">
        <f t="shared" ca="1" si="7"/>
        <v>0</v>
      </c>
      <c r="AB62" s="229" t="str">
        <f t="shared" ca="1" si="8"/>
        <v>TinPT Rajawali Rimba Perkasa</v>
      </c>
    </row>
    <row r="63" spans="1:28" s="228" customFormat="1" ht="25.5">
      <c r="A63" s="181" t="s">
        <v>783</v>
      </c>
      <c r="B63" s="182" t="str">
        <f ca="1">IF(LEN(A63)=0,"",INDEX('Smelter Look-up'!$A:$A,MATCH($A63,'Smelter Look-up'!$E:$E,0)))</f>
        <v>Tin</v>
      </c>
      <c r="C63" s="186" t="str">
        <f ca="1">IF(LEN(A63)=0,"",INDEX('Smelter Look-up'!$C:$C,MATCH($A63,'Smelter Look-up'!$E:$E,0)))</f>
        <v>PT Refined Bangka Tin</v>
      </c>
      <c r="D63" s="233"/>
      <c r="E63" s="182" t="str">
        <f ca="1">IF(ISERROR($V63),"",OFFSET('Smelter Look-up'!$D$4,$V63-4,0)&amp;"")</f>
        <v>INDONESIA</v>
      </c>
      <c r="F63" s="182" t="str">
        <f ca="1">IF(ISERROR($V63),"",OFFSET('Smelter Look-up'!$E$4,$V63-4,0))</f>
        <v>CID001460</v>
      </c>
      <c r="G63" s="182" t="str">
        <f ca="1">IF(C63=$X$4,IF(ISERROR($V63),"Enter smelter details","RMI"),IF(ISERROR($V63),"",OFFSET('Smelter Look-up'!$F$4,$V63-4,0)))</f>
        <v>RMI</v>
      </c>
      <c r="H63" s="183" t="s">
        <v>15665</v>
      </c>
      <c r="I63" s="184" t="str">
        <f ca="1">IF(ISERROR($V63),"",OFFSET('Smelter Look-up'!$H$4,$V63-4,0))</f>
        <v>Sungailiat</v>
      </c>
      <c r="J63" s="184" t="str">
        <f ca="1">IF(ISERROR($V63),"",OFFSET('Smelter Look-up'!$I$4,$V63-4,0))</f>
        <v>Kepulauan Bangka Belitung</v>
      </c>
      <c r="K63" s="225" t="s">
        <v>15665</v>
      </c>
      <c r="L63" s="225" t="s">
        <v>15665</v>
      </c>
      <c r="M63" s="225" t="s">
        <v>15665</v>
      </c>
      <c r="N63" s="225" t="s">
        <v>15665</v>
      </c>
      <c r="O63" s="225" t="s">
        <v>15668</v>
      </c>
      <c r="P63" s="185" t="s">
        <v>489</v>
      </c>
      <c r="Q63" s="226" t="s">
        <v>15665</v>
      </c>
      <c r="R63" s="182" t="str">
        <f ca="1">IF(ISERROR($V63),"",OFFSET('Smelter Look-up'!$C$4,$V63-4,0)&amp;"")</f>
        <v>PT Refined Bangka Tin</v>
      </c>
      <c r="S63" s="181" t="str">
        <f t="shared" ca="1" si="6"/>
        <v>ID</v>
      </c>
      <c r="T63" s="181" t="str">
        <f ca="1">IF(B63="","",IF(ISERROR(MATCH($J63,SorP!$B$1:$B$6230,0)),"",INDIRECT("'SorP'!$A$"&amp;MATCH($J63,SorP!$B$1:$B$6230,0))))</f>
        <v>ID-BB</v>
      </c>
      <c r="U63" s="201"/>
      <c r="V63" s="227">
        <f ca="1">IF(C63="",NA(),IF(OR(C63="Smelter not listed",C63="Smelter not yet identified"),MATCH($B63&amp;$D63,'Smelter Look-up'!$J:$J,0),MATCH($B63&amp;$C63,'Smelter Look-up'!$J:$J,0)))</f>
        <v>502</v>
      </c>
      <c r="X63" s="228">
        <f t="shared" ca="1" si="7"/>
        <v>0</v>
      </c>
      <c r="AB63" s="229" t="str">
        <f t="shared" ca="1" si="8"/>
        <v>TinPT Refined Bangka Tin</v>
      </c>
    </row>
    <row r="64" spans="1:28" s="228" customFormat="1" ht="25.5">
      <c r="A64" s="181" t="s">
        <v>15219</v>
      </c>
      <c r="B64" s="182" t="str">
        <f ca="1">IF(LEN(A64)=0,"",INDEX('Smelter Look-up'!$A:$A,MATCH($A64,'Smelter Look-up'!$E:$E,0)))</f>
        <v>Tin</v>
      </c>
      <c r="C64" s="186" t="str">
        <f ca="1">IF(LEN(A64)=0,"",INDEX('Smelter Look-up'!$C:$C,MATCH($A64,'Smelter Look-up'!$E:$E,0)))</f>
        <v>PT Stanindo Inti Perkasa</v>
      </c>
      <c r="D64" s="233"/>
      <c r="E64" s="182" t="str">
        <f ca="1">IF(ISERROR($V64),"",OFFSET('Smelter Look-up'!$D$4,$V64-4,0)&amp;"")</f>
        <v>INDONESIA</v>
      </c>
      <c r="F64" s="182" t="str">
        <f ca="1">IF(ISERROR($V64),"",OFFSET('Smelter Look-up'!$E$4,$V64-4,0))</f>
        <v>CID001468</v>
      </c>
      <c r="G64" s="182" t="str">
        <f ca="1">IF(C64=$X$4,IF(ISERROR($V64),"Enter smelter details","RMI"),IF(ISERROR($V64),"",OFFSET('Smelter Look-up'!$F$4,$V64-4,0)))</f>
        <v>RMI</v>
      </c>
      <c r="H64" s="183" t="s">
        <v>15665</v>
      </c>
      <c r="I64" s="184" t="str">
        <f ca="1">IF(ISERROR($V64),"",OFFSET('Smelter Look-up'!$H$4,$V64-4,0))</f>
        <v>Pangkal Pinang</v>
      </c>
      <c r="J64" s="184" t="str">
        <f ca="1">IF(ISERROR($V64),"",OFFSET('Smelter Look-up'!$I$4,$V64-4,0))</f>
        <v>Kepulauan Bangka Belitung</v>
      </c>
      <c r="K64" s="225" t="s">
        <v>15665</v>
      </c>
      <c r="L64" s="225" t="s">
        <v>15665</v>
      </c>
      <c r="M64" s="225" t="s">
        <v>15665</v>
      </c>
      <c r="N64" s="225" t="s">
        <v>15665</v>
      </c>
      <c r="O64" s="225" t="s">
        <v>15668</v>
      </c>
      <c r="P64" s="185" t="s">
        <v>489</v>
      </c>
      <c r="Q64" s="226" t="s">
        <v>15665</v>
      </c>
      <c r="R64" s="182" t="str">
        <f ca="1">IF(ISERROR($V64),"",OFFSET('Smelter Look-up'!$C$4,$V64-4,0)&amp;"")</f>
        <v>PT Stanindo Inti Perkasa</v>
      </c>
      <c r="S64" s="181" t="str">
        <f t="shared" ca="1" si="6"/>
        <v>ID</v>
      </c>
      <c r="T64" s="181" t="str">
        <f ca="1">IF(B64="","",IF(ISERROR(MATCH($J64,SorP!$B$1:$B$6230,0)),"",INDIRECT("'SorP'!$A$"&amp;MATCH($J64,SorP!$B$1:$B$6230,0))))</f>
        <v>ID-BB</v>
      </c>
      <c r="U64" s="201"/>
      <c r="V64" s="227">
        <f ca="1">IF(C64="",NA(),IF(OR(C64="Smelter not listed",C64="Smelter not yet identified"),MATCH($B64&amp;$D64,'Smelter Look-up'!$J:$J,0),MATCH($B64&amp;$C64,'Smelter Look-up'!$J:$J,0)))</f>
        <v>504</v>
      </c>
      <c r="X64" s="228">
        <f t="shared" ca="1" si="7"/>
        <v>0</v>
      </c>
      <c r="AB64" s="229" t="str">
        <f t="shared" ca="1" si="8"/>
        <v>TinPT Stanindo Inti Perkasa</v>
      </c>
    </row>
    <row r="65" spans="1:28" s="228" customFormat="1" ht="25.5">
      <c r="A65" s="181" t="s">
        <v>804</v>
      </c>
      <c r="B65" s="182" t="str">
        <f ca="1">IF(LEN(A65)=0,"",INDEX('Smelter Look-up'!$A:$A,MATCH($A65,'Smelter Look-up'!$E:$E,0)))</f>
        <v>Tin</v>
      </c>
      <c r="C65" s="186" t="str">
        <f ca="1">IF(LEN(A65)=0,"",INDEX('Smelter Look-up'!$C:$C,MATCH($A65,'Smelter Look-up'!$E:$E,0)))</f>
        <v>PT Timah Tbk Kundur</v>
      </c>
      <c r="D65" s="233"/>
      <c r="E65" s="182" t="str">
        <f ca="1">IF(ISERROR($V65),"",OFFSET('Smelter Look-up'!$D$4,$V65-4,0)&amp;"")</f>
        <v>INDONESIA</v>
      </c>
      <c r="F65" s="182" t="str">
        <f ca="1">IF(ISERROR($V65),"",OFFSET('Smelter Look-up'!$E$4,$V65-4,0))</f>
        <v>CID001477</v>
      </c>
      <c r="G65" s="182" t="str">
        <f ca="1">IF(C65=$X$4,IF(ISERROR($V65),"Enter smelter details","RMI"),IF(ISERROR($V65),"",OFFSET('Smelter Look-up'!$F$4,$V65-4,0)))</f>
        <v>RMI</v>
      </c>
      <c r="H65" s="183" t="s">
        <v>15665</v>
      </c>
      <c r="I65" s="184" t="str">
        <f ca="1">IF(ISERROR($V65),"",OFFSET('Smelter Look-up'!$H$4,$V65-4,0))</f>
        <v>Kundur</v>
      </c>
      <c r="J65" s="184" t="str">
        <f ca="1">IF(ISERROR($V65),"",OFFSET('Smelter Look-up'!$I$4,$V65-4,0))</f>
        <v>Riau</v>
      </c>
      <c r="K65" s="225" t="s">
        <v>15665</v>
      </c>
      <c r="L65" s="225" t="s">
        <v>15665</v>
      </c>
      <c r="M65" s="225" t="s">
        <v>15665</v>
      </c>
      <c r="N65" s="225" t="s">
        <v>15665</v>
      </c>
      <c r="O65" s="225" t="s">
        <v>15668</v>
      </c>
      <c r="P65" s="185" t="s">
        <v>489</v>
      </c>
      <c r="Q65" s="226" t="s">
        <v>15665</v>
      </c>
      <c r="R65" s="182" t="str">
        <f ca="1">IF(ISERROR($V65),"",OFFSET('Smelter Look-up'!$C$4,$V65-4,0)&amp;"")</f>
        <v>PT Timah Tbk Kundur</v>
      </c>
      <c r="S65" s="181" t="str">
        <f t="shared" ca="1" si="6"/>
        <v>ID</v>
      </c>
      <c r="T65" s="181" t="str">
        <f ca="1">IF(B65="","",IF(ISERROR(MATCH($J65,SorP!$B$1:$B$6230,0)),"",INDIRECT("'SorP'!$A$"&amp;MATCH($J65,SorP!$B$1:$B$6230,0))))</f>
        <v>ID-RI</v>
      </c>
      <c r="U65" s="201"/>
      <c r="V65" s="227">
        <f ca="1">IF(C65="",NA(),IF(OR(C65="Smelter not listed",C65="Smelter not yet identified"),MATCH($B65&amp;$D65,'Smelter Look-up'!$J:$J,0),MATCH($B65&amp;$C65,'Smelter Look-up'!$J:$J,0)))</f>
        <v>508</v>
      </c>
      <c r="X65" s="228">
        <f t="shared" ca="1" si="7"/>
        <v>0</v>
      </c>
      <c r="AB65" s="229" t="str">
        <f t="shared" ca="1" si="8"/>
        <v>TinPT Timah Tbk Kundur</v>
      </c>
    </row>
    <row r="66" spans="1:28" s="228" customFormat="1" ht="25.5">
      <c r="A66" s="181" t="s">
        <v>784</v>
      </c>
      <c r="B66" s="182" t="str">
        <f ca="1">IF(LEN(A66)=0,"",INDEX('Smelter Look-up'!$A:$A,MATCH($A66,'Smelter Look-up'!$E:$E,0)))</f>
        <v>Tin</v>
      </c>
      <c r="C66" s="186" t="str">
        <f ca="1">IF(LEN(A66)=0,"",INDEX('Smelter Look-up'!$C:$C,MATCH($A66,'Smelter Look-up'!$E:$E,0)))</f>
        <v>PT Timah Tbk Mentok</v>
      </c>
      <c r="D66" s="233"/>
      <c r="E66" s="182" t="str">
        <f ca="1">IF(ISERROR($V66),"",OFFSET('Smelter Look-up'!$D$4,$V66-4,0)&amp;"")</f>
        <v>INDONESIA</v>
      </c>
      <c r="F66" s="182" t="str">
        <f ca="1">IF(ISERROR($V66),"",OFFSET('Smelter Look-up'!$E$4,$V66-4,0))</f>
        <v>CID001482</v>
      </c>
      <c r="G66" s="182" t="str">
        <f ca="1">IF(C66=$X$4,IF(ISERROR($V66),"Enter smelter details","RMI"),IF(ISERROR($V66),"",OFFSET('Smelter Look-up'!$F$4,$V66-4,0)))</f>
        <v>RMI</v>
      </c>
      <c r="H66" s="183" t="s">
        <v>15665</v>
      </c>
      <c r="I66" s="184" t="str">
        <f ca="1">IF(ISERROR($V66),"",OFFSET('Smelter Look-up'!$H$4,$V66-4,0))</f>
        <v>Mentok</v>
      </c>
      <c r="J66" s="184" t="str">
        <f ca="1">IF(ISERROR($V66),"",OFFSET('Smelter Look-up'!$I$4,$V66-4,0))</f>
        <v>Kepulauan Bangka Belitung</v>
      </c>
      <c r="K66" s="225" t="s">
        <v>15665</v>
      </c>
      <c r="L66" s="225" t="s">
        <v>15665</v>
      </c>
      <c r="M66" s="225" t="s">
        <v>15665</v>
      </c>
      <c r="N66" s="225" t="s">
        <v>15665</v>
      </c>
      <c r="O66" s="225" t="s">
        <v>15668</v>
      </c>
      <c r="P66" s="185" t="s">
        <v>489</v>
      </c>
      <c r="Q66" s="226" t="s">
        <v>15665</v>
      </c>
      <c r="R66" s="182" t="str">
        <f ca="1">IF(ISERROR($V66),"",OFFSET('Smelter Look-up'!$C$4,$V66-4,0)&amp;"")</f>
        <v>PT Timah Tbk Mentok</v>
      </c>
      <c r="S66" s="181" t="str">
        <f t="shared" ca="1" si="6"/>
        <v>ID</v>
      </c>
      <c r="T66" s="181" t="str">
        <f ca="1">IF(B66="","",IF(ISERROR(MATCH($J66,SorP!$B$1:$B$6230,0)),"",INDIRECT("'SorP'!$A$"&amp;MATCH($J66,SorP!$B$1:$B$6230,0))))</f>
        <v>ID-BB</v>
      </c>
      <c r="U66" s="201"/>
      <c r="V66" s="227">
        <f ca="1">IF(C66="",NA(),IF(OR(C66="Smelter not listed",C66="Smelter not yet identified"),MATCH($B66&amp;$D66,'Smelter Look-up'!$J:$J,0),MATCH($B66&amp;$C66,'Smelter Look-up'!$J:$J,0)))</f>
        <v>509</v>
      </c>
      <c r="X66" s="228">
        <f t="shared" ca="1" si="7"/>
        <v>0</v>
      </c>
      <c r="AB66" s="229" t="str">
        <f t="shared" ca="1" si="8"/>
        <v>TinPT Timah Tbk Mentok</v>
      </c>
    </row>
    <row r="67" spans="1:28" s="228" customFormat="1" ht="25.5">
      <c r="A67" s="181" t="s">
        <v>15223</v>
      </c>
      <c r="B67" s="182" t="str">
        <f ca="1">IF(LEN(A67)=0,"",INDEX('Smelter Look-up'!$A:$A,MATCH($A67,'Smelter Look-up'!$E:$E,0)))</f>
        <v>Tin</v>
      </c>
      <c r="C67" s="186" t="str">
        <f ca="1">IF(LEN(A67)=0,"",INDEX('Smelter Look-up'!$C:$C,MATCH($A67,'Smelter Look-up'!$E:$E,0)))</f>
        <v>PT Tinindo Inter Nusa</v>
      </c>
      <c r="D67" s="233"/>
      <c r="E67" s="182" t="str">
        <f ca="1">IF(ISERROR($V67),"",OFFSET('Smelter Look-up'!$D$4,$V67-4,0)&amp;"")</f>
        <v>INDONESIA</v>
      </c>
      <c r="F67" s="182" t="str">
        <f ca="1">IF(ISERROR($V67),"",OFFSET('Smelter Look-up'!$E$4,$V67-4,0))</f>
        <v>CID001490</v>
      </c>
      <c r="G67" s="182" t="str">
        <f ca="1">IF(C67=$X$4,IF(ISERROR($V67),"Enter smelter details","RMI"),IF(ISERROR($V67),"",OFFSET('Smelter Look-up'!$F$4,$V67-4,0)))</f>
        <v>RMI</v>
      </c>
      <c r="H67" s="183" t="s">
        <v>15665</v>
      </c>
      <c r="I67" s="184" t="str">
        <f ca="1">IF(ISERROR($V67),"",OFFSET('Smelter Look-up'!$H$4,$V67-4,0))</f>
        <v>Pangkal Pinang</v>
      </c>
      <c r="J67" s="184" t="str">
        <f ca="1">IF(ISERROR($V67),"",OFFSET('Smelter Look-up'!$I$4,$V67-4,0))</f>
        <v>Kepulauan Bangka Belitung</v>
      </c>
      <c r="K67" s="225" t="s">
        <v>15665</v>
      </c>
      <c r="L67" s="225" t="s">
        <v>15665</v>
      </c>
      <c r="M67" s="225" t="s">
        <v>15665</v>
      </c>
      <c r="N67" s="225" t="s">
        <v>15665</v>
      </c>
      <c r="O67" s="225" t="s">
        <v>490</v>
      </c>
      <c r="P67" s="185" t="s">
        <v>15665</v>
      </c>
      <c r="Q67" s="226" t="s">
        <v>15665</v>
      </c>
      <c r="R67" s="182" t="str">
        <f ca="1">IF(ISERROR($V67),"",OFFSET('Smelter Look-up'!$C$4,$V67-4,0)&amp;"")</f>
        <v>PT Tinindo Inter Nusa</v>
      </c>
      <c r="S67" s="181" t="str">
        <f t="shared" ca="1" si="6"/>
        <v>ID</v>
      </c>
      <c r="T67" s="181" t="str">
        <f ca="1">IF(B67="","",IF(ISERROR(MATCH($J67,SorP!$B$1:$B$6230,0)),"",INDIRECT("'SorP'!$A$"&amp;MATCH($J67,SorP!$B$1:$B$6230,0))))</f>
        <v>ID-BB</v>
      </c>
      <c r="U67" s="201"/>
      <c r="V67" s="227">
        <f ca="1">IF(C67="",NA(),IF(OR(C67="Smelter not listed",C67="Smelter not yet identified"),MATCH($B67&amp;$D67,'Smelter Look-up'!$J:$J,0),MATCH($B67&amp;$C67,'Smelter Look-up'!$J:$J,0)))</f>
        <v>510</v>
      </c>
      <c r="X67" s="228">
        <f t="shared" ca="1" si="7"/>
        <v>0</v>
      </c>
      <c r="AB67" s="229" t="str">
        <f t="shared" ca="1" si="8"/>
        <v>TinPT Tinindo Inter Nusa</v>
      </c>
    </row>
    <row r="68" spans="1:28" s="228" customFormat="1" ht="25.5">
      <c r="A68" s="181" t="s">
        <v>786</v>
      </c>
      <c r="B68" s="182" t="str">
        <f ca="1">IF(LEN(A68)=0,"",INDEX('Smelter Look-up'!$A:$A,MATCH($A68,'Smelter Look-up'!$E:$E,0)))</f>
        <v>Tin</v>
      </c>
      <c r="C68" s="186" t="str">
        <f ca="1">IF(LEN(A68)=0,"",INDEX('Smelter Look-up'!$C:$C,MATCH($A68,'Smelter Look-up'!$E:$E,0)))</f>
        <v>Rui Da Hung</v>
      </c>
      <c r="D68" s="233"/>
      <c r="E68" s="182" t="str">
        <f ca="1">IF(ISERROR($V68),"",OFFSET('Smelter Look-up'!$D$4,$V68-4,0)&amp;"")</f>
        <v>TAIWAN, PROVINCE OF CHINA</v>
      </c>
      <c r="F68" s="182" t="str">
        <f ca="1">IF(ISERROR($V68),"",OFFSET('Smelter Look-up'!$E$4,$V68-4,0))</f>
        <v>CID001539</v>
      </c>
      <c r="G68" s="182" t="str">
        <f ca="1">IF(C68=$X$4,IF(ISERROR($V68),"Enter smelter details","RMI"),IF(ISERROR($V68),"",OFFSET('Smelter Look-up'!$F$4,$V68-4,0)))</f>
        <v>RMI</v>
      </c>
      <c r="H68" s="183" t="s">
        <v>15665</v>
      </c>
      <c r="I68" s="184" t="str">
        <f ca="1">IF(ISERROR($V68),"",OFFSET('Smelter Look-up'!$H$4,$V68-4,0))</f>
        <v>Longtan Shiang Taoyuan</v>
      </c>
      <c r="J68" s="184" t="str">
        <f ca="1">IF(ISERROR($V68),"",OFFSET('Smelter Look-up'!$I$4,$V68-4,0))</f>
        <v>Taoyuan</v>
      </c>
      <c r="K68" s="225" t="s">
        <v>15665</v>
      </c>
      <c r="L68" s="225" t="s">
        <v>15665</v>
      </c>
      <c r="M68" s="225" t="s">
        <v>15665</v>
      </c>
      <c r="N68" s="225" t="s">
        <v>15665</v>
      </c>
      <c r="O68" s="225" t="s">
        <v>15668</v>
      </c>
      <c r="P68" s="185" t="s">
        <v>489</v>
      </c>
      <c r="Q68" s="226" t="s">
        <v>15665</v>
      </c>
      <c r="R68" s="182" t="str">
        <f ca="1">IF(ISERROR($V68),"",OFFSET('Smelter Look-up'!$C$4,$V68-4,0)&amp;"")</f>
        <v>Rui Da Hung</v>
      </c>
      <c r="S68" s="181" t="str">
        <f t="shared" ca="1" si="6"/>
        <v>TW</v>
      </c>
      <c r="T68" s="181" t="str">
        <f ca="1">IF(B68="","",IF(ISERROR(MATCH($J68,SorP!$B$1:$B$6230,0)),"",INDIRECT("'SorP'!$A$"&amp;MATCH($J68,SorP!$B$1:$B$6230,0))))</f>
        <v>TW-TAO</v>
      </c>
      <c r="U68" s="201"/>
      <c r="V68" s="227">
        <f ca="1">IF(C68="",NA(),IF(OR(C68="Smelter not listed",C68="Smelter not yet identified"),MATCH($B68&amp;$D68,'Smelter Look-up'!$J:$J,0),MATCH($B68&amp;$C68,'Smelter Look-up'!$J:$J,0)))</f>
        <v>516</v>
      </c>
      <c r="X68" s="228">
        <f t="shared" ca="1" si="7"/>
        <v>0</v>
      </c>
      <c r="AB68" s="229" t="str">
        <f t="shared" ca="1" si="8"/>
        <v>TinRui Da Hung</v>
      </c>
    </row>
    <row r="69" spans="1:28" s="228" customFormat="1" ht="25.5">
      <c r="A69" s="181" t="s">
        <v>788</v>
      </c>
      <c r="B69" s="182" t="str">
        <f ca="1">IF(LEN(A69)=0,"",INDEX('Smelter Look-up'!$A:$A,MATCH($A69,'Smelter Look-up'!$E:$E,0)))</f>
        <v>Tin</v>
      </c>
      <c r="C69" s="186" t="str">
        <f ca="1">IF(LEN(A69)=0,"",INDEX('Smelter Look-up'!$C:$C,MATCH($A69,'Smelter Look-up'!$E:$E,0)))</f>
        <v>Thaisarco</v>
      </c>
      <c r="D69" s="233"/>
      <c r="E69" s="182" t="str">
        <f ca="1">IF(ISERROR($V69),"",OFFSET('Smelter Look-up'!$D$4,$V69-4,0)&amp;"")</f>
        <v>THAILAND</v>
      </c>
      <c r="F69" s="182" t="str">
        <f ca="1">IF(ISERROR($V69),"",OFFSET('Smelter Look-up'!$E$4,$V69-4,0))</f>
        <v>CID001898</v>
      </c>
      <c r="G69" s="182" t="str">
        <f ca="1">IF(C69=$X$4,IF(ISERROR($V69),"Enter smelter details","RMI"),IF(ISERROR($V69),"",OFFSET('Smelter Look-up'!$F$4,$V69-4,0)))</f>
        <v>RMI</v>
      </c>
      <c r="H69" s="183" t="s">
        <v>15665</v>
      </c>
      <c r="I69" s="184" t="str">
        <f ca="1">IF(ISERROR($V69),"",OFFSET('Smelter Look-up'!$H$4,$V69-4,0))</f>
        <v>Amphur Muang</v>
      </c>
      <c r="J69" s="184" t="str">
        <f ca="1">IF(ISERROR($V69),"",OFFSET('Smelter Look-up'!$I$4,$V69-4,0))</f>
        <v>Phuket</v>
      </c>
      <c r="K69" s="225" t="s">
        <v>15665</v>
      </c>
      <c r="L69" s="225" t="s">
        <v>15665</v>
      </c>
      <c r="M69" s="225" t="s">
        <v>15665</v>
      </c>
      <c r="N69" s="225" t="s">
        <v>15665</v>
      </c>
      <c r="O69" s="225" t="s">
        <v>15666</v>
      </c>
      <c r="P69" s="185" t="s">
        <v>489</v>
      </c>
      <c r="Q69" s="226" t="s">
        <v>15665</v>
      </c>
      <c r="R69" s="182" t="str">
        <f ca="1">IF(ISERROR($V69),"",OFFSET('Smelter Look-up'!$C$4,$V69-4,0)&amp;"")</f>
        <v>Thaisarco</v>
      </c>
      <c r="S69" s="181" t="str">
        <f t="shared" ref="S69" ca="1" si="9">IF(B69="","",IF(ISERROR(MATCH($E69,CL,0)),"Unknown",INDIRECT("'C'!$A$"&amp;MATCH($E69,CL,0)+1)))</f>
        <v>TH</v>
      </c>
      <c r="T69" s="181" t="str">
        <f ca="1">IF(B69="","",IF(ISERROR(MATCH($J69,SorP!$B$1:$B$6230,0)),"",INDIRECT("'SorP'!$A$"&amp;MATCH($J69,SorP!$B$1:$B$6230,0))))</f>
        <v>TH-83</v>
      </c>
      <c r="U69" s="201"/>
      <c r="V69" s="227">
        <f ca="1">IF(C69="",NA(),IF(OR(C69="Smelter not listed",C69="Smelter not yet identified"),MATCH($B69&amp;$D69,'Smelter Look-up'!$J:$J,0),MATCH($B69&amp;$C69,'Smelter Look-up'!$J:$J,0)))</f>
        <v>523</v>
      </c>
      <c r="X69" s="228">
        <f t="shared" ref="X69" ca="1" si="10">IF(AND(C69="Smelter not listed",OR(LEN(D69)=0,LEN(E69)=0)),1,0)</f>
        <v>0</v>
      </c>
      <c r="AB69" s="229" t="str">
        <f t="shared" ref="AB69" ca="1" si="11">B69&amp;C69</f>
        <v>TinThaisarco</v>
      </c>
    </row>
    <row r="70" spans="1:28" s="228" customFormat="1" ht="25.5">
      <c r="A70" s="181" t="s">
        <v>13264</v>
      </c>
      <c r="B70" s="182" t="str">
        <f ca="1">IF(LEN(A70)=0,"",INDEX('Smelter Look-up'!$A:$A,MATCH($A70,'Smelter Look-up'!$E:$E,0)))</f>
        <v>Tin</v>
      </c>
      <c r="C70" s="186" t="str">
        <f ca="1">IF(LEN(A70)=0,"",INDEX('Smelter Look-up'!$C:$C,MATCH($A70,'Smelter Look-up'!$E:$E,0)))</f>
        <v>Tin Technology &amp; Refining</v>
      </c>
      <c r="D70" s="233"/>
      <c r="E70" s="182" t="str">
        <f ca="1">IF(ISERROR($V70),"",OFFSET('Smelter Look-up'!$D$4,$V70-4,0)&amp;"")</f>
        <v>UNITED STATES OF AMERICA</v>
      </c>
      <c r="F70" s="182" t="str">
        <f ca="1">IF(ISERROR($V70),"",OFFSET('Smelter Look-up'!$E$4,$V70-4,0))</f>
        <v>CID003325</v>
      </c>
      <c r="G70" s="182" t="str">
        <f ca="1">IF(C70=$X$4,IF(ISERROR($V70),"Enter smelter details","RMI"),IF(ISERROR($V70),"",OFFSET('Smelter Look-up'!$F$4,$V70-4,0)))</f>
        <v>RMI</v>
      </c>
      <c r="H70" s="183" t="s">
        <v>15665</v>
      </c>
      <c r="I70" s="184" t="str">
        <f ca="1">IF(ISERROR($V70),"",OFFSET('Smelter Look-up'!$H$4,$V70-4,0))</f>
        <v>West Chester</v>
      </c>
      <c r="J70" s="184" t="str">
        <f ca="1">IF(ISERROR($V70),"",OFFSET('Smelter Look-up'!$I$4,$V70-4,0))</f>
        <v>Pennsylvania</v>
      </c>
      <c r="K70" s="225" t="s">
        <v>15665</v>
      </c>
      <c r="L70" s="225" t="s">
        <v>15665</v>
      </c>
      <c r="M70" s="225" t="s">
        <v>15665</v>
      </c>
      <c r="N70" s="225" t="s">
        <v>15665</v>
      </c>
      <c r="O70" s="225" t="s">
        <v>15668</v>
      </c>
      <c r="P70" s="185" t="s">
        <v>489</v>
      </c>
      <c r="Q70" s="226" t="s">
        <v>15665</v>
      </c>
      <c r="R70" s="182" t="str">
        <f ca="1">IF(ISERROR($V70),"",OFFSET('Smelter Look-up'!$C$4,$V70-4,0)&amp;"")</f>
        <v>Tin Technology &amp; Refining</v>
      </c>
      <c r="S70" s="181" t="str">
        <f t="shared" ref="S70:S101" ca="1" si="12">IF(B70="","",IF(ISERROR(MATCH($E70,CL,0)),"Unknown",INDIRECT("'C'!$A$"&amp;MATCH($E70,CL,0)+1)))</f>
        <v>US</v>
      </c>
      <c r="T70" s="181" t="str">
        <f ca="1">IF(B70="","",IF(ISERROR(MATCH($J70,SorP!$B$1:$B$6230,0)),"",INDIRECT("'SorP'!$A$"&amp;MATCH($J70,SorP!$B$1:$B$6230,0))))</f>
        <v>US-PA</v>
      </c>
      <c r="U70" s="201"/>
      <c r="V70" s="227">
        <f ca="1">IF(C70="",NA(),IF(OR(C70="Smelter not listed",C70="Smelter not yet identified"),MATCH($B70&amp;$D70,'Smelter Look-up'!$J:$J,0),MATCH($B70&amp;$C70,'Smelter Look-up'!$J:$J,0)))</f>
        <v>527</v>
      </c>
      <c r="X70" s="228">
        <f t="shared" ref="X70:X101" ca="1" si="13">IF(AND(C70="Smelter not listed",OR(LEN(D70)=0,LEN(E70)=0)),1,0)</f>
        <v>0</v>
      </c>
      <c r="AB70" s="229" t="str">
        <f t="shared" ref="AB70:AB101" ca="1" si="14">B70&amp;C70</f>
        <v>TinTin Technology &amp; Refining</v>
      </c>
    </row>
    <row r="71" spans="1:28" s="228" customFormat="1" ht="25.5">
      <c r="A71" s="181" t="s">
        <v>789</v>
      </c>
      <c r="B71" s="182" t="str">
        <f ca="1">IF(LEN(A71)=0,"",INDEX('Smelter Look-up'!$A:$A,MATCH($A71,'Smelter Look-up'!$E:$E,0)))</f>
        <v>Tin</v>
      </c>
      <c r="C71" s="186" t="str">
        <f ca="1">IF(LEN(A71)=0,"",INDEX('Smelter Look-up'!$C:$C,MATCH($A71,'Smelter Look-up'!$E:$E,0)))</f>
        <v>White Solder Metalurgia e Mineracao Ltda.</v>
      </c>
      <c r="D71" s="233"/>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t="s">
        <v>15665</v>
      </c>
      <c r="I71" s="184" t="str">
        <f ca="1">IF(ISERROR($V71),"",OFFSET('Smelter Look-up'!$H$4,$V71-4,0))</f>
        <v>Ariquemes</v>
      </c>
      <c r="J71" s="184" t="str">
        <f ca="1">IF(ISERROR($V71),"",OFFSET('Smelter Look-up'!$I$4,$V71-4,0))</f>
        <v>Rondônia</v>
      </c>
      <c r="K71" s="225" t="s">
        <v>15665</v>
      </c>
      <c r="L71" s="225" t="s">
        <v>15665</v>
      </c>
      <c r="M71" s="225" t="s">
        <v>15665</v>
      </c>
      <c r="N71" s="225" t="s">
        <v>15665</v>
      </c>
      <c r="O71" s="225" t="s">
        <v>15668</v>
      </c>
      <c r="P71" s="185" t="s">
        <v>489</v>
      </c>
      <c r="Q71" s="226" t="s">
        <v>15665</v>
      </c>
      <c r="R71" s="182" t="str">
        <f ca="1">IF(ISERROR($V71),"",OFFSET('Smelter Look-up'!$C$4,$V71-4,0)&amp;"")</f>
        <v>White Solder Metalurgia e Mineracao Ltda.</v>
      </c>
      <c r="S71" s="181" t="str">
        <f t="shared" ca="1" si="12"/>
        <v>BR</v>
      </c>
      <c r="T71" s="181" t="str">
        <f ca="1">IF(B71="","",IF(ISERROR(MATCH($J71,SorP!$B$1:$B$6230,0)),"",INDIRECT("'SorP'!$A$"&amp;MATCH($J71,SorP!$B$1:$B$6230,0))))</f>
        <v>BR-RO</v>
      </c>
      <c r="U71" s="201"/>
      <c r="V71" s="227">
        <f ca="1">IF(C71="",NA(),IF(OR(C71="Smelter not listed",C71="Smelter not yet identified"),MATCH($B71&amp;$D71,'Smelter Look-up'!$J:$J,0),MATCH($B71&amp;$C71,'Smelter Look-up'!$J:$J,0)))</f>
        <v>532</v>
      </c>
      <c r="X71" s="228">
        <f t="shared" ca="1" si="13"/>
        <v>0</v>
      </c>
      <c r="AB71" s="229" t="str">
        <f t="shared" ca="1" si="14"/>
        <v>TinWhite Solder Metalurgia e Mineracao Ltda.</v>
      </c>
    </row>
    <row r="72" spans="1:28" s="228" customFormat="1" ht="25.5">
      <c r="A72" s="181" t="s">
        <v>790</v>
      </c>
      <c r="B72" s="182" t="str">
        <f ca="1">IF(LEN(A72)=0,"",INDEX('Smelter Look-up'!$A:$A,MATCH($A72,'Smelter Look-up'!$E:$E,0)))</f>
        <v>Tin</v>
      </c>
      <c r="C72" s="186" t="str">
        <f ca="1">IF(LEN(A72)=0,"",INDEX('Smelter Look-up'!$C:$C,MATCH($A72,'Smelter Look-up'!$E:$E,0)))</f>
        <v>Yunnan Chengfeng Non-ferrous Metals Co., Ltd.</v>
      </c>
      <c r="D72" s="233"/>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t="s">
        <v>15665</v>
      </c>
      <c r="I72" s="184" t="str">
        <f ca="1">IF(ISERROR($V72),"",OFFSET('Smelter Look-up'!$H$4,$V72-4,0))</f>
        <v>Gejiu</v>
      </c>
      <c r="J72" s="184" t="str">
        <f ca="1">IF(ISERROR($V72),"",OFFSET('Smelter Look-up'!$I$4,$V72-4,0))</f>
        <v>Yunnan Sheng</v>
      </c>
      <c r="K72" s="225" t="s">
        <v>15665</v>
      </c>
      <c r="L72" s="225" t="s">
        <v>15665</v>
      </c>
      <c r="M72" s="225" t="s">
        <v>15665</v>
      </c>
      <c r="N72" s="225" t="s">
        <v>15665</v>
      </c>
      <c r="O72" s="225" t="s">
        <v>15668</v>
      </c>
      <c r="P72" s="185" t="s">
        <v>489</v>
      </c>
      <c r="Q72" s="226" t="s">
        <v>15665</v>
      </c>
      <c r="R72" s="182" t="str">
        <f ca="1">IF(ISERROR($V72),"",OFFSET('Smelter Look-up'!$C$4,$V72-4,0)&amp;"")</f>
        <v>Yunnan Chengfeng Non-ferrous Metals Co., Ltd.</v>
      </c>
      <c r="S72" s="181" t="str">
        <f t="shared" ca="1" si="12"/>
        <v>CN</v>
      </c>
      <c r="T72" s="181" t="str">
        <f ca="1">IF(B72="","",IF(ISERROR(MATCH($J72,SorP!$B$1:$B$6230,0)),"",INDIRECT("'SorP'!$A$"&amp;MATCH($J72,SorP!$B$1:$B$6230,0))))</f>
        <v>CN-YN</v>
      </c>
      <c r="U72" s="201"/>
      <c r="V72" s="227">
        <f ca="1">IF(C72="",NA(),IF(OR(C72="Smelter not listed",C72="Smelter not yet identified"),MATCH($B72&amp;$D72,'Smelter Look-up'!$J:$J,0),MATCH($B72&amp;$C72,'Smelter Look-up'!$J:$J,0)))</f>
        <v>540</v>
      </c>
      <c r="X72" s="228">
        <f t="shared" ca="1" si="13"/>
        <v>0</v>
      </c>
      <c r="AB72" s="229" t="str">
        <f t="shared" ca="1" si="14"/>
        <v>TinYunnan Chengfeng Non-ferrous Metals Co., Ltd.</v>
      </c>
    </row>
    <row r="73" spans="1:28" s="228" customFormat="1" ht="25.5">
      <c r="A73" s="181" t="s">
        <v>1385</v>
      </c>
      <c r="B73" s="182" t="str">
        <f ca="1">IF(LEN(A73)=0,"",INDEX('Smelter Look-up'!$A:$A,MATCH($A73,'Smelter Look-up'!$E:$E,0)))</f>
        <v>Gold</v>
      </c>
      <c r="C73" s="186" t="str">
        <f ca="1">IF(LEN(A73)=0,"",INDEX('Smelter Look-up'!$C:$C,MATCH($A73,'Smelter Look-up'!$E:$E,0)))</f>
        <v>Advanced Chemical Company</v>
      </c>
      <c r="D73" s="233"/>
      <c r="E73" s="182" t="str">
        <f ca="1">IF(ISERROR($V73),"",OFFSET('Smelter Look-up'!$D$4,$V73-4,0)&amp;"")</f>
        <v>UNITED STATES OF AMERICA</v>
      </c>
      <c r="F73" s="182" t="str">
        <f ca="1">IF(ISERROR($V73),"",OFFSET('Smelter Look-up'!$E$4,$V73-4,0))</f>
        <v>CID000015</v>
      </c>
      <c r="G73" s="182" t="str">
        <f ca="1">IF(C73=$X$4,IF(ISERROR($V73),"Enter smelter details","RMI"),IF(ISERROR($V73),"",OFFSET('Smelter Look-up'!$F$4,$V73-4,0)))</f>
        <v>RMI</v>
      </c>
      <c r="H73" s="183" t="s">
        <v>15665</v>
      </c>
      <c r="I73" s="184" t="str">
        <f ca="1">IF(ISERROR($V73),"",OFFSET('Smelter Look-up'!$H$4,$V73-4,0))</f>
        <v>Warwick</v>
      </c>
      <c r="J73" s="184" t="str">
        <f ca="1">IF(ISERROR($V73),"",OFFSET('Smelter Look-up'!$I$4,$V73-4,0))</f>
        <v>Rhode Island</v>
      </c>
      <c r="K73" s="225" t="s">
        <v>15665</v>
      </c>
      <c r="L73" s="225" t="s">
        <v>15665</v>
      </c>
      <c r="M73" s="225" t="s">
        <v>15665</v>
      </c>
      <c r="N73" s="225" t="s">
        <v>15665</v>
      </c>
      <c r="O73" s="225" t="s">
        <v>15668</v>
      </c>
      <c r="P73" s="185" t="s">
        <v>489</v>
      </c>
      <c r="Q73" s="226" t="s">
        <v>15665</v>
      </c>
      <c r="R73" s="182" t="str">
        <f ca="1">IF(ISERROR($V73),"",OFFSET('Smelter Look-up'!$C$4,$V73-4,0)&amp;"")</f>
        <v>Advanced Chemical Company</v>
      </c>
      <c r="S73" s="181" t="str">
        <f t="shared" ca="1" si="12"/>
        <v>US</v>
      </c>
      <c r="T73" s="181" t="str">
        <f ca="1">IF(B73="","",IF(ISERROR(MATCH($J73,SorP!$B$1:$B$6230,0)),"",INDIRECT("'SorP'!$A$"&amp;MATCH($J73,SorP!$B$1:$B$6230,0))))</f>
        <v>US-RI</v>
      </c>
      <c r="U73" s="201"/>
      <c r="V73" s="227">
        <f ca="1">IF(C73="",NA(),IF(OR(C73="Smelter not listed",C73="Smelter not yet identified"),MATCH($B73&amp;$D73,'Smelter Look-up'!$J:$J,0),MATCH($B73&amp;$C73,'Smelter Look-up'!$J:$J,0)))</f>
        <v>8</v>
      </c>
      <c r="X73" s="228">
        <f t="shared" ca="1" si="13"/>
        <v>0</v>
      </c>
      <c r="AB73" s="229" t="str">
        <f t="shared" ca="1" si="14"/>
        <v>GoldAdvanced Chemical Company</v>
      </c>
    </row>
    <row r="74" spans="1:28" s="228" customFormat="1" ht="20.25">
      <c r="A74" s="181" t="s">
        <v>651</v>
      </c>
      <c r="B74" s="182" t="str">
        <f ca="1">IF(LEN(A74)=0,"",INDEX('Smelter Look-up'!$A:$A,MATCH($A74,'Smelter Look-up'!$E:$E,0)))</f>
        <v>Gold</v>
      </c>
      <c r="C74" s="186" t="str">
        <f ca="1">IF(LEN(A74)=0,"",INDEX('Smelter Look-up'!$C:$C,MATCH($A74,'Smelter Look-up'!$E:$E,0)))</f>
        <v>Agosi AG</v>
      </c>
      <c r="D74" s="233"/>
      <c r="E74" s="182" t="str">
        <f ca="1">IF(ISERROR($V74),"",OFFSET('Smelter Look-up'!$D$4,$V74-4,0)&amp;"")</f>
        <v>GERMANY</v>
      </c>
      <c r="F74" s="182" t="str">
        <f ca="1">IF(ISERROR($V74),"",OFFSET('Smelter Look-up'!$E$4,$V74-4,0))</f>
        <v>CID000035</v>
      </c>
      <c r="G74" s="182" t="str">
        <f ca="1">IF(C74=$X$4,IF(ISERROR($V74),"Enter smelter details","RMI"),IF(ISERROR($V74),"",OFFSET('Smelter Look-up'!$F$4,$V74-4,0)))</f>
        <v>RMI</v>
      </c>
      <c r="H74" s="183" t="s">
        <v>15665</v>
      </c>
      <c r="I74" s="184" t="str">
        <f ca="1">IF(ISERROR($V74),"",OFFSET('Smelter Look-up'!$H$4,$V74-4,0))</f>
        <v>Pforzheim</v>
      </c>
      <c r="J74" s="184" t="str">
        <f ca="1">IF(ISERROR($V74),"",OFFSET('Smelter Look-up'!$I$4,$V74-4,0))</f>
        <v>Baden-Württemberg</v>
      </c>
      <c r="K74" s="225" t="s">
        <v>15665</v>
      </c>
      <c r="L74" s="225" t="s">
        <v>15665</v>
      </c>
      <c r="M74" s="225" t="s">
        <v>15665</v>
      </c>
      <c r="N74" s="225" t="s">
        <v>15665</v>
      </c>
      <c r="O74" s="225" t="s">
        <v>490</v>
      </c>
      <c r="P74" s="185" t="s">
        <v>15665</v>
      </c>
      <c r="Q74" s="226" t="s">
        <v>15665</v>
      </c>
      <c r="R74" s="182" t="str">
        <f ca="1">IF(ISERROR($V74),"",OFFSET('Smelter Look-up'!$C$4,$V74-4,0)&amp;"")</f>
        <v>Agosi AG</v>
      </c>
      <c r="S74" s="181" t="str">
        <f t="shared" ca="1" si="12"/>
        <v>DE</v>
      </c>
      <c r="T74" s="181" t="str">
        <f ca="1">IF(B74="","",IF(ISERROR(MATCH($J74,SorP!$B$1:$B$6230,0)),"",INDIRECT("'SorP'!$A$"&amp;MATCH($J74,SorP!$B$1:$B$6230,0))))</f>
        <v>DE-BW</v>
      </c>
      <c r="U74" s="201"/>
      <c r="V74" s="227">
        <f ca="1">IF(C74="",NA(),IF(OR(C74="Smelter not listed",C74="Smelter not yet identified"),MATCH($B74&amp;$D74,'Smelter Look-up'!$J:$J,0),MATCH($B74&amp;$C74,'Smelter Look-up'!$J:$J,0)))</f>
        <v>10</v>
      </c>
      <c r="X74" s="228">
        <f t="shared" ca="1" si="13"/>
        <v>0</v>
      </c>
      <c r="AB74" s="229" t="str">
        <f t="shared" ca="1" si="14"/>
        <v>GoldAgosi AG</v>
      </c>
    </row>
    <row r="75" spans="1:28" s="228" customFormat="1" ht="20.25">
      <c r="A75" s="181" t="s">
        <v>653</v>
      </c>
      <c r="B75" s="182" t="str">
        <f ca="1">IF(LEN(A75)=0,"",INDEX('Smelter Look-up'!$A:$A,MATCH($A75,'Smelter Look-up'!$E:$E,0)))</f>
        <v>Gold</v>
      </c>
      <c r="C75" s="186" t="str">
        <f ca="1">IF(LEN(A75)=0,"",INDEX('Smelter Look-up'!$C:$C,MATCH($A75,'Smelter Look-up'!$E:$E,0)))</f>
        <v>AngloGold Ashanti Corrego do Sitio Mineracao</v>
      </c>
      <c r="D75" s="233"/>
      <c r="E75" s="182" t="str">
        <f ca="1">IF(ISERROR($V75),"",OFFSET('Smelter Look-up'!$D$4,$V75-4,0)&amp;"")</f>
        <v>BRAZIL</v>
      </c>
      <c r="F75" s="182" t="str">
        <f ca="1">IF(ISERROR($V75),"",OFFSET('Smelter Look-up'!$E$4,$V75-4,0))</f>
        <v>CID000058</v>
      </c>
      <c r="G75" s="182" t="str">
        <f ca="1">IF(C75=$X$4,IF(ISERROR($V75),"Enter smelter details","RMI"),IF(ISERROR($V75),"",OFFSET('Smelter Look-up'!$F$4,$V75-4,0)))</f>
        <v>RMI</v>
      </c>
      <c r="H75" s="183" t="s">
        <v>15665</v>
      </c>
      <c r="I75" s="184" t="str">
        <f ca="1">IF(ISERROR($V75),"",OFFSET('Smelter Look-up'!$H$4,$V75-4,0))</f>
        <v>Nova Lima</v>
      </c>
      <c r="J75" s="184" t="str">
        <f ca="1">IF(ISERROR($V75),"",OFFSET('Smelter Look-up'!$I$4,$V75-4,0))</f>
        <v>Minas Gerais</v>
      </c>
      <c r="K75" s="225" t="s">
        <v>15665</v>
      </c>
      <c r="L75" s="225" t="s">
        <v>15665</v>
      </c>
      <c r="M75" s="225" t="s">
        <v>15665</v>
      </c>
      <c r="N75" s="225" t="s">
        <v>15665</v>
      </c>
      <c r="O75" s="225" t="s">
        <v>490</v>
      </c>
      <c r="P75" s="185" t="s">
        <v>15665</v>
      </c>
      <c r="Q75" s="226" t="s">
        <v>15665</v>
      </c>
      <c r="R75" s="182" t="str">
        <f ca="1">IF(ISERROR($V75),"",OFFSET('Smelter Look-up'!$C$4,$V75-4,0)&amp;"")</f>
        <v>AngloGold Ashanti Corrego do Sitio Mineracao</v>
      </c>
      <c r="S75" s="181" t="str">
        <f t="shared" ca="1" si="12"/>
        <v>BR</v>
      </c>
      <c r="T75" s="181" t="str">
        <f ca="1">IF(B75="","",IF(ISERROR(MATCH($J75,SorP!$B$1:$B$6230,0)),"",INDIRECT("'SorP'!$A$"&amp;MATCH($J75,SorP!$B$1:$B$6230,0))))</f>
        <v>BR-MG</v>
      </c>
      <c r="U75" s="201"/>
      <c r="V75" s="227">
        <f ca="1">IF(C75="",NA(),IF(OR(C75="Smelter not listed",C75="Smelter not yet identified"),MATCH($B75&amp;$D75,'Smelter Look-up'!$J:$J,0),MATCH($B75&amp;$C75,'Smelter Look-up'!$J:$J,0)))</f>
        <v>23</v>
      </c>
      <c r="X75" s="228">
        <f t="shared" ca="1" si="13"/>
        <v>0</v>
      </c>
      <c r="AB75" s="229" t="str">
        <f t="shared" ca="1" si="14"/>
        <v>GoldAngloGold Ashanti Corrego do Sitio Mineracao</v>
      </c>
    </row>
    <row r="76" spans="1:28" s="228" customFormat="1" ht="20.25">
      <c r="A76" s="181" t="s">
        <v>654</v>
      </c>
      <c r="B76" s="182" t="str">
        <f ca="1">IF(LEN(A76)=0,"",INDEX('Smelter Look-up'!$A:$A,MATCH($A76,'Smelter Look-up'!$E:$E,0)))</f>
        <v>Gold</v>
      </c>
      <c r="C76" s="186" t="str">
        <f ca="1">IF(LEN(A76)=0,"",INDEX('Smelter Look-up'!$C:$C,MATCH($A76,'Smelter Look-up'!$E:$E,0)))</f>
        <v>Argor-Heraeus S.A.</v>
      </c>
      <c r="D76" s="233"/>
      <c r="E76" s="182" t="str">
        <f ca="1">IF(ISERROR($V76),"",OFFSET('Smelter Look-up'!$D$4,$V76-4,0)&amp;"")</f>
        <v>SWITZERLAND</v>
      </c>
      <c r="F76" s="182" t="str">
        <f ca="1">IF(ISERROR($V76),"",OFFSET('Smelter Look-up'!$E$4,$V76-4,0))</f>
        <v>CID000077</v>
      </c>
      <c r="G76" s="182" t="str">
        <f ca="1">IF(C76=$X$4,IF(ISERROR($V76),"Enter smelter details","RMI"),IF(ISERROR($V76),"",OFFSET('Smelter Look-up'!$F$4,$V76-4,0)))</f>
        <v>RMI</v>
      </c>
      <c r="H76" s="183" t="s">
        <v>15665</v>
      </c>
      <c r="I76" s="184" t="str">
        <f ca="1">IF(ISERROR($V76),"",OFFSET('Smelter Look-up'!$H$4,$V76-4,0))</f>
        <v>Mendrisio</v>
      </c>
      <c r="J76" s="184" t="str">
        <f ca="1">IF(ISERROR($V76),"",OFFSET('Smelter Look-up'!$I$4,$V76-4,0))</f>
        <v>Ticino</v>
      </c>
      <c r="K76" s="225" t="s">
        <v>15665</v>
      </c>
      <c r="L76" s="225" t="s">
        <v>15665</v>
      </c>
      <c r="M76" s="225" t="s">
        <v>15665</v>
      </c>
      <c r="N76" s="225" t="s">
        <v>15665</v>
      </c>
      <c r="O76" s="225" t="s">
        <v>490</v>
      </c>
      <c r="P76" s="185" t="s">
        <v>15665</v>
      </c>
      <c r="Q76" s="226" t="s">
        <v>15665</v>
      </c>
      <c r="R76" s="182" t="str">
        <f ca="1">IF(ISERROR($V76),"",OFFSET('Smelter Look-up'!$C$4,$V76-4,0)&amp;"")</f>
        <v>Argor-Heraeus S.A.</v>
      </c>
      <c r="S76" s="181" t="str">
        <f t="shared" ca="1" si="12"/>
        <v>CH</v>
      </c>
      <c r="T76" s="181" t="str">
        <f ca="1">IF(B76="","",IF(ISERROR(MATCH($J76,SorP!$B$1:$B$6230,0)),"",INDIRECT("'SorP'!$A$"&amp;MATCH($J76,SorP!$B$1:$B$6230,0))))</f>
        <v>CH-TI</v>
      </c>
      <c r="U76" s="201"/>
      <c r="V76" s="227">
        <f ca="1">IF(C76="",NA(),IF(OR(C76="Smelter not listed",C76="Smelter not yet identified"),MATCH($B76&amp;$D76,'Smelter Look-up'!$J:$J,0),MATCH($B76&amp;$C76,'Smelter Look-up'!$J:$J,0)))</f>
        <v>28</v>
      </c>
      <c r="X76" s="228">
        <f t="shared" ca="1" si="13"/>
        <v>0</v>
      </c>
      <c r="AB76" s="229" t="str">
        <f t="shared" ca="1" si="14"/>
        <v>GoldArgor-Heraeus S.A.</v>
      </c>
    </row>
    <row r="77" spans="1:28" s="228" customFormat="1" ht="20.25">
      <c r="A77" s="181" t="s">
        <v>689</v>
      </c>
      <c r="B77" s="182" t="str">
        <f ca="1">IF(LEN(A77)=0,"",INDEX('Smelter Look-up'!$A:$A,MATCH($A77,'Smelter Look-up'!$E:$E,0)))</f>
        <v>Gold</v>
      </c>
      <c r="C77" s="186" t="str">
        <f ca="1">IF(LEN(A77)=0,"",INDEX('Smelter Look-up'!$C:$C,MATCH($A77,'Smelter Look-up'!$E:$E,0)))</f>
        <v>Asahi Refining Canada Ltd.</v>
      </c>
      <c r="D77" s="233"/>
      <c r="E77" s="182" t="str">
        <f ca="1">IF(ISERROR($V77),"",OFFSET('Smelter Look-up'!$D$4,$V77-4,0)&amp;"")</f>
        <v>CANADA</v>
      </c>
      <c r="F77" s="182" t="str">
        <f ca="1">IF(ISERROR($V77),"",OFFSET('Smelter Look-up'!$E$4,$V77-4,0))</f>
        <v>CID000924</v>
      </c>
      <c r="G77" s="182" t="str">
        <f ca="1">IF(C77=$X$4,IF(ISERROR($V77),"Enter smelter details","RMI"),IF(ISERROR($V77),"",OFFSET('Smelter Look-up'!$F$4,$V77-4,0)))</f>
        <v>RMI</v>
      </c>
      <c r="H77" s="183" t="s">
        <v>15665</v>
      </c>
      <c r="I77" s="184" t="str">
        <f ca="1">IF(ISERROR($V77),"",OFFSET('Smelter Look-up'!$H$4,$V77-4,0))</f>
        <v>Brampton</v>
      </c>
      <c r="J77" s="184" t="str">
        <f ca="1">IF(ISERROR($V77),"",OFFSET('Smelter Look-up'!$I$4,$V77-4,0))</f>
        <v>Ontario</v>
      </c>
      <c r="K77" s="225" t="s">
        <v>15665</v>
      </c>
      <c r="L77" s="225" t="s">
        <v>15665</v>
      </c>
      <c r="M77" s="225" t="s">
        <v>15665</v>
      </c>
      <c r="N77" s="225" t="s">
        <v>15665</v>
      </c>
      <c r="O77" s="225" t="s">
        <v>490</v>
      </c>
      <c r="P77" s="185" t="s">
        <v>15665</v>
      </c>
      <c r="Q77" s="226" t="s">
        <v>15665</v>
      </c>
      <c r="R77" s="182" t="str">
        <f ca="1">IF(ISERROR($V77),"",OFFSET('Smelter Look-up'!$C$4,$V77-4,0)&amp;"")</f>
        <v>Asahi Refining Canada Ltd.</v>
      </c>
      <c r="S77" s="181" t="str">
        <f t="shared" ca="1" si="12"/>
        <v>CA</v>
      </c>
      <c r="T77" s="181" t="str">
        <f ca="1">IF(B77="","",IF(ISERROR(MATCH($J77,SorP!$B$1:$B$6230,0)),"",INDIRECT("'SorP'!$A$"&amp;MATCH($J77,SorP!$B$1:$B$6230,0))))</f>
        <v>CA-ON</v>
      </c>
      <c r="U77" s="201"/>
      <c r="V77" s="227">
        <f ca="1">IF(C77="",NA(),IF(OR(C77="Smelter not listed",C77="Smelter not yet identified"),MATCH($B77&amp;$D77,'Smelter Look-up'!$J:$J,0),MATCH($B77&amp;$C77,'Smelter Look-up'!$J:$J,0)))</f>
        <v>30</v>
      </c>
      <c r="X77" s="228">
        <f t="shared" ca="1" si="13"/>
        <v>0</v>
      </c>
      <c r="AB77" s="229" t="str">
        <f t="shared" ca="1" si="14"/>
        <v>GoldAsahi Refining Canada Ltd.</v>
      </c>
    </row>
    <row r="78" spans="1:28" s="228" customFormat="1" ht="25.5">
      <c r="A78" s="181" t="s">
        <v>688</v>
      </c>
      <c r="B78" s="182" t="str">
        <f ca="1">IF(LEN(A78)=0,"",INDEX('Smelter Look-up'!$A:$A,MATCH($A78,'Smelter Look-up'!$E:$E,0)))</f>
        <v>Gold</v>
      </c>
      <c r="C78" s="186" t="str">
        <f ca="1">IF(LEN(A78)=0,"",INDEX('Smelter Look-up'!$C:$C,MATCH($A78,'Smelter Look-up'!$E:$E,0)))</f>
        <v>Asahi Refining USA Inc.</v>
      </c>
      <c r="D78" s="233"/>
      <c r="E78" s="182" t="str">
        <f ca="1">IF(ISERROR($V78),"",OFFSET('Smelter Look-up'!$D$4,$V78-4,0)&amp;"")</f>
        <v>UNITED STATES OF AMERICA</v>
      </c>
      <c r="F78" s="182" t="str">
        <f ca="1">IF(ISERROR($V78),"",OFFSET('Smelter Look-up'!$E$4,$V78-4,0))</f>
        <v>CID000920</v>
      </c>
      <c r="G78" s="182" t="str">
        <f ca="1">IF(C78=$X$4,IF(ISERROR($V78),"Enter smelter details","RMI"),IF(ISERROR($V78),"",OFFSET('Smelter Look-up'!$F$4,$V78-4,0)))</f>
        <v>RMI</v>
      </c>
      <c r="H78" s="183" t="s">
        <v>15665</v>
      </c>
      <c r="I78" s="184" t="str">
        <f ca="1">IF(ISERROR($V78),"",OFFSET('Smelter Look-up'!$H$4,$V78-4,0))</f>
        <v>Salt Lake City</v>
      </c>
      <c r="J78" s="184" t="str">
        <f ca="1">IF(ISERROR($V78),"",OFFSET('Smelter Look-up'!$I$4,$V78-4,0))</f>
        <v>Utah</v>
      </c>
      <c r="K78" s="225" t="s">
        <v>15665</v>
      </c>
      <c r="L78" s="225" t="s">
        <v>15665</v>
      </c>
      <c r="M78" s="225" t="s">
        <v>15665</v>
      </c>
      <c r="N78" s="225" t="s">
        <v>15665</v>
      </c>
      <c r="O78" s="225" t="s">
        <v>490</v>
      </c>
      <c r="P78" s="185" t="s">
        <v>15665</v>
      </c>
      <c r="Q78" s="226" t="s">
        <v>15665</v>
      </c>
      <c r="R78" s="182" t="str">
        <f ca="1">IF(ISERROR($V78),"",OFFSET('Smelter Look-up'!$C$4,$V78-4,0)&amp;"")</f>
        <v>Asahi Refining USA Inc.</v>
      </c>
      <c r="S78" s="181" t="str">
        <f t="shared" ca="1" si="12"/>
        <v>US</v>
      </c>
      <c r="T78" s="181" t="str">
        <f ca="1">IF(B78="","",IF(ISERROR(MATCH($J78,SorP!$B$1:$B$6230,0)),"",INDIRECT("'SorP'!$A$"&amp;MATCH($J78,SorP!$B$1:$B$6230,0))))</f>
        <v>US-UT</v>
      </c>
      <c r="U78" s="201"/>
      <c r="V78" s="227">
        <f ca="1">IF(C78="",NA(),IF(OR(C78="Smelter not listed",C78="Smelter not yet identified"),MATCH($B78&amp;$D78,'Smelter Look-up'!$J:$J,0),MATCH($B78&amp;$C78,'Smelter Look-up'!$J:$J,0)))</f>
        <v>31</v>
      </c>
      <c r="X78" s="228">
        <f t="shared" ca="1" si="13"/>
        <v>0</v>
      </c>
      <c r="AB78" s="229" t="str">
        <f t="shared" ca="1" si="14"/>
        <v>GoldAsahi Refining USA Inc.</v>
      </c>
    </row>
    <row r="79" spans="1:28" s="228" customFormat="1" ht="20.25">
      <c r="A79" s="181" t="s">
        <v>658</v>
      </c>
      <c r="B79" s="182" t="str">
        <f ca="1">IF(LEN(A79)=0,"",INDEX('Smelter Look-up'!$A:$A,MATCH($A79,'Smelter Look-up'!$E:$E,0)))</f>
        <v>Gold</v>
      </c>
      <c r="C79" s="186" t="str">
        <f ca="1">IF(LEN(A79)=0,"",INDEX('Smelter Look-up'!$C:$C,MATCH($A79,'Smelter Look-up'!$E:$E,0)))</f>
        <v>Aurubis AG</v>
      </c>
      <c r="D79" s="233"/>
      <c r="E79" s="182" t="str">
        <f ca="1">IF(ISERROR($V79),"",OFFSET('Smelter Look-up'!$D$4,$V79-4,0)&amp;"")</f>
        <v>GERMANY</v>
      </c>
      <c r="F79" s="182" t="str">
        <f ca="1">IF(ISERROR($V79),"",OFFSET('Smelter Look-up'!$E$4,$V79-4,0))</f>
        <v>CID000113</v>
      </c>
      <c r="G79" s="182" t="str">
        <f ca="1">IF(C79=$X$4,IF(ISERROR($V79),"Enter smelter details","RMI"),IF(ISERROR($V79),"",OFFSET('Smelter Look-up'!$F$4,$V79-4,0)))</f>
        <v>RMI</v>
      </c>
      <c r="H79" s="183" t="s">
        <v>15665</v>
      </c>
      <c r="I79" s="184" t="str">
        <f ca="1">IF(ISERROR($V79),"",OFFSET('Smelter Look-up'!$H$4,$V79-4,0))</f>
        <v>Hamburg</v>
      </c>
      <c r="J79" s="184" t="str">
        <f ca="1">IF(ISERROR($V79),"",OFFSET('Smelter Look-up'!$I$4,$V79-4,0))</f>
        <v>Hamburg</v>
      </c>
      <c r="K79" s="225" t="s">
        <v>15665</v>
      </c>
      <c r="L79" s="225" t="s">
        <v>15665</v>
      </c>
      <c r="M79" s="225" t="s">
        <v>15665</v>
      </c>
      <c r="N79" s="225" t="s">
        <v>15665</v>
      </c>
      <c r="O79" s="225" t="s">
        <v>490</v>
      </c>
      <c r="P79" s="185" t="s">
        <v>15665</v>
      </c>
      <c r="Q79" s="226" t="s">
        <v>15665</v>
      </c>
      <c r="R79" s="182" t="str">
        <f ca="1">IF(ISERROR($V79),"",OFFSET('Smelter Look-up'!$C$4,$V79-4,0)&amp;"")</f>
        <v>Aurubis AG</v>
      </c>
      <c r="S79" s="181" t="str">
        <f t="shared" ca="1" si="12"/>
        <v>DE</v>
      </c>
      <c r="T79" s="181" t="str">
        <f ca="1">IF(B79="","",IF(ISERROR(MATCH($J79,SorP!$B$1:$B$6230,0)),"",INDIRECT("'SorP'!$A$"&amp;MATCH($J79,SorP!$B$1:$B$6230,0))))</f>
        <v>DE-HH</v>
      </c>
      <c r="U79" s="201"/>
      <c r="V79" s="227">
        <f ca="1">IF(C79="",NA(),IF(OR(C79="Smelter not listed",C79="Smelter not yet identified"),MATCH($B79&amp;$D79,'Smelter Look-up'!$J:$J,0),MATCH($B79&amp;$C79,'Smelter Look-up'!$J:$J,0)))</f>
        <v>37</v>
      </c>
      <c r="X79" s="228">
        <f t="shared" ca="1" si="13"/>
        <v>0</v>
      </c>
      <c r="AB79" s="229" t="str">
        <f t="shared" ca="1" si="14"/>
        <v>GoldAurubis AG</v>
      </c>
    </row>
    <row r="80" spans="1:28" s="228" customFormat="1" ht="25.5">
      <c r="A80" s="181" t="s">
        <v>660</v>
      </c>
      <c r="B80" s="182" t="str">
        <f ca="1">IF(LEN(A80)=0,"",INDEX('Smelter Look-up'!$A:$A,MATCH($A80,'Smelter Look-up'!$E:$E,0)))</f>
        <v>Gold</v>
      </c>
      <c r="C80" s="186" t="str">
        <f ca="1">IF(LEN(A80)=0,"",INDEX('Smelter Look-up'!$C:$C,MATCH($A80,'Smelter Look-up'!$E:$E,0)))</f>
        <v>Boliden AB</v>
      </c>
      <c r="D80" s="233"/>
      <c r="E80" s="182" t="str">
        <f ca="1">IF(ISERROR($V80),"",OFFSET('Smelter Look-up'!$D$4,$V80-4,0)&amp;"")</f>
        <v>SWEDEN</v>
      </c>
      <c r="F80" s="182" t="str">
        <f ca="1">IF(ISERROR($V80),"",OFFSET('Smelter Look-up'!$E$4,$V80-4,0))</f>
        <v>CID000157</v>
      </c>
      <c r="G80" s="182" t="str">
        <f ca="1">IF(C80=$X$4,IF(ISERROR($V80),"Enter smelter details","RMI"),IF(ISERROR($V80),"",OFFSET('Smelter Look-up'!$F$4,$V80-4,0)))</f>
        <v>RMI</v>
      </c>
      <c r="H80" s="183" t="s">
        <v>15665</v>
      </c>
      <c r="I80" s="184" t="str">
        <f ca="1">IF(ISERROR($V80),"",OFFSET('Smelter Look-up'!$H$4,$V80-4,0))</f>
        <v>Skelleftehamn</v>
      </c>
      <c r="J80" s="184" t="str">
        <f ca="1">IF(ISERROR($V80),"",OFFSET('Smelter Look-up'!$I$4,$V80-4,0))</f>
        <v>Västerbottens län [SE-24]</v>
      </c>
      <c r="K80" s="225" t="s">
        <v>15665</v>
      </c>
      <c r="L80" s="225" t="s">
        <v>15665</v>
      </c>
      <c r="M80" s="225" t="s">
        <v>15665</v>
      </c>
      <c r="N80" s="225" t="s">
        <v>15665</v>
      </c>
      <c r="O80" s="225" t="s">
        <v>490</v>
      </c>
      <c r="P80" s="185" t="s">
        <v>15665</v>
      </c>
      <c r="Q80" s="226" t="s">
        <v>15665</v>
      </c>
      <c r="R80" s="182" t="str">
        <f ca="1">IF(ISERROR($V80),"",OFFSET('Smelter Look-up'!$C$4,$V80-4,0)&amp;"")</f>
        <v>Boliden AB</v>
      </c>
      <c r="S80" s="181" t="str">
        <f t="shared" ca="1" si="12"/>
        <v>SE</v>
      </c>
      <c r="T80" s="181" t="str">
        <f ca="1">IF(B80="","",IF(ISERROR(MATCH($J80,SorP!$B$1:$B$6230,0)),"",INDIRECT("'SorP'!$A$"&amp;MATCH($J80,SorP!$B$1:$B$6230,0))))</f>
        <v>SE-AC</v>
      </c>
      <c r="U80" s="201"/>
      <c r="V80" s="227">
        <f ca="1">IF(C80="",NA(),IF(OR(C80="Smelter not listed",C80="Smelter not yet identified"),MATCH($B80&amp;$D80,'Smelter Look-up'!$J:$J,0),MATCH($B80&amp;$C80,'Smelter Look-up'!$J:$J,0)))</f>
        <v>42</v>
      </c>
      <c r="X80" s="228">
        <f t="shared" ca="1" si="13"/>
        <v>0</v>
      </c>
      <c r="AB80" s="229" t="str">
        <f t="shared" ca="1" si="14"/>
        <v>GoldBoliden AB</v>
      </c>
    </row>
    <row r="81" spans="1:28" s="228" customFormat="1" ht="20.25">
      <c r="A81" s="181" t="s">
        <v>662</v>
      </c>
      <c r="B81" s="182" t="str">
        <f ca="1">IF(LEN(A81)=0,"",INDEX('Smelter Look-up'!$A:$A,MATCH($A81,'Smelter Look-up'!$E:$E,0)))</f>
        <v>Gold</v>
      </c>
      <c r="C81" s="186" t="str">
        <f ca="1">IF(LEN(A81)=0,"",INDEX('Smelter Look-up'!$C:$C,MATCH($A81,'Smelter Look-up'!$E:$E,0)))</f>
        <v>C. Hafner GmbH + Co. KG</v>
      </c>
      <c r="D81" s="233"/>
      <c r="E81" s="182" t="str">
        <f ca="1">IF(ISERROR($V81),"",OFFSET('Smelter Look-up'!$D$4,$V81-4,0)&amp;"")</f>
        <v>GERMANY</v>
      </c>
      <c r="F81" s="182" t="str">
        <f ca="1">IF(ISERROR($V81),"",OFFSET('Smelter Look-up'!$E$4,$V81-4,0))</f>
        <v>CID000176</v>
      </c>
      <c r="G81" s="182" t="str">
        <f ca="1">IF(C81=$X$4,IF(ISERROR($V81),"Enter smelter details","RMI"),IF(ISERROR($V81),"",OFFSET('Smelter Look-up'!$F$4,$V81-4,0)))</f>
        <v>RMI</v>
      </c>
      <c r="H81" s="183" t="s">
        <v>15665</v>
      </c>
      <c r="I81" s="184" t="str">
        <f ca="1">IF(ISERROR($V81),"",OFFSET('Smelter Look-up'!$H$4,$V81-4,0))</f>
        <v>Pforzheim</v>
      </c>
      <c r="J81" s="184" t="str">
        <f ca="1">IF(ISERROR($V81),"",OFFSET('Smelter Look-up'!$I$4,$V81-4,0))</f>
        <v>Baden-Württemberg</v>
      </c>
      <c r="K81" s="225" t="s">
        <v>15665</v>
      </c>
      <c r="L81" s="225" t="s">
        <v>15665</v>
      </c>
      <c r="M81" s="225" t="s">
        <v>15665</v>
      </c>
      <c r="N81" s="225" t="s">
        <v>15665</v>
      </c>
      <c r="O81" s="225" t="s">
        <v>490</v>
      </c>
      <c r="P81" s="185" t="s">
        <v>15665</v>
      </c>
      <c r="Q81" s="226" t="s">
        <v>15665</v>
      </c>
      <c r="R81" s="182" t="str">
        <f ca="1">IF(ISERROR($V81),"",OFFSET('Smelter Look-up'!$C$4,$V81-4,0)&amp;"")</f>
        <v>C. Hafner GmbH + Co. KG</v>
      </c>
      <c r="S81" s="181" t="str">
        <f t="shared" ca="1" si="12"/>
        <v>DE</v>
      </c>
      <c r="T81" s="181" t="str">
        <f ca="1">IF(B81="","",IF(ISERROR(MATCH($J81,SorP!$B$1:$B$6230,0)),"",INDIRECT("'SorP'!$A$"&amp;MATCH($J81,SorP!$B$1:$B$6230,0))))</f>
        <v>DE-BW</v>
      </c>
      <c r="U81" s="201"/>
      <c r="V81" s="227">
        <f ca="1">IF(C81="",NA(),IF(OR(C81="Smelter not listed",C81="Smelter not yet identified"),MATCH($B81&amp;$D81,'Smelter Look-up'!$J:$J,0),MATCH($B81&amp;$C81,'Smelter Look-up'!$J:$J,0)))</f>
        <v>43</v>
      </c>
      <c r="X81" s="228">
        <f t="shared" ca="1" si="13"/>
        <v>0</v>
      </c>
      <c r="AB81" s="229" t="str">
        <f t="shared" ca="1" si="14"/>
        <v>GoldC. Hafner GmbH + Co. KG</v>
      </c>
    </row>
    <row r="82" spans="1:28" s="228" customFormat="1" ht="20.25">
      <c r="A82" s="181" t="s">
        <v>666</v>
      </c>
      <c r="B82" s="182" t="str">
        <f ca="1">IF(LEN(A82)=0,"",INDEX('Smelter Look-up'!$A:$A,MATCH($A82,'Smelter Look-up'!$E:$E,0)))</f>
        <v>Gold</v>
      </c>
      <c r="C82" s="186" t="str">
        <f ca="1">IF(LEN(A82)=0,"",INDEX('Smelter Look-up'!$C:$C,MATCH($A82,'Smelter Look-up'!$E:$E,0)))</f>
        <v>Chimet S.p.A.</v>
      </c>
      <c r="D82" s="233"/>
      <c r="E82" s="182" t="str">
        <f ca="1">IF(ISERROR($V82),"",OFFSET('Smelter Look-up'!$D$4,$V82-4,0)&amp;"")</f>
        <v>ITALY</v>
      </c>
      <c r="F82" s="182" t="str">
        <f ca="1">IF(ISERROR($V82),"",OFFSET('Smelter Look-up'!$E$4,$V82-4,0))</f>
        <v>CID000233</v>
      </c>
      <c r="G82" s="182" t="str">
        <f ca="1">IF(C82=$X$4,IF(ISERROR($V82),"Enter smelter details","RMI"),IF(ISERROR($V82),"",OFFSET('Smelter Look-up'!$F$4,$V82-4,0)))</f>
        <v>RMI</v>
      </c>
      <c r="H82" s="183" t="s">
        <v>15665</v>
      </c>
      <c r="I82" s="184" t="str">
        <f ca="1">IF(ISERROR($V82),"",OFFSET('Smelter Look-up'!$H$4,$V82-4,0))</f>
        <v>Arezzo</v>
      </c>
      <c r="J82" s="184" t="str">
        <f ca="1">IF(ISERROR($V82),"",OFFSET('Smelter Look-up'!$I$4,$V82-4,0))</f>
        <v>Toscana</v>
      </c>
      <c r="K82" s="225" t="s">
        <v>15665</v>
      </c>
      <c r="L82" s="225" t="s">
        <v>15665</v>
      </c>
      <c r="M82" s="225" t="s">
        <v>15665</v>
      </c>
      <c r="N82" s="225" t="s">
        <v>15665</v>
      </c>
      <c r="O82" s="225" t="s">
        <v>490</v>
      </c>
      <c r="P82" s="185" t="s">
        <v>15665</v>
      </c>
      <c r="Q82" s="226" t="s">
        <v>15665</v>
      </c>
      <c r="R82" s="182" t="str">
        <f ca="1">IF(ISERROR($V82),"",OFFSET('Smelter Look-up'!$C$4,$V82-4,0)&amp;"")</f>
        <v>Chimet S.p.A.</v>
      </c>
      <c r="S82" s="181" t="str">
        <f t="shared" ca="1" si="12"/>
        <v>IT</v>
      </c>
      <c r="T82" s="181" t="str">
        <f ca="1">IF(B82="","",IF(ISERROR(MATCH($J82,SorP!$B$1:$B$6230,0)),"",INDIRECT("'SorP'!$A$"&amp;MATCH($J82,SorP!$B$1:$B$6230,0))))</f>
        <v>IT-52</v>
      </c>
      <c r="U82" s="201"/>
      <c r="V82" s="227">
        <f ca="1">IF(C82="",NA(),IF(OR(C82="Smelter not listed",C82="Smelter not yet identified"),MATCH($B82&amp;$D82,'Smelter Look-up'!$J:$J,0),MATCH($B82&amp;$C82,'Smelter Look-up'!$J:$J,0)))</f>
        <v>55</v>
      </c>
      <c r="X82" s="228">
        <f t="shared" ca="1" si="13"/>
        <v>0</v>
      </c>
      <c r="AB82" s="229" t="str">
        <f t="shared" ca="1" si="14"/>
        <v>GoldChimet S.p.A.</v>
      </c>
    </row>
    <row r="83" spans="1:28" s="228" customFormat="1" ht="20.25">
      <c r="A83" s="181" t="s">
        <v>673</v>
      </c>
      <c r="B83" s="182" t="str">
        <f ca="1">IF(LEN(A83)=0,"",INDEX('Smelter Look-up'!$A:$A,MATCH($A83,'Smelter Look-up'!$E:$E,0)))</f>
        <v>Gold</v>
      </c>
      <c r="C83" s="186" t="str">
        <f ca="1">IF(LEN(A83)=0,"",INDEX('Smelter Look-up'!$C:$C,MATCH($A83,'Smelter Look-up'!$E:$E,0)))</f>
        <v>Dowa</v>
      </c>
      <c r="D83" s="233"/>
      <c r="E83" s="182" t="str">
        <f ca="1">IF(ISERROR($V83),"",OFFSET('Smelter Look-up'!$D$4,$V83-4,0)&amp;"")</f>
        <v>JAPAN</v>
      </c>
      <c r="F83" s="182" t="str">
        <f ca="1">IF(ISERROR($V83),"",OFFSET('Smelter Look-up'!$E$4,$V83-4,0))</f>
        <v>CID000401</v>
      </c>
      <c r="G83" s="182" t="str">
        <f ca="1">IF(C83=$X$4,IF(ISERROR($V83),"Enter smelter details","RMI"),IF(ISERROR($V83),"",OFFSET('Smelter Look-up'!$F$4,$V83-4,0)))</f>
        <v>RMI</v>
      </c>
      <c r="H83" s="183" t="s">
        <v>15665</v>
      </c>
      <c r="I83" s="184" t="str">
        <f ca="1">IF(ISERROR($V83),"",OFFSET('Smelter Look-up'!$H$4,$V83-4,0))</f>
        <v>Kosaka</v>
      </c>
      <c r="J83" s="184" t="str">
        <f ca="1">IF(ISERROR($V83),"",OFFSET('Smelter Look-up'!$I$4,$V83-4,0))</f>
        <v>Akita</v>
      </c>
      <c r="K83" s="225" t="s">
        <v>15665</v>
      </c>
      <c r="L83" s="225" t="s">
        <v>15665</v>
      </c>
      <c r="M83" s="225" t="s">
        <v>15665</v>
      </c>
      <c r="N83" s="225" t="s">
        <v>15665</v>
      </c>
      <c r="O83" s="225" t="s">
        <v>15667</v>
      </c>
      <c r="P83" s="185" t="s">
        <v>489</v>
      </c>
      <c r="Q83" s="226" t="s">
        <v>15665</v>
      </c>
      <c r="R83" s="182" t="str">
        <f ca="1">IF(ISERROR($V83),"",OFFSET('Smelter Look-up'!$C$4,$V83-4,0)&amp;"")</f>
        <v>Dowa</v>
      </c>
      <c r="S83" s="181" t="str">
        <f t="shared" ca="1" si="12"/>
        <v>JP</v>
      </c>
      <c r="T83" s="181" t="str">
        <f ca="1">IF(B83="","",IF(ISERROR(MATCH($J83,SorP!$B$1:$B$6230,0)),"",INDIRECT("'SorP'!$A$"&amp;MATCH($J83,SorP!$B$1:$B$6230,0))))</f>
        <v>JP-05</v>
      </c>
      <c r="U83" s="201"/>
      <c r="V83" s="227">
        <f ca="1">IF(C83="",NA(),IF(OR(C83="Smelter not listed",C83="Smelter not yet identified"),MATCH($B83&amp;$D83,'Smelter Look-up'!$J:$J,0),MATCH($B83&amp;$C83,'Smelter Look-up'!$J:$J,0)))</f>
        <v>68</v>
      </c>
      <c r="X83" s="228">
        <f t="shared" ca="1" si="13"/>
        <v>0</v>
      </c>
      <c r="AB83" s="229" t="str">
        <f t="shared" ca="1" si="14"/>
        <v>GoldDowa</v>
      </c>
    </row>
    <row r="84" spans="1:28" s="228" customFormat="1" ht="25.5">
      <c r="A84" s="181" t="s">
        <v>1702</v>
      </c>
      <c r="B84" s="182" t="str">
        <f ca="1">IF(LEN(A84)=0,"",INDEX('Smelter Look-up'!$A:$A,MATCH($A84,'Smelter Look-up'!$E:$E,0)))</f>
        <v>Gold</v>
      </c>
      <c r="C84" s="186" t="str">
        <f ca="1">IF(LEN(A84)=0,"",INDEX('Smelter Look-up'!$C:$C,MATCH($A84,'Smelter Look-up'!$E:$E,0)))</f>
        <v>Geib Refining Corporation</v>
      </c>
      <c r="D84" s="233"/>
      <c r="E84" s="182" t="str">
        <f ca="1">IF(ISERROR($V84),"",OFFSET('Smelter Look-up'!$D$4,$V84-4,0)&amp;"")</f>
        <v>UNITED STATES OF AMERICA</v>
      </c>
      <c r="F84" s="182" t="str">
        <f ca="1">IF(ISERROR($V84),"",OFFSET('Smelter Look-up'!$E$4,$V84-4,0))</f>
        <v>CID002459</v>
      </c>
      <c r="G84" s="182" t="str">
        <f ca="1">IF(C84=$X$4,IF(ISERROR($V84),"Enter smelter details","RMI"),IF(ISERROR($V84),"",OFFSET('Smelter Look-up'!$F$4,$V84-4,0)))</f>
        <v>RMI</v>
      </c>
      <c r="H84" s="183" t="s">
        <v>15665</v>
      </c>
      <c r="I84" s="184" t="str">
        <f ca="1">IF(ISERROR($V84),"",OFFSET('Smelter Look-up'!$H$4,$V84-4,0))</f>
        <v>Warwick</v>
      </c>
      <c r="J84" s="184" t="str">
        <f ca="1">IF(ISERROR($V84),"",OFFSET('Smelter Look-up'!$I$4,$V84-4,0))</f>
        <v>Rhode Island</v>
      </c>
      <c r="K84" s="225" t="s">
        <v>15665</v>
      </c>
      <c r="L84" s="225" t="s">
        <v>15665</v>
      </c>
      <c r="M84" s="225" t="s">
        <v>15665</v>
      </c>
      <c r="N84" s="225" t="s">
        <v>15665</v>
      </c>
      <c r="O84" s="225" t="s">
        <v>490</v>
      </c>
      <c r="P84" s="185" t="s">
        <v>15665</v>
      </c>
      <c r="Q84" s="226" t="s">
        <v>15665</v>
      </c>
      <c r="R84" s="182" t="str">
        <f ca="1">IF(ISERROR($V84),"",OFFSET('Smelter Look-up'!$C$4,$V84-4,0)&amp;"")</f>
        <v>Geib Refining Corporation</v>
      </c>
      <c r="S84" s="181" t="str">
        <f t="shared" ca="1" si="12"/>
        <v>US</v>
      </c>
      <c r="T84" s="181" t="str">
        <f ca="1">IF(B84="","",IF(ISERROR(MATCH($J84,SorP!$B$1:$B$6230,0)),"",INDIRECT("'SorP'!$A$"&amp;MATCH($J84,SorP!$B$1:$B$6230,0))))</f>
        <v>US-RI</v>
      </c>
      <c r="U84" s="201"/>
      <c r="V84" s="227">
        <f ca="1">IF(C84="",NA(),IF(OR(C84="Smelter not listed",C84="Smelter not yet identified"),MATCH($B84&amp;$D84,'Smelter Look-up'!$J:$J,0),MATCH($B84&amp;$C84,'Smelter Look-up'!$J:$J,0)))</f>
        <v>88</v>
      </c>
      <c r="X84" s="228">
        <f t="shared" ca="1" si="13"/>
        <v>0</v>
      </c>
      <c r="AB84" s="229" t="str">
        <f t="shared" ca="1" si="14"/>
        <v>GoldGeib Refining Corporation</v>
      </c>
    </row>
    <row r="85" spans="1:28" s="228" customFormat="1" ht="20.25">
      <c r="A85" s="181" t="s">
        <v>678</v>
      </c>
      <c r="B85" s="182" t="str">
        <f ca="1">IF(LEN(A85)=0,"",INDEX('Smelter Look-up'!$A:$A,MATCH($A85,'Smelter Look-up'!$E:$E,0)))</f>
        <v>Gold</v>
      </c>
      <c r="C85" s="186" t="str">
        <f ca="1">IF(LEN(A85)=0,"",INDEX('Smelter Look-up'!$C:$C,MATCH($A85,'Smelter Look-up'!$E:$E,0)))</f>
        <v>Heimerle + Meule GmbH</v>
      </c>
      <c r="D85" s="233"/>
      <c r="E85" s="182" t="str">
        <f ca="1">IF(ISERROR($V85),"",OFFSET('Smelter Look-up'!$D$4,$V85-4,0)&amp;"")</f>
        <v>GERMANY</v>
      </c>
      <c r="F85" s="182" t="str">
        <f ca="1">IF(ISERROR($V85),"",OFFSET('Smelter Look-up'!$E$4,$V85-4,0))</f>
        <v>CID000694</v>
      </c>
      <c r="G85" s="182" t="str">
        <f ca="1">IF(C85=$X$4,IF(ISERROR($V85),"Enter smelter details","RMI"),IF(ISERROR($V85),"",OFFSET('Smelter Look-up'!$F$4,$V85-4,0)))</f>
        <v>RMI</v>
      </c>
      <c r="H85" s="183" t="s">
        <v>15665</v>
      </c>
      <c r="I85" s="184" t="str">
        <f ca="1">IF(ISERROR($V85),"",OFFSET('Smelter Look-up'!$H$4,$V85-4,0))</f>
        <v>Pforzheim</v>
      </c>
      <c r="J85" s="184" t="str">
        <f ca="1">IF(ISERROR($V85),"",OFFSET('Smelter Look-up'!$I$4,$V85-4,0))</f>
        <v>Baden-Württemberg</v>
      </c>
      <c r="K85" s="225" t="s">
        <v>15665</v>
      </c>
      <c r="L85" s="225" t="s">
        <v>15665</v>
      </c>
      <c r="M85" s="225" t="s">
        <v>15665</v>
      </c>
      <c r="N85" s="225" t="s">
        <v>15665</v>
      </c>
      <c r="O85" s="225" t="s">
        <v>490</v>
      </c>
      <c r="P85" s="185" t="s">
        <v>15665</v>
      </c>
      <c r="Q85" s="226" t="s">
        <v>15665</v>
      </c>
      <c r="R85" s="182" t="str">
        <f ca="1">IF(ISERROR($V85),"",OFFSET('Smelter Look-up'!$C$4,$V85-4,0)&amp;"")</f>
        <v>Heimerle + Meule GmbH</v>
      </c>
      <c r="S85" s="181" t="str">
        <f t="shared" ca="1" si="12"/>
        <v>DE</v>
      </c>
      <c r="T85" s="181" t="str">
        <f ca="1">IF(B85="","",IF(ISERROR(MATCH($J85,SorP!$B$1:$B$6230,0)),"",INDIRECT("'SorP'!$A$"&amp;MATCH($J85,SorP!$B$1:$B$6230,0))))</f>
        <v>DE-BW</v>
      </c>
      <c r="U85" s="201"/>
      <c r="V85" s="227">
        <f ca="1">IF(C85="",NA(),IF(OR(C85="Smelter not listed",C85="Smelter not yet identified"),MATCH($B85&amp;$D85,'Smelter Look-up'!$J:$J,0),MATCH($B85&amp;$C85,'Smelter Look-up'!$J:$J,0)))</f>
        <v>102</v>
      </c>
      <c r="X85" s="228">
        <f t="shared" ca="1" si="13"/>
        <v>0</v>
      </c>
      <c r="AB85" s="229" t="str">
        <f t="shared" ca="1" si="14"/>
        <v>GoldHeimerle + Meule GmbH</v>
      </c>
    </row>
    <row r="86" spans="1:28" s="228" customFormat="1" ht="20.25">
      <c r="A86" s="181" t="s">
        <v>679</v>
      </c>
      <c r="B86" s="182" t="str">
        <f ca="1">IF(LEN(A86)=0,"",INDEX('Smelter Look-up'!$A:$A,MATCH($A86,'Smelter Look-up'!$E:$E,0)))</f>
        <v>Gold</v>
      </c>
      <c r="C86" s="186" t="str">
        <f ca="1">IF(LEN(A86)=0,"",INDEX('Smelter Look-up'!$C:$C,MATCH($A86,'Smelter Look-up'!$E:$E,0)))</f>
        <v>Heraeus Metals Hong Kong Ltd.</v>
      </c>
      <c r="D86" s="233"/>
      <c r="E86" s="182" t="str">
        <f ca="1">IF(ISERROR($V86),"",OFFSET('Smelter Look-up'!$D$4,$V86-4,0)&amp;"")</f>
        <v>CHINA</v>
      </c>
      <c r="F86" s="182" t="str">
        <f ca="1">IF(ISERROR($V86),"",OFFSET('Smelter Look-up'!$E$4,$V86-4,0))</f>
        <v>CID000707</v>
      </c>
      <c r="G86" s="182" t="str">
        <f ca="1">IF(C86=$X$4,IF(ISERROR($V86),"Enter smelter details","RMI"),IF(ISERROR($V86),"",OFFSET('Smelter Look-up'!$F$4,$V86-4,0)))</f>
        <v>RMI</v>
      </c>
      <c r="H86" s="183" t="s">
        <v>15665</v>
      </c>
      <c r="I86" s="184" t="str">
        <f ca="1">IF(ISERROR($V86),"",OFFSET('Smelter Look-up'!$H$4,$V86-4,0))</f>
        <v>Fanling</v>
      </c>
      <c r="J86" s="184" t="str">
        <f ca="1">IF(ISERROR($V86),"",OFFSET('Smelter Look-up'!$I$4,$V86-4,0))</f>
        <v>Hong Kong SAR</v>
      </c>
      <c r="K86" s="225" t="s">
        <v>15665</v>
      </c>
      <c r="L86" s="225" t="s">
        <v>15665</v>
      </c>
      <c r="M86" s="225" t="s">
        <v>15665</v>
      </c>
      <c r="N86" s="225" t="s">
        <v>15665</v>
      </c>
      <c r="O86" s="225" t="s">
        <v>490</v>
      </c>
      <c r="P86" s="185" t="s">
        <v>15665</v>
      </c>
      <c r="Q86" s="226" t="s">
        <v>15665</v>
      </c>
      <c r="R86" s="182" t="str">
        <f ca="1">IF(ISERROR($V86),"",OFFSET('Smelter Look-up'!$C$4,$V86-4,0)&amp;"")</f>
        <v>Heraeus Metals Hong Kong Ltd.</v>
      </c>
      <c r="S86" s="181" t="str">
        <f t="shared" ca="1" si="12"/>
        <v>CN</v>
      </c>
      <c r="T86" s="181" t="str">
        <f ca="1">IF(B86="","",IF(ISERROR(MATCH($J86,SorP!$B$1:$B$6230,0)),"",INDIRECT("'SorP'!$A$"&amp;MATCH($J86,SorP!$B$1:$B$6230,0))))</f>
        <v/>
      </c>
      <c r="U86" s="201"/>
      <c r="V86" s="227">
        <f ca="1">IF(C86="",NA(),IF(OR(C86="Smelter not listed",C86="Smelter not yet identified"),MATCH($B86&amp;$D86,'Smelter Look-up'!$J:$J,0),MATCH($B86&amp;$C86,'Smelter Look-up'!$J:$J,0)))</f>
        <v>108</v>
      </c>
      <c r="X86" s="228">
        <f t="shared" ca="1" si="13"/>
        <v>0</v>
      </c>
      <c r="AB86" s="229" t="str">
        <f t="shared" ca="1" si="14"/>
        <v>GoldHeraeus Metals Hong Kong Ltd.</v>
      </c>
    </row>
    <row r="87" spans="1:28" s="228" customFormat="1" ht="20.25">
      <c r="A87" s="181" t="s">
        <v>685</v>
      </c>
      <c r="B87" s="182" t="str">
        <f ca="1">IF(LEN(A87)=0,"",INDEX('Smelter Look-up'!$A:$A,MATCH($A87,'Smelter Look-up'!$E:$E,0)))</f>
        <v>Gold</v>
      </c>
      <c r="C87" s="186" t="str">
        <f ca="1">IF(LEN(A87)=0,"",INDEX('Smelter Look-up'!$C:$C,MATCH($A87,'Smelter Look-up'!$E:$E,0)))</f>
        <v>Istanbul Gold Refinery</v>
      </c>
      <c r="D87" s="233"/>
      <c r="E87" s="182" t="str">
        <f ca="1">IF(ISERROR($V87),"",OFFSET('Smelter Look-up'!$D$4,$V87-4,0)&amp;"")</f>
        <v>TURKEY</v>
      </c>
      <c r="F87" s="182" t="str">
        <f ca="1">IF(ISERROR($V87),"",OFFSET('Smelter Look-up'!$E$4,$V87-4,0))</f>
        <v>CID000814</v>
      </c>
      <c r="G87" s="182" t="str">
        <f ca="1">IF(C87=$X$4,IF(ISERROR($V87),"Enter smelter details","RMI"),IF(ISERROR($V87),"",OFFSET('Smelter Look-up'!$F$4,$V87-4,0)))</f>
        <v>RMI</v>
      </c>
      <c r="H87" s="183" t="s">
        <v>15665</v>
      </c>
      <c r="I87" s="184" t="str">
        <f ca="1">IF(ISERROR($V87),"",OFFSET('Smelter Look-up'!$H$4,$V87-4,0))</f>
        <v>Kuyumcukent</v>
      </c>
      <c r="J87" s="184" t="str">
        <f ca="1">IF(ISERROR($V87),"",OFFSET('Smelter Look-up'!$I$4,$V87-4,0))</f>
        <v>İstanbul</v>
      </c>
      <c r="K87" s="225" t="s">
        <v>15665</v>
      </c>
      <c r="L87" s="225" t="s">
        <v>15665</v>
      </c>
      <c r="M87" s="225" t="s">
        <v>15665</v>
      </c>
      <c r="N87" s="225" t="s">
        <v>15665</v>
      </c>
      <c r="O87" s="225" t="s">
        <v>490</v>
      </c>
      <c r="P87" s="185" t="s">
        <v>15665</v>
      </c>
      <c r="Q87" s="226" t="s">
        <v>15665</v>
      </c>
      <c r="R87" s="182" t="str">
        <f ca="1">IF(ISERROR($V87),"",OFFSET('Smelter Look-up'!$C$4,$V87-4,0)&amp;"")</f>
        <v>Istanbul Gold Refinery</v>
      </c>
      <c r="S87" s="181" t="str">
        <f t="shared" ca="1" si="12"/>
        <v>TR</v>
      </c>
      <c r="T87" s="181" t="str">
        <f ca="1">IF(B87="","",IF(ISERROR(MATCH($J87,SorP!$B$1:$B$6230,0)),"",INDIRECT("'SorP'!$A$"&amp;MATCH($J87,SorP!$B$1:$B$6230,0))))</f>
        <v>TR-34</v>
      </c>
      <c r="U87" s="201"/>
      <c r="V87" s="227">
        <f ca="1">IF(C87="",NA(),IF(OR(C87="Smelter not listed",C87="Smelter not yet identified"),MATCH($B87&amp;$D87,'Smelter Look-up'!$J:$J,0),MATCH($B87&amp;$C87,'Smelter Look-up'!$J:$J,0)))</f>
        <v>120</v>
      </c>
      <c r="X87" s="228">
        <f t="shared" ca="1" si="13"/>
        <v>0</v>
      </c>
      <c r="AB87" s="229" t="str">
        <f t="shared" ca="1" si="14"/>
        <v>GoldIstanbul Gold Refinery</v>
      </c>
    </row>
    <row r="88" spans="1:28" s="228" customFormat="1" ht="25.5">
      <c r="A88" s="181" t="s">
        <v>695</v>
      </c>
      <c r="B88" s="182" t="str">
        <f ca="1">IF(LEN(A88)=0,"",INDEX('Smelter Look-up'!$A:$A,MATCH($A88,'Smelter Look-up'!$E:$E,0)))</f>
        <v>Gold</v>
      </c>
      <c r="C88" s="186" t="str">
        <f ca="1">IF(LEN(A88)=0,"",INDEX('Smelter Look-up'!$C:$C,MATCH($A88,'Smelter Look-up'!$E:$E,0)))</f>
        <v>Kennecott Utah Copper LLC</v>
      </c>
      <c r="D88" s="233"/>
      <c r="E88" s="182" t="str">
        <f ca="1">IF(ISERROR($V88),"",OFFSET('Smelter Look-up'!$D$4,$V88-4,0)&amp;"")</f>
        <v>UNITED STATES OF AMERICA</v>
      </c>
      <c r="F88" s="182" t="str">
        <f ca="1">IF(ISERROR($V88),"",OFFSET('Smelter Look-up'!$E$4,$V88-4,0))</f>
        <v>CID000969</v>
      </c>
      <c r="G88" s="182" t="str">
        <f ca="1">IF(C88=$X$4,IF(ISERROR($V88),"Enter smelter details","RMI"),IF(ISERROR($V88),"",OFFSET('Smelter Look-up'!$F$4,$V88-4,0)))</f>
        <v>RMI</v>
      </c>
      <c r="H88" s="183" t="s">
        <v>15665</v>
      </c>
      <c r="I88" s="184" t="str">
        <f ca="1">IF(ISERROR($V88),"",OFFSET('Smelter Look-up'!$H$4,$V88-4,0))</f>
        <v>Magna</v>
      </c>
      <c r="J88" s="184" t="str">
        <f ca="1">IF(ISERROR($V88),"",OFFSET('Smelter Look-up'!$I$4,$V88-4,0))</f>
        <v>Utah</v>
      </c>
      <c r="K88" s="225" t="s">
        <v>15665</v>
      </c>
      <c r="L88" s="225" t="s">
        <v>15665</v>
      </c>
      <c r="M88" s="225" t="s">
        <v>15665</v>
      </c>
      <c r="N88" s="225" t="s">
        <v>15665</v>
      </c>
      <c r="O88" s="225" t="s">
        <v>490</v>
      </c>
      <c r="P88" s="185" t="s">
        <v>15665</v>
      </c>
      <c r="Q88" s="226" t="s">
        <v>15665</v>
      </c>
      <c r="R88" s="182" t="str">
        <f ca="1">IF(ISERROR($V88),"",OFFSET('Smelter Look-up'!$C$4,$V88-4,0)&amp;"")</f>
        <v>Kennecott Utah Copper LLC</v>
      </c>
      <c r="S88" s="181" t="str">
        <f t="shared" ca="1" si="12"/>
        <v>US</v>
      </c>
      <c r="T88" s="181" t="str">
        <f ca="1">IF(B88="","",IF(ISERROR(MATCH($J88,SorP!$B$1:$B$6230,0)),"",INDIRECT("'SorP'!$A$"&amp;MATCH($J88,SorP!$B$1:$B$6230,0))))</f>
        <v>US-UT</v>
      </c>
      <c r="U88" s="201"/>
      <c r="V88" s="227">
        <f ca="1">IF(C88="",NA(),IF(OR(C88="Smelter not listed",C88="Smelter not yet identified"),MATCH($B88&amp;$D88,'Smelter Look-up'!$J:$J,0),MATCH($B88&amp;$C88,'Smelter Look-up'!$J:$J,0)))</f>
        <v>138</v>
      </c>
      <c r="X88" s="228">
        <f t="shared" ca="1" si="13"/>
        <v>0</v>
      </c>
      <c r="AB88" s="229" t="str">
        <f t="shared" ca="1" si="14"/>
        <v>GoldKennecott Utah Copper LLC</v>
      </c>
    </row>
    <row r="89" spans="1:28" s="228" customFormat="1" ht="20.25">
      <c r="A89" s="181" t="s">
        <v>700</v>
      </c>
      <c r="B89" s="182" t="str">
        <f ca="1">IF(LEN(A89)=0,"",INDEX('Smelter Look-up'!$A:$A,MATCH($A89,'Smelter Look-up'!$E:$E,0)))</f>
        <v>Gold</v>
      </c>
      <c r="C89" s="186" t="str">
        <f ca="1">IF(LEN(A89)=0,"",INDEX('Smelter Look-up'!$C:$C,MATCH($A89,'Smelter Look-up'!$E:$E,0)))</f>
        <v>LS-NIKKO Copper Inc.</v>
      </c>
      <c r="D89" s="233"/>
      <c r="E89" s="182" t="str">
        <f ca="1">IF(ISERROR($V89),"",OFFSET('Smelter Look-up'!$D$4,$V89-4,0)&amp;"")</f>
        <v>KOREA, REPUBLIC OF</v>
      </c>
      <c r="F89" s="182" t="str">
        <f ca="1">IF(ISERROR($V89),"",OFFSET('Smelter Look-up'!$E$4,$V89-4,0))</f>
        <v>CID001078</v>
      </c>
      <c r="G89" s="182" t="str">
        <f ca="1">IF(C89=$X$4,IF(ISERROR($V89),"Enter smelter details","RMI"),IF(ISERROR($V89),"",OFFSET('Smelter Look-up'!$F$4,$V89-4,0)))</f>
        <v>RMI</v>
      </c>
      <c r="H89" s="183" t="s">
        <v>15665</v>
      </c>
      <c r="I89" s="184" t="str">
        <f ca="1">IF(ISERROR($V89),"",OFFSET('Smelter Look-up'!$H$4,$V89-4,0))</f>
        <v>Onsan-eup</v>
      </c>
      <c r="J89" s="184" t="str">
        <f ca="1">IF(ISERROR($V89),"",OFFSET('Smelter Look-up'!$I$4,$V89-4,0))</f>
        <v>Ulsan-gwangyeoksi</v>
      </c>
      <c r="K89" s="225" t="s">
        <v>15665</v>
      </c>
      <c r="L89" s="225" t="s">
        <v>15665</v>
      </c>
      <c r="M89" s="225" t="s">
        <v>15665</v>
      </c>
      <c r="N89" s="225" t="s">
        <v>15665</v>
      </c>
      <c r="O89" s="225" t="s">
        <v>490</v>
      </c>
      <c r="P89" s="185" t="s">
        <v>15665</v>
      </c>
      <c r="Q89" s="226" t="s">
        <v>15665</v>
      </c>
      <c r="R89" s="182" t="str">
        <f ca="1">IF(ISERROR($V89),"",OFFSET('Smelter Look-up'!$C$4,$V89-4,0)&amp;"")</f>
        <v>LS-NIKKO Copper Inc.</v>
      </c>
      <c r="S89" s="181" t="str">
        <f t="shared" ca="1" si="12"/>
        <v>KR</v>
      </c>
      <c r="T89" s="181" t="str">
        <f ca="1">IF(B89="","",IF(ISERROR(MATCH($J89,SorP!$B$1:$B$6230,0)),"",INDIRECT("'SorP'!$A$"&amp;MATCH($J89,SorP!$B$1:$B$6230,0))))</f>
        <v>KR-31</v>
      </c>
      <c r="U89" s="201"/>
      <c r="V89" s="227">
        <f ca="1">IF(C89="",NA(),IF(OR(C89="Smelter not listed",C89="Smelter not yet identified"),MATCH($B89&amp;$D89,'Smelter Look-up'!$J:$J,0),MATCH($B89&amp;$C89,'Smelter Look-up'!$J:$J,0)))</f>
        <v>158</v>
      </c>
      <c r="X89" s="228">
        <f t="shared" ca="1" si="13"/>
        <v>0</v>
      </c>
      <c r="AB89" s="229" t="str">
        <f t="shared" ca="1" si="14"/>
        <v>GoldLS-NIKKO Copper Inc.</v>
      </c>
    </row>
    <row r="90" spans="1:28" s="228" customFormat="1" ht="20.25">
      <c r="A90" s="181" t="s">
        <v>705</v>
      </c>
      <c r="B90" s="182" t="str">
        <f ca="1">IF(LEN(A90)=0,"",INDEX('Smelter Look-up'!$A:$A,MATCH($A90,'Smelter Look-up'!$E:$E,0)))</f>
        <v>Gold</v>
      </c>
      <c r="C90" s="186" t="str">
        <f ca="1">IF(LEN(A90)=0,"",INDEX('Smelter Look-up'!$C:$C,MATCH($A90,'Smelter Look-up'!$E:$E,0)))</f>
        <v>Metalor Technologies (Hong Kong) Ltd.</v>
      </c>
      <c r="D90" s="233"/>
      <c r="E90" s="182" t="str">
        <f ca="1">IF(ISERROR($V90),"",OFFSET('Smelter Look-up'!$D$4,$V90-4,0)&amp;"")</f>
        <v>CHINA</v>
      </c>
      <c r="F90" s="182" t="str">
        <f ca="1">IF(ISERROR($V90),"",OFFSET('Smelter Look-up'!$E$4,$V90-4,0))</f>
        <v>CID001149</v>
      </c>
      <c r="G90" s="182" t="str">
        <f ca="1">IF(C90=$X$4,IF(ISERROR($V90),"Enter smelter details","RMI"),IF(ISERROR($V90),"",OFFSET('Smelter Look-up'!$F$4,$V90-4,0)))</f>
        <v>RMI</v>
      </c>
      <c r="H90" s="183" t="s">
        <v>15665</v>
      </c>
      <c r="I90" s="184" t="str">
        <f ca="1">IF(ISERROR($V90),"",OFFSET('Smelter Look-up'!$H$4,$V90-4,0))</f>
        <v>Kwai Chung</v>
      </c>
      <c r="J90" s="184" t="str">
        <f ca="1">IF(ISERROR($V90),"",OFFSET('Smelter Look-up'!$I$4,$V90-4,0))</f>
        <v>Hong Kong SAR</v>
      </c>
      <c r="K90" s="225" t="s">
        <v>15665</v>
      </c>
      <c r="L90" s="225" t="s">
        <v>15665</v>
      </c>
      <c r="M90" s="225" t="s">
        <v>15665</v>
      </c>
      <c r="N90" s="225" t="s">
        <v>15665</v>
      </c>
      <c r="O90" s="225" t="s">
        <v>490</v>
      </c>
      <c r="P90" s="185" t="s">
        <v>15665</v>
      </c>
      <c r="Q90" s="226" t="s">
        <v>15665</v>
      </c>
      <c r="R90" s="182" t="str">
        <f ca="1">IF(ISERROR($V90),"",OFFSET('Smelter Look-up'!$C$4,$V90-4,0)&amp;"")</f>
        <v>Metalor Technologies (Hong Kong) Ltd.</v>
      </c>
      <c r="S90" s="181" t="str">
        <f t="shared" ca="1" si="12"/>
        <v>CN</v>
      </c>
      <c r="T90" s="181" t="str">
        <f ca="1">IF(B90="","",IF(ISERROR(MATCH($J90,SorP!$B$1:$B$6230,0)),"",INDIRECT("'SorP'!$A$"&amp;MATCH($J90,SorP!$B$1:$B$6230,0))))</f>
        <v/>
      </c>
      <c r="U90" s="201"/>
      <c r="V90" s="227">
        <f ca="1">IF(C90="",NA(),IF(OR(C90="Smelter not listed",C90="Smelter not yet identified"),MATCH($B90&amp;$D90,'Smelter Look-up'!$J:$J,0),MATCH($B90&amp;$C90,'Smelter Look-up'!$J:$J,0)))</f>
        <v>173</v>
      </c>
      <c r="X90" s="228">
        <f t="shared" ca="1" si="13"/>
        <v>0</v>
      </c>
      <c r="AB90" s="229" t="str">
        <f t="shared" ca="1" si="14"/>
        <v>GoldMetalor Technologies (Hong Kong) Ltd.</v>
      </c>
    </row>
    <row r="91" spans="1:28" s="228" customFormat="1" ht="20.25">
      <c r="A91" s="181" t="s">
        <v>707</v>
      </c>
      <c r="B91" s="182" t="str">
        <f ca="1">IF(LEN(A91)=0,"",INDEX('Smelter Look-up'!$A:$A,MATCH($A91,'Smelter Look-up'!$E:$E,0)))</f>
        <v>Gold</v>
      </c>
      <c r="C91" s="186" t="str">
        <f ca="1">IF(LEN(A91)=0,"",INDEX('Smelter Look-up'!$C:$C,MATCH($A91,'Smelter Look-up'!$E:$E,0)))</f>
        <v>Metalor Technologies S.A.</v>
      </c>
      <c r="D91" s="233"/>
      <c r="E91" s="182" t="str">
        <f ca="1">IF(ISERROR($V91),"",OFFSET('Smelter Look-up'!$D$4,$V91-4,0)&amp;"")</f>
        <v>SWITZERLAND</v>
      </c>
      <c r="F91" s="182" t="str">
        <f ca="1">IF(ISERROR($V91),"",OFFSET('Smelter Look-up'!$E$4,$V91-4,0))</f>
        <v>CID001153</v>
      </c>
      <c r="G91" s="182" t="str">
        <f ca="1">IF(C91=$X$4,IF(ISERROR($V91),"Enter smelter details","RMI"),IF(ISERROR($V91),"",OFFSET('Smelter Look-up'!$F$4,$V91-4,0)))</f>
        <v>RMI</v>
      </c>
      <c r="H91" s="183" t="s">
        <v>15665</v>
      </c>
      <c r="I91" s="184" t="str">
        <f ca="1">IF(ISERROR($V91),"",OFFSET('Smelter Look-up'!$H$4,$V91-4,0))</f>
        <v>Marin</v>
      </c>
      <c r="J91" s="184" t="str">
        <f ca="1">IF(ISERROR($V91),"",OFFSET('Smelter Look-up'!$I$4,$V91-4,0))</f>
        <v>Neuchâtel</v>
      </c>
      <c r="K91" s="225" t="s">
        <v>15665</v>
      </c>
      <c r="L91" s="225" t="s">
        <v>15665</v>
      </c>
      <c r="M91" s="225" t="s">
        <v>15665</v>
      </c>
      <c r="N91" s="225" t="s">
        <v>15665</v>
      </c>
      <c r="O91" s="225" t="s">
        <v>490</v>
      </c>
      <c r="P91" s="185" t="s">
        <v>15665</v>
      </c>
      <c r="Q91" s="226" t="s">
        <v>15665</v>
      </c>
      <c r="R91" s="182" t="str">
        <f ca="1">IF(ISERROR($V91),"",OFFSET('Smelter Look-up'!$C$4,$V91-4,0)&amp;"")</f>
        <v>Metalor Technologies S.A.</v>
      </c>
      <c r="S91" s="181" t="str">
        <f t="shared" ca="1" si="12"/>
        <v>CH</v>
      </c>
      <c r="T91" s="181" t="str">
        <f ca="1">IF(B91="","",IF(ISERROR(MATCH($J91,SorP!$B$1:$B$6230,0)),"",INDIRECT("'SorP'!$A$"&amp;MATCH($J91,SorP!$B$1:$B$6230,0))))</f>
        <v>CH-NE</v>
      </c>
      <c r="U91" s="201"/>
      <c r="V91" s="227">
        <f ca="1">IF(C91="",NA(),IF(OR(C91="Smelter not listed",C91="Smelter not yet identified"),MATCH($B91&amp;$D91,'Smelter Look-up'!$J:$J,0),MATCH($B91&amp;$C91,'Smelter Look-up'!$J:$J,0)))</f>
        <v>176</v>
      </c>
      <c r="X91" s="228">
        <f t="shared" ca="1" si="13"/>
        <v>0</v>
      </c>
      <c r="AB91" s="229" t="str">
        <f t="shared" ca="1" si="14"/>
        <v>GoldMetalor Technologies S.A.</v>
      </c>
    </row>
    <row r="92" spans="1:28" s="228" customFormat="1" ht="25.5">
      <c r="A92" s="181" t="s">
        <v>708</v>
      </c>
      <c r="B92" s="182" t="str">
        <f ca="1">IF(LEN(A92)=0,"",INDEX('Smelter Look-up'!$A:$A,MATCH($A92,'Smelter Look-up'!$E:$E,0)))</f>
        <v>Gold</v>
      </c>
      <c r="C92" s="186" t="str">
        <f ca="1">IF(LEN(A92)=0,"",INDEX('Smelter Look-up'!$C:$C,MATCH($A92,'Smelter Look-up'!$E:$E,0)))</f>
        <v>Metalor USA Refining Corporation</v>
      </c>
      <c r="D92" s="233"/>
      <c r="E92" s="182" t="str">
        <f ca="1">IF(ISERROR($V92),"",OFFSET('Smelter Look-up'!$D$4,$V92-4,0)&amp;"")</f>
        <v>UNITED STATES OF AMERICA</v>
      </c>
      <c r="F92" s="182" t="str">
        <f ca="1">IF(ISERROR($V92),"",OFFSET('Smelter Look-up'!$E$4,$V92-4,0))</f>
        <v>CID001157</v>
      </c>
      <c r="G92" s="182" t="str">
        <f ca="1">IF(C92=$X$4,IF(ISERROR($V92),"Enter smelter details","RMI"),IF(ISERROR($V92),"",OFFSET('Smelter Look-up'!$F$4,$V92-4,0)))</f>
        <v>RMI</v>
      </c>
      <c r="H92" s="183" t="s">
        <v>15665</v>
      </c>
      <c r="I92" s="184" t="str">
        <f ca="1">IF(ISERROR($V92),"",OFFSET('Smelter Look-up'!$H$4,$V92-4,0))</f>
        <v>North Attleboro</v>
      </c>
      <c r="J92" s="184" t="str">
        <f ca="1">IF(ISERROR($V92),"",OFFSET('Smelter Look-up'!$I$4,$V92-4,0))</f>
        <v>Massachusetts</v>
      </c>
      <c r="K92" s="225" t="s">
        <v>15665</v>
      </c>
      <c r="L92" s="225" t="s">
        <v>15665</v>
      </c>
      <c r="M92" s="225" t="s">
        <v>15665</v>
      </c>
      <c r="N92" s="225" t="s">
        <v>15665</v>
      </c>
      <c r="O92" s="225" t="s">
        <v>490</v>
      </c>
      <c r="P92" s="185" t="s">
        <v>15665</v>
      </c>
      <c r="Q92" s="226" t="s">
        <v>15665</v>
      </c>
      <c r="R92" s="182" t="str">
        <f ca="1">IF(ISERROR($V92),"",OFFSET('Smelter Look-up'!$C$4,$V92-4,0)&amp;"")</f>
        <v>Metalor USA Refining Corporation</v>
      </c>
      <c r="S92" s="181" t="str">
        <f t="shared" ca="1" si="12"/>
        <v>US</v>
      </c>
      <c r="T92" s="181" t="str">
        <f ca="1">IF(B92="","",IF(ISERROR(MATCH($J92,SorP!$B$1:$B$6230,0)),"",INDIRECT("'SorP'!$A$"&amp;MATCH($J92,SorP!$B$1:$B$6230,0))))</f>
        <v>US-MA</v>
      </c>
      <c r="U92" s="201"/>
      <c r="V92" s="227">
        <f ca="1">IF(C92="",NA(),IF(OR(C92="Smelter not listed",C92="Smelter not yet identified"),MATCH($B92&amp;$D92,'Smelter Look-up'!$J:$J,0),MATCH($B92&amp;$C92,'Smelter Look-up'!$J:$J,0)))</f>
        <v>177</v>
      </c>
      <c r="X92" s="228">
        <f t="shared" ca="1" si="13"/>
        <v>0</v>
      </c>
      <c r="AB92" s="229" t="str">
        <f t="shared" ca="1" si="14"/>
        <v>GoldMetalor USA Refining Corporation</v>
      </c>
    </row>
    <row r="93" spans="1:28" s="228" customFormat="1" ht="25.5">
      <c r="A93" s="181" t="s">
        <v>718</v>
      </c>
      <c r="B93" s="182" t="str">
        <f ca="1">IF(LEN(A93)=0,"",INDEX('Smelter Look-up'!$A:$A,MATCH($A93,'Smelter Look-up'!$E:$E,0)))</f>
        <v>Gold</v>
      </c>
      <c r="C93" s="186" t="str">
        <f ca="1">IF(LEN(A93)=0,"",INDEX('Smelter Look-up'!$C:$C,MATCH($A93,'Smelter Look-up'!$E:$E,0)))</f>
        <v>PAMP S.A.</v>
      </c>
      <c r="D93" s="233"/>
      <c r="E93" s="182" t="str">
        <f ca="1">IF(ISERROR($V93),"",OFFSET('Smelter Look-up'!$D$4,$V93-4,0)&amp;"")</f>
        <v>SWITZERLAND</v>
      </c>
      <c r="F93" s="182" t="str">
        <f ca="1">IF(ISERROR($V93),"",OFFSET('Smelter Look-up'!$E$4,$V93-4,0))</f>
        <v>CID001352</v>
      </c>
      <c r="G93" s="182" t="str">
        <f ca="1">IF(C93=$X$4,IF(ISERROR($V93),"Enter smelter details","RMI"),IF(ISERROR($V93),"",OFFSET('Smelter Look-up'!$F$4,$V93-4,0)))</f>
        <v>RMI</v>
      </c>
      <c r="H93" s="183" t="s">
        <v>15665</v>
      </c>
      <c r="I93" s="184" t="str">
        <f ca="1">IF(ISERROR($V93),"",OFFSET('Smelter Look-up'!$H$4,$V93-4,0))</f>
        <v>Castel San Pietro</v>
      </c>
      <c r="J93" s="184" t="str">
        <f ca="1">IF(ISERROR($V93),"",OFFSET('Smelter Look-up'!$I$4,$V93-4,0))</f>
        <v>Ticino</v>
      </c>
      <c r="K93" s="225" t="s">
        <v>15665</v>
      </c>
      <c r="L93" s="225" t="s">
        <v>15665</v>
      </c>
      <c r="M93" s="225" t="s">
        <v>15665</v>
      </c>
      <c r="N93" s="225" t="s">
        <v>15665</v>
      </c>
      <c r="O93" s="225" t="s">
        <v>15666</v>
      </c>
      <c r="P93" s="185" t="s">
        <v>489</v>
      </c>
      <c r="Q93" s="226" t="s">
        <v>15665</v>
      </c>
      <c r="R93" s="182" t="str">
        <f ca="1">IF(ISERROR($V93),"",OFFSET('Smelter Look-up'!$C$4,$V93-4,0)&amp;"")</f>
        <v>PAMP S.A.</v>
      </c>
      <c r="S93" s="181" t="str">
        <f t="shared" ca="1" si="12"/>
        <v>CH</v>
      </c>
      <c r="T93" s="181" t="str">
        <f ca="1">IF(B93="","",IF(ISERROR(MATCH($J93,SorP!$B$1:$B$6230,0)),"",INDIRECT("'SorP'!$A$"&amp;MATCH($J93,SorP!$B$1:$B$6230,0))))</f>
        <v>CH-TI</v>
      </c>
      <c r="U93" s="201"/>
      <c r="V93" s="227">
        <f ca="1">IF(C93="",NA(),IF(OR(C93="Smelter not listed",C93="Smelter not yet identified"),MATCH($B93&amp;$D93,'Smelter Look-up'!$J:$J,0),MATCH($B93&amp;$C93,'Smelter Look-up'!$J:$J,0)))</f>
        <v>202</v>
      </c>
      <c r="X93" s="228">
        <f t="shared" ca="1" si="13"/>
        <v>0</v>
      </c>
      <c r="AB93" s="229" t="str">
        <f t="shared" ca="1" si="14"/>
        <v>GoldPAMP S.A.</v>
      </c>
    </row>
    <row r="94" spans="1:28" s="228" customFormat="1" ht="20.25">
      <c r="A94" s="181" t="s">
        <v>724</v>
      </c>
      <c r="B94" s="182" t="str">
        <f ca="1">IF(LEN(A94)=0,"",INDEX('Smelter Look-up'!$A:$A,MATCH($A94,'Smelter Look-up'!$E:$E,0)))</f>
        <v>Gold</v>
      </c>
      <c r="C94" s="186" t="str">
        <f ca="1">IF(LEN(A94)=0,"",INDEX('Smelter Look-up'!$C:$C,MATCH($A94,'Smelter Look-up'!$E:$E,0)))</f>
        <v>Royal Canadian Mint</v>
      </c>
      <c r="D94" s="233"/>
      <c r="E94" s="182" t="str">
        <f ca="1">IF(ISERROR($V94),"",OFFSET('Smelter Look-up'!$D$4,$V94-4,0)&amp;"")</f>
        <v>CANADA</v>
      </c>
      <c r="F94" s="182" t="str">
        <f ca="1">IF(ISERROR($V94),"",OFFSET('Smelter Look-up'!$E$4,$V94-4,0))</f>
        <v>CID001534</v>
      </c>
      <c r="G94" s="182" t="str">
        <f ca="1">IF(C94=$X$4,IF(ISERROR($V94),"Enter smelter details","RMI"),IF(ISERROR($V94),"",OFFSET('Smelter Look-up'!$F$4,$V94-4,0)))</f>
        <v>RMI</v>
      </c>
      <c r="H94" s="183" t="s">
        <v>15665</v>
      </c>
      <c r="I94" s="184" t="str">
        <f ca="1">IF(ISERROR($V94),"",OFFSET('Smelter Look-up'!$H$4,$V94-4,0))</f>
        <v>Ottawa</v>
      </c>
      <c r="J94" s="184" t="str">
        <f ca="1">IF(ISERROR($V94),"",OFFSET('Smelter Look-up'!$I$4,$V94-4,0))</f>
        <v>Ontario</v>
      </c>
      <c r="K94" s="225" t="s">
        <v>15665</v>
      </c>
      <c r="L94" s="225" t="s">
        <v>15665</v>
      </c>
      <c r="M94" s="225" t="s">
        <v>15665</v>
      </c>
      <c r="N94" s="225" t="s">
        <v>15665</v>
      </c>
      <c r="O94" s="225" t="s">
        <v>490</v>
      </c>
      <c r="P94" s="185" t="s">
        <v>15665</v>
      </c>
      <c r="Q94" s="226" t="s">
        <v>15665</v>
      </c>
      <c r="R94" s="182" t="str">
        <f ca="1">IF(ISERROR($V94),"",OFFSET('Smelter Look-up'!$C$4,$V94-4,0)&amp;"")</f>
        <v>Royal Canadian Mint</v>
      </c>
      <c r="S94" s="181" t="str">
        <f t="shared" ca="1" si="12"/>
        <v>CA</v>
      </c>
      <c r="T94" s="181" t="str">
        <f ca="1">IF(B94="","",IF(ISERROR(MATCH($J94,SorP!$B$1:$B$6230,0)),"",INDIRECT("'SorP'!$A$"&amp;MATCH($J94,SorP!$B$1:$B$6230,0))))</f>
        <v>CA-ON</v>
      </c>
      <c r="U94" s="201"/>
      <c r="V94" s="227">
        <f ca="1">IF(C94="",NA(),IF(OR(C94="Smelter not listed",C94="Smelter not yet identified"),MATCH($B94&amp;$D94,'Smelter Look-up'!$J:$J,0),MATCH($B94&amp;$C94,'Smelter Look-up'!$J:$J,0)))</f>
        <v>220</v>
      </c>
      <c r="X94" s="228">
        <f t="shared" ca="1" si="13"/>
        <v>0</v>
      </c>
      <c r="AB94" s="229" t="str">
        <f t="shared" ca="1" si="14"/>
        <v>GoldRoyal Canadian Mint</v>
      </c>
    </row>
    <row r="95" spans="1:28" s="228" customFormat="1" ht="20.25">
      <c r="A95" s="181" t="s">
        <v>1721</v>
      </c>
      <c r="B95" s="182" t="str">
        <f ca="1">IF(LEN(A95)=0,"",INDEX('Smelter Look-up'!$A:$A,MATCH($A95,'Smelter Look-up'!$E:$E,0)))</f>
        <v>Gold</v>
      </c>
      <c r="C95" s="186" t="str">
        <f ca="1">IF(LEN(A95)=0,"",INDEX('Smelter Look-up'!$C:$C,MATCH($A95,'Smelter Look-up'!$E:$E,0)))</f>
        <v>T.C.A S.p.A</v>
      </c>
      <c r="D95" s="233"/>
      <c r="E95" s="182" t="str">
        <f ca="1">IF(ISERROR($V95),"",OFFSET('Smelter Look-up'!$D$4,$V95-4,0)&amp;"")</f>
        <v>ITALY</v>
      </c>
      <c r="F95" s="182" t="str">
        <f ca="1">IF(ISERROR($V95),"",OFFSET('Smelter Look-up'!$E$4,$V95-4,0))</f>
        <v>CID002580</v>
      </c>
      <c r="G95" s="182" t="str">
        <f ca="1">IF(C95=$X$4,IF(ISERROR($V95),"Enter smelter details","RMI"),IF(ISERROR($V95),"",OFFSET('Smelter Look-up'!$F$4,$V95-4,0)))</f>
        <v>RMI</v>
      </c>
      <c r="H95" s="183" t="s">
        <v>15665</v>
      </c>
      <c r="I95" s="184" t="str">
        <f ca="1">IF(ISERROR($V95),"",OFFSET('Smelter Look-up'!$H$4,$V95-4,0))</f>
        <v>Capolona</v>
      </c>
      <c r="J95" s="184" t="str">
        <f ca="1">IF(ISERROR($V95),"",OFFSET('Smelter Look-up'!$I$4,$V95-4,0))</f>
        <v>Toscana</v>
      </c>
      <c r="K95" s="225" t="s">
        <v>15665</v>
      </c>
      <c r="L95" s="225" t="s">
        <v>15665</v>
      </c>
      <c r="M95" s="225" t="s">
        <v>15665</v>
      </c>
      <c r="N95" s="225" t="s">
        <v>15665</v>
      </c>
      <c r="O95" s="225" t="s">
        <v>490</v>
      </c>
      <c r="P95" s="185" t="s">
        <v>15665</v>
      </c>
      <c r="Q95" s="226" t="s">
        <v>15665</v>
      </c>
      <c r="R95" s="182" t="str">
        <f ca="1">IF(ISERROR($V95),"",OFFSET('Smelter Look-up'!$C$4,$V95-4,0)&amp;"")</f>
        <v>T.C.A S.p.A</v>
      </c>
      <c r="S95" s="181" t="str">
        <f t="shared" ca="1" si="12"/>
        <v>IT</v>
      </c>
      <c r="T95" s="181" t="str">
        <f ca="1">IF(B95="","",IF(ISERROR(MATCH($J95,SorP!$B$1:$B$6230,0)),"",INDIRECT("'SorP'!$A$"&amp;MATCH($J95,SorP!$B$1:$B$6230,0))))</f>
        <v>IT-52</v>
      </c>
      <c r="U95" s="201"/>
      <c r="V95" s="227">
        <f ca="1">IF(C95="",NA(),IF(OR(C95="Smelter not listed",C95="Smelter not yet identified"),MATCH($B95&amp;$D95,'Smelter Look-up'!$J:$J,0),MATCH($B95&amp;$C95,'Smelter Look-up'!$J:$J,0)))</f>
        <v>269</v>
      </c>
      <c r="X95" s="228">
        <f t="shared" ca="1" si="13"/>
        <v>0</v>
      </c>
      <c r="AB95" s="229" t="str">
        <f t="shared" ca="1" si="14"/>
        <v>GoldT.C.A S.p.A</v>
      </c>
    </row>
    <row r="96" spans="1:28" s="228" customFormat="1" ht="20.25">
      <c r="A96" s="181" t="s">
        <v>732</v>
      </c>
      <c r="B96" s="182" t="str">
        <f ca="1">IF(LEN(A96)=0,"",INDEX('Smelter Look-up'!$A:$A,MATCH($A96,'Smelter Look-up'!$E:$E,0)))</f>
        <v>Gold</v>
      </c>
      <c r="C96" s="186" t="str">
        <f ca="1">IF(LEN(A96)=0,"",INDEX('Smelter Look-up'!$C:$C,MATCH($A96,'Smelter Look-up'!$E:$E,0)))</f>
        <v>Tanaka Kikinzoku Kogyo K.K.</v>
      </c>
      <c r="D96" s="233"/>
      <c r="E96" s="182" t="str">
        <f ca="1">IF(ISERROR($V96),"",OFFSET('Smelter Look-up'!$D$4,$V96-4,0)&amp;"")</f>
        <v>JAPAN</v>
      </c>
      <c r="F96" s="182" t="str">
        <f ca="1">IF(ISERROR($V96),"",OFFSET('Smelter Look-up'!$E$4,$V96-4,0))</f>
        <v>CID001875</v>
      </c>
      <c r="G96" s="182" t="str">
        <f ca="1">IF(C96=$X$4,IF(ISERROR($V96),"Enter smelter details","RMI"),IF(ISERROR($V96),"",OFFSET('Smelter Look-up'!$F$4,$V96-4,0)))</f>
        <v>RMI</v>
      </c>
      <c r="H96" s="183" t="s">
        <v>15665</v>
      </c>
      <c r="I96" s="184" t="str">
        <f ca="1">IF(ISERROR($V96),"",OFFSET('Smelter Look-up'!$H$4,$V96-4,0))</f>
        <v>Hiratsuka</v>
      </c>
      <c r="J96" s="184" t="str">
        <f ca="1">IF(ISERROR($V96),"",OFFSET('Smelter Look-up'!$I$4,$V96-4,0))</f>
        <v>Kanagawa</v>
      </c>
      <c r="K96" s="225" t="s">
        <v>15665</v>
      </c>
      <c r="L96" s="225" t="s">
        <v>15665</v>
      </c>
      <c r="M96" s="225" t="s">
        <v>15665</v>
      </c>
      <c r="N96" s="225" t="s">
        <v>15665</v>
      </c>
      <c r="O96" s="225" t="s">
        <v>490</v>
      </c>
      <c r="P96" s="185" t="s">
        <v>15665</v>
      </c>
      <c r="Q96" s="226" t="s">
        <v>15665</v>
      </c>
      <c r="R96" s="182" t="str">
        <f ca="1">IF(ISERROR($V96),"",OFFSET('Smelter Look-up'!$C$4,$V96-4,0)&amp;"")</f>
        <v>Tanaka Kikinzoku Kogyo K.K.</v>
      </c>
      <c r="S96" s="181" t="str">
        <f t="shared" ca="1" si="12"/>
        <v>JP</v>
      </c>
      <c r="T96" s="181" t="str">
        <f ca="1">IF(B96="","",IF(ISERROR(MATCH($J96,SorP!$B$1:$B$6230,0)),"",INDIRECT("'SorP'!$A$"&amp;MATCH($J96,SorP!$B$1:$B$6230,0))))</f>
        <v>JP-14</v>
      </c>
      <c r="U96" s="201"/>
      <c r="V96" s="227">
        <f ca="1">IF(C96="",NA(),IF(OR(C96="Smelter not listed",C96="Smelter not yet identified"),MATCH($B96&amp;$D96,'Smelter Look-up'!$J:$J,0),MATCH($B96&amp;$C96,'Smelter Look-up'!$J:$J,0)))</f>
        <v>278</v>
      </c>
      <c r="X96" s="228">
        <f t="shared" ca="1" si="13"/>
        <v>0</v>
      </c>
      <c r="AB96" s="229" t="str">
        <f t="shared" ca="1" si="14"/>
        <v>GoldTanaka Kikinzoku Kogyo K.K.</v>
      </c>
    </row>
    <row r="97" spans="1:28" s="228" customFormat="1" ht="25.5">
      <c r="A97" s="181" t="s">
        <v>738</v>
      </c>
      <c r="B97" s="182" t="str">
        <f ca="1">IF(LEN(A97)=0,"",INDEX('Smelter Look-up'!$A:$A,MATCH($A97,'Smelter Look-up'!$E:$E,0)))</f>
        <v>Gold</v>
      </c>
      <c r="C97" s="186" t="str">
        <f ca="1">IF(LEN(A97)=0,"",INDEX('Smelter Look-up'!$C:$C,MATCH($A97,'Smelter Look-up'!$E:$E,0)))</f>
        <v>Umicore S.A. Business Unit Precious Metals Refining</v>
      </c>
      <c r="D97" s="233"/>
      <c r="E97" s="182" t="str">
        <f ca="1">IF(ISERROR($V97),"",OFFSET('Smelter Look-up'!$D$4,$V97-4,0)&amp;"")</f>
        <v>BELGIUM</v>
      </c>
      <c r="F97" s="182" t="str">
        <f ca="1">IF(ISERROR($V97),"",OFFSET('Smelter Look-up'!$E$4,$V97-4,0))</f>
        <v>CID001980</v>
      </c>
      <c r="G97" s="182" t="str">
        <f ca="1">IF(C97=$X$4,IF(ISERROR($V97),"Enter smelter details","RMI"),IF(ISERROR($V97),"",OFFSET('Smelter Look-up'!$F$4,$V97-4,0)))</f>
        <v>RMI</v>
      </c>
      <c r="H97" s="183" t="s">
        <v>15665</v>
      </c>
      <c r="I97" s="184" t="str">
        <f ca="1">IF(ISERROR($V97),"",OFFSET('Smelter Look-up'!$H$4,$V97-4,0))</f>
        <v>Hoboken</v>
      </c>
      <c r="J97" s="184" t="str">
        <f ca="1">IF(ISERROR($V97),"",OFFSET('Smelter Look-up'!$I$4,$V97-4,0))</f>
        <v>Antwerpen</v>
      </c>
      <c r="K97" s="225" t="s">
        <v>15665</v>
      </c>
      <c r="L97" s="225" t="s">
        <v>15665</v>
      </c>
      <c r="M97" s="225" t="s">
        <v>15665</v>
      </c>
      <c r="N97" s="225" t="s">
        <v>15665</v>
      </c>
      <c r="O97" s="225" t="s">
        <v>490</v>
      </c>
      <c r="P97" s="185" t="s">
        <v>15665</v>
      </c>
      <c r="Q97" s="226" t="s">
        <v>15665</v>
      </c>
      <c r="R97" s="182" t="str">
        <f ca="1">IF(ISERROR($V97),"",OFFSET('Smelter Look-up'!$C$4,$V97-4,0)&amp;"")</f>
        <v>Umicore S.A. Business Unit Precious Metals Refining</v>
      </c>
      <c r="S97" s="181" t="str">
        <f t="shared" ca="1" si="12"/>
        <v>BE</v>
      </c>
      <c r="T97" s="181" t="str">
        <f ca="1">IF(B97="","",IF(ISERROR(MATCH($J97,SorP!$B$1:$B$6230,0)),"",INDIRECT("'SorP'!$A$"&amp;MATCH($J97,SorP!$B$1:$B$6230,0))))</f>
        <v>BE-VAN</v>
      </c>
      <c r="U97" s="201"/>
      <c r="V97" s="227">
        <f ca="1">IF(C97="",NA(),IF(OR(C97="Smelter not listed",C97="Smelter not yet identified"),MATCH($B97&amp;$D97,'Smelter Look-up'!$J:$J,0),MATCH($B97&amp;$C97,'Smelter Look-up'!$J:$J,0)))</f>
        <v>293</v>
      </c>
      <c r="X97" s="228">
        <f t="shared" ca="1" si="13"/>
        <v>0</v>
      </c>
      <c r="AB97" s="229" t="str">
        <f t="shared" ca="1" si="14"/>
        <v>GoldUmicore S.A. Business Unit Precious Metals Refining</v>
      </c>
    </row>
    <row r="98" spans="1:28" s="228" customFormat="1" ht="25.5">
      <c r="A98" s="181" t="s">
        <v>739</v>
      </c>
      <c r="B98" s="182" t="str">
        <f ca="1">IF(LEN(A98)=0,"",INDEX('Smelter Look-up'!$A:$A,MATCH($A98,'Smelter Look-up'!$E:$E,0)))</f>
        <v>Gold</v>
      </c>
      <c r="C98" s="186" t="str">
        <f ca="1">IF(LEN(A98)=0,"",INDEX('Smelter Look-up'!$C:$C,MATCH($A98,'Smelter Look-up'!$E:$E,0)))</f>
        <v>United Precious Metal Refining, Inc.</v>
      </c>
      <c r="D98" s="233"/>
      <c r="E98" s="182" t="str">
        <f ca="1">IF(ISERROR($V98),"",OFFSET('Smelter Look-up'!$D$4,$V98-4,0)&amp;"")</f>
        <v>UNITED STATES OF AMERICA</v>
      </c>
      <c r="F98" s="182" t="str">
        <f ca="1">IF(ISERROR($V98),"",OFFSET('Smelter Look-up'!$E$4,$V98-4,0))</f>
        <v>CID001993</v>
      </c>
      <c r="G98" s="182" t="str">
        <f ca="1">IF(C98=$X$4,IF(ISERROR($V98),"Enter smelter details","RMI"),IF(ISERROR($V98),"",OFFSET('Smelter Look-up'!$F$4,$V98-4,0)))</f>
        <v>RMI</v>
      </c>
      <c r="H98" s="183" t="s">
        <v>15665</v>
      </c>
      <c r="I98" s="184" t="str">
        <f ca="1">IF(ISERROR($V98),"",OFFSET('Smelter Look-up'!$H$4,$V98-4,0))</f>
        <v>Alden</v>
      </c>
      <c r="J98" s="184" t="str">
        <f ca="1">IF(ISERROR($V98),"",OFFSET('Smelter Look-up'!$I$4,$V98-4,0))</f>
        <v>New York</v>
      </c>
      <c r="K98" s="225" t="s">
        <v>15665</v>
      </c>
      <c r="L98" s="225" t="s">
        <v>15665</v>
      </c>
      <c r="M98" s="225" t="s">
        <v>15665</v>
      </c>
      <c r="N98" s="225" t="s">
        <v>15665</v>
      </c>
      <c r="O98" s="225" t="s">
        <v>15668</v>
      </c>
      <c r="P98" s="185" t="s">
        <v>489</v>
      </c>
      <c r="Q98" s="226" t="s">
        <v>15665</v>
      </c>
      <c r="R98" s="182" t="str">
        <f ca="1">IF(ISERROR($V98),"",OFFSET('Smelter Look-up'!$C$4,$V98-4,0)&amp;"")</f>
        <v>United Precious Metal Refining, Inc.</v>
      </c>
      <c r="S98" s="181" t="str">
        <f t="shared" ca="1" si="12"/>
        <v>US</v>
      </c>
      <c r="T98" s="181" t="str">
        <f ca="1">IF(B98="","",IF(ISERROR(MATCH($J98,SorP!$B$1:$B$6230,0)),"",INDIRECT("'SorP'!$A$"&amp;MATCH($J98,SorP!$B$1:$B$6230,0))))</f>
        <v>US-NY</v>
      </c>
      <c r="U98" s="201"/>
      <c r="V98" s="227">
        <f ca="1">IF(C98="",NA(),IF(OR(C98="Smelter not listed",C98="Smelter not yet identified"),MATCH($B98&amp;$D98,'Smelter Look-up'!$J:$J,0),MATCH($B98&amp;$C98,'Smelter Look-up'!$J:$J,0)))</f>
        <v>294</v>
      </c>
      <c r="X98" s="228">
        <f t="shared" ca="1" si="13"/>
        <v>0</v>
      </c>
      <c r="AB98" s="229" t="str">
        <f t="shared" ca="1" si="14"/>
        <v>GoldUnited Precious Metal Refining, Inc.</v>
      </c>
    </row>
    <row r="99" spans="1:28" s="228" customFormat="1" ht="25.5">
      <c r="A99" s="181" t="s">
        <v>792</v>
      </c>
      <c r="B99" s="182" t="str">
        <f ca="1">IF(LEN(A99)=0,"",INDEX('Smelter Look-up'!$A:$A,MATCH($A99,'Smelter Look-up'!$E:$E,0)))</f>
        <v>Tungsten</v>
      </c>
      <c r="C99" s="186" t="str">
        <f ca="1">IF(LEN(A99)=0,"",INDEX('Smelter Look-up'!$C:$C,MATCH($A99,'Smelter Look-up'!$E:$E,0)))</f>
        <v>A.L.M.T. Corp.</v>
      </c>
      <c r="D99" s="233"/>
      <c r="E99" s="182" t="str">
        <f ca="1">IF(ISERROR($V99),"",OFFSET('Smelter Look-up'!$D$4,$V99-4,0)&amp;"")</f>
        <v>JAPAN</v>
      </c>
      <c r="F99" s="182" t="str">
        <f ca="1">IF(ISERROR($V99),"",OFFSET('Smelter Look-up'!$E$4,$V99-4,0))</f>
        <v>CID000004</v>
      </c>
      <c r="G99" s="182" t="str">
        <f ca="1">IF(C99=$X$4,IF(ISERROR($V99),"Enter smelter details","RMI"),IF(ISERROR($V99),"",OFFSET('Smelter Look-up'!$F$4,$V99-4,0)))</f>
        <v>RMI</v>
      </c>
      <c r="H99" s="183" t="s">
        <v>15665</v>
      </c>
      <c r="I99" s="184" t="str">
        <f ca="1">IF(ISERROR($V99),"",OFFSET('Smelter Look-up'!$H$4,$V99-4,0))</f>
        <v>Toyama City</v>
      </c>
      <c r="J99" s="184" t="str">
        <f ca="1">IF(ISERROR($V99),"",OFFSET('Smelter Look-up'!$I$4,$V99-4,0))</f>
        <v>Toyama</v>
      </c>
      <c r="K99" s="225" t="s">
        <v>15665</v>
      </c>
      <c r="L99" s="225" t="s">
        <v>15665</v>
      </c>
      <c r="M99" s="225" t="s">
        <v>15665</v>
      </c>
      <c r="N99" s="225" t="s">
        <v>15665</v>
      </c>
      <c r="O99" s="225" t="s">
        <v>15666</v>
      </c>
      <c r="P99" s="185" t="s">
        <v>489</v>
      </c>
      <c r="Q99" s="226" t="s">
        <v>15665</v>
      </c>
      <c r="R99" s="182" t="str">
        <f ca="1">IF(ISERROR($V99),"",OFFSET('Smelter Look-up'!$C$4,$V99-4,0)&amp;"")</f>
        <v>A.L.M.T. Corp.</v>
      </c>
      <c r="S99" s="181" t="str">
        <f t="shared" ca="1" si="12"/>
        <v>JP</v>
      </c>
      <c r="T99" s="181" t="str">
        <f ca="1">IF(B99="","",IF(ISERROR(MATCH($J99,SorP!$B$1:$B$6230,0)),"",INDIRECT("'SorP'!$A$"&amp;MATCH($J99,SorP!$B$1:$B$6230,0))))</f>
        <v>JP-16</v>
      </c>
      <c r="U99" s="201"/>
      <c r="V99" s="227">
        <f ca="1">IF(C99="",NA(),IF(OR(C99="Smelter not listed",C99="Smelter not yet identified"),MATCH($B99&amp;$D99,'Smelter Look-up'!$J:$J,0),MATCH($B99&amp;$C99,'Smelter Look-up'!$J:$J,0)))</f>
        <v>554</v>
      </c>
      <c r="X99" s="228">
        <f t="shared" ca="1" si="13"/>
        <v>0</v>
      </c>
      <c r="AB99" s="229" t="str">
        <f t="shared" ca="1" si="14"/>
        <v>TungstenA.L.M.T. Corp.</v>
      </c>
    </row>
    <row r="100" spans="1:28" s="228" customFormat="1" ht="20.25">
      <c r="A100" s="181" t="s">
        <v>2284</v>
      </c>
      <c r="B100" s="182" t="str">
        <f ca="1">IF(LEN(A100)=0,"",INDEX('Smelter Look-up'!$A:$A,MATCH($A100,'Smelter Look-up'!$E:$E,0)))</f>
        <v>Tungsten</v>
      </c>
      <c r="C100" s="186" t="str">
        <f ca="1">IF(LEN(A100)=0,"",INDEX('Smelter Look-up'!$C:$C,MATCH($A100,'Smelter Look-up'!$E:$E,0)))</f>
        <v>ACL Metais Eireli</v>
      </c>
      <c r="D100" s="233"/>
      <c r="E100" s="182" t="str">
        <f ca="1">IF(ISERROR($V100),"",OFFSET('Smelter Look-up'!$D$4,$V100-4,0)&amp;"")</f>
        <v>BRAZIL</v>
      </c>
      <c r="F100" s="182" t="str">
        <f ca="1">IF(ISERROR($V100),"",OFFSET('Smelter Look-up'!$E$4,$V100-4,0))</f>
        <v>CID002833</v>
      </c>
      <c r="G100" s="182" t="str">
        <f ca="1">IF(C100=$X$4,IF(ISERROR($V100),"Enter smelter details","RMI"),IF(ISERROR($V100),"",OFFSET('Smelter Look-up'!$F$4,$V100-4,0)))</f>
        <v>RMI</v>
      </c>
      <c r="H100" s="183" t="s">
        <v>15665</v>
      </c>
      <c r="I100" s="184" t="str">
        <f ca="1">IF(ISERROR($V100),"",OFFSET('Smelter Look-up'!$H$4,$V100-4,0))</f>
        <v>Araçariguama</v>
      </c>
      <c r="J100" s="184" t="str">
        <f ca="1">IF(ISERROR($V100),"",OFFSET('Smelter Look-up'!$I$4,$V100-4,0))</f>
        <v>São Paulo</v>
      </c>
      <c r="K100" s="225" t="s">
        <v>15665</v>
      </c>
      <c r="L100" s="225" t="s">
        <v>15665</v>
      </c>
      <c r="M100" s="225" t="s">
        <v>15665</v>
      </c>
      <c r="N100" s="225" t="s">
        <v>15665</v>
      </c>
      <c r="O100" s="225" t="s">
        <v>490</v>
      </c>
      <c r="P100" s="185" t="s">
        <v>15665</v>
      </c>
      <c r="Q100" s="226" t="s">
        <v>15665</v>
      </c>
      <c r="R100" s="182" t="str">
        <f ca="1">IF(ISERROR($V100),"",OFFSET('Smelter Look-up'!$C$4,$V100-4,0)&amp;"")</f>
        <v>ACL Metais Eireli</v>
      </c>
      <c r="S100" s="181" t="str">
        <f t="shared" ca="1" si="12"/>
        <v>BR</v>
      </c>
      <c r="T100" s="181" t="str">
        <f ca="1">IF(B100="","",IF(ISERROR(MATCH($J100,SorP!$B$1:$B$6230,0)),"",INDIRECT("'SorP'!$A$"&amp;MATCH($J100,SorP!$B$1:$B$6230,0))))</f>
        <v>BR-SP</v>
      </c>
      <c r="U100" s="201"/>
      <c r="V100" s="227">
        <f ca="1">IF(C100="",NA(),IF(OR(C100="Smelter not listed",C100="Smelter not yet identified"),MATCH($B100&amp;$D100,'Smelter Look-up'!$J:$J,0),MATCH($B100&amp;$C100,'Smelter Look-up'!$J:$J,0)))</f>
        <v>556</v>
      </c>
      <c r="X100" s="228">
        <f t="shared" ca="1" si="13"/>
        <v>0</v>
      </c>
      <c r="AB100" s="229" t="str">
        <f t="shared" ca="1" si="14"/>
        <v>TungstenACL Metais Eireli</v>
      </c>
    </row>
    <row r="101" spans="1:28" s="228" customFormat="1" ht="25.5">
      <c r="A101" s="181" t="s">
        <v>13960</v>
      </c>
      <c r="B101" s="182" t="str">
        <f ca="1">IF(LEN(A101)=0,"",INDEX('Smelter Look-up'!$A:$A,MATCH($A101,'Smelter Look-up'!$E:$E,0)))</f>
        <v>Tungsten</v>
      </c>
      <c r="C101" s="186" t="str">
        <f ca="1">IF(LEN(A101)=0,"",INDEX('Smelter Look-up'!$C:$C,MATCH($A101,'Smelter Look-up'!$E:$E,0)))</f>
        <v>Asia Tungsten Products Vietnam Ltd.</v>
      </c>
      <c r="D101" s="233"/>
      <c r="E101" s="182" t="str">
        <f ca="1">IF(ISERROR($V101),"",OFFSET('Smelter Look-up'!$D$4,$V101-4,0)&amp;"")</f>
        <v>VIET NAM</v>
      </c>
      <c r="F101" s="182" t="str">
        <f ca="1">IF(ISERROR($V101),"",OFFSET('Smelter Look-up'!$E$4,$V101-4,0))</f>
        <v>CID002502</v>
      </c>
      <c r="G101" s="182" t="str">
        <f ca="1">IF(C101=$X$4,IF(ISERROR($V101),"Enter smelter details","RMI"),IF(ISERROR($V101),"",OFFSET('Smelter Look-up'!$F$4,$V101-4,0)))</f>
        <v>RMI</v>
      </c>
      <c r="H101" s="183" t="s">
        <v>15665</v>
      </c>
      <c r="I101" s="184" t="str">
        <f ca="1">IF(ISERROR($V101),"",OFFSET('Smelter Look-up'!$H$4,$V101-4,0))</f>
        <v>Vinh Bao District</v>
      </c>
      <c r="J101" s="184" t="str">
        <f ca="1">IF(ISERROR($V101),"",OFFSET('Smelter Look-up'!$I$4,$V101-4,0))</f>
        <v>Hai Phong</v>
      </c>
      <c r="K101" s="225" t="s">
        <v>15665</v>
      </c>
      <c r="L101" s="225" t="s">
        <v>15665</v>
      </c>
      <c r="M101" s="225" t="s">
        <v>15665</v>
      </c>
      <c r="N101" s="225" t="s">
        <v>15665</v>
      </c>
      <c r="O101" s="225" t="s">
        <v>15666</v>
      </c>
      <c r="P101" s="185" t="s">
        <v>489</v>
      </c>
      <c r="Q101" s="226" t="s">
        <v>15665</v>
      </c>
      <c r="R101" s="182" t="str">
        <f ca="1">IF(ISERROR($V101),"",OFFSET('Smelter Look-up'!$C$4,$V101-4,0)&amp;"")</f>
        <v>Asia Tungsten Products Vietnam Ltd.</v>
      </c>
      <c r="S101" s="181" t="str">
        <f t="shared" ca="1" si="12"/>
        <v>VN</v>
      </c>
      <c r="T101" s="181" t="str">
        <f ca="1">IF(B101="","",IF(ISERROR(MATCH($J101,SorP!$B$1:$B$6230,0)),"",INDIRECT("'SorP'!$A$"&amp;MATCH($J101,SorP!$B$1:$B$6230,0))))</f>
        <v>VN-HP</v>
      </c>
      <c r="U101" s="201"/>
      <c r="V101" s="227">
        <f ca="1">IF(C101="",NA(),IF(OR(C101="Smelter not listed",C101="Smelter not yet identified"),MATCH($B101&amp;$D101,'Smelter Look-up'!$J:$J,0),MATCH($B101&amp;$C101,'Smelter Look-up'!$J:$J,0)))</f>
        <v>562</v>
      </c>
      <c r="X101" s="228">
        <f t="shared" ca="1" si="13"/>
        <v>0</v>
      </c>
      <c r="AB101" s="229" t="str">
        <f t="shared" ca="1" si="14"/>
        <v>TungstenAsia Tungsten Products Vietnam Ltd.</v>
      </c>
    </row>
    <row r="102" spans="1:28" s="228" customFormat="1" ht="20.25">
      <c r="A102" s="181" t="s">
        <v>795</v>
      </c>
      <c r="B102" s="182" t="str">
        <f ca="1">IF(LEN(A102)=0,"",INDEX('Smelter Look-up'!$A:$A,MATCH($A102,'Smelter Look-up'!$E:$E,0)))</f>
        <v>Tungsten</v>
      </c>
      <c r="C102" s="186" t="str">
        <f ca="1">IF(LEN(A102)=0,"",INDEX('Smelter Look-up'!$C:$C,MATCH($A102,'Smelter Look-up'!$E:$E,0)))</f>
        <v>Chongyi Zhangyuan Tungsten Co., Ltd.</v>
      </c>
      <c r="D102" s="233"/>
      <c r="E102" s="182" t="str">
        <f ca="1">IF(ISERROR($V102),"",OFFSET('Smelter Look-up'!$D$4,$V102-4,0)&amp;"")</f>
        <v>CHINA</v>
      </c>
      <c r="F102" s="182" t="str">
        <f ca="1">IF(ISERROR($V102),"",OFFSET('Smelter Look-up'!$E$4,$V102-4,0))</f>
        <v>CID000258</v>
      </c>
      <c r="G102" s="182" t="str">
        <f ca="1">IF(C102=$X$4,IF(ISERROR($V102),"Enter smelter details","RMI"),IF(ISERROR($V102),"",OFFSET('Smelter Look-up'!$F$4,$V102-4,0)))</f>
        <v>RMI</v>
      </c>
      <c r="H102" s="183" t="s">
        <v>15665</v>
      </c>
      <c r="I102" s="184" t="str">
        <f ca="1">IF(ISERROR($V102),"",OFFSET('Smelter Look-up'!$H$4,$V102-4,0))</f>
        <v>Ganzhou</v>
      </c>
      <c r="J102" s="184" t="str">
        <f ca="1">IF(ISERROR($V102),"",OFFSET('Smelter Look-up'!$I$4,$V102-4,0))</f>
        <v>Jiangxi Sheng</v>
      </c>
      <c r="K102" s="225" t="s">
        <v>15665</v>
      </c>
      <c r="L102" s="225" t="s">
        <v>15665</v>
      </c>
      <c r="M102" s="225" t="s">
        <v>15665</v>
      </c>
      <c r="N102" s="225" t="s">
        <v>15665</v>
      </c>
      <c r="O102" s="225" t="s">
        <v>490</v>
      </c>
      <c r="P102" s="185" t="s">
        <v>15665</v>
      </c>
      <c r="Q102" s="226" t="s">
        <v>15665</v>
      </c>
      <c r="R102" s="182" t="str">
        <f ca="1">IF(ISERROR($V102),"",OFFSET('Smelter Look-up'!$C$4,$V102-4,0)&amp;"")</f>
        <v>Chongyi Zhangyuan Tungsten Co., Ltd.</v>
      </c>
      <c r="S102" s="181" t="str">
        <f t="shared" ref="S102:S132" ca="1" si="15">IF(B102="","",IF(ISERROR(MATCH($E102,CL,0)),"Unknown",INDIRECT("'C'!$A$"&amp;MATCH($E102,CL,0)+1)))</f>
        <v>CN</v>
      </c>
      <c r="T102" s="181" t="str">
        <f ca="1">IF(B102="","",IF(ISERROR(MATCH($J102,SorP!$B$1:$B$6230,0)),"",INDIRECT("'SorP'!$A$"&amp;MATCH($J102,SorP!$B$1:$B$6230,0))))</f>
        <v>CN-JX</v>
      </c>
      <c r="U102" s="201"/>
      <c r="V102" s="227">
        <f ca="1">IF(C102="",NA(),IF(OR(C102="Smelter not listed",C102="Smelter not yet identified"),MATCH($B102&amp;$D102,'Smelter Look-up'!$J:$J,0),MATCH($B102&amp;$C102,'Smelter Look-up'!$J:$J,0)))</f>
        <v>570</v>
      </c>
      <c r="X102" s="228">
        <f t="shared" ref="X102:X132" ca="1" si="16">IF(AND(C102="Smelter not listed",OR(LEN(D102)=0,LEN(E102)=0)),1,0)</f>
        <v>0</v>
      </c>
      <c r="AB102" s="229" t="str">
        <f t="shared" ref="AB102:AB132" ca="1" si="17">B102&amp;C102</f>
        <v>TungstenChongyi Zhangyuan Tungsten Co., Ltd.</v>
      </c>
    </row>
    <row r="103" spans="1:28" s="228" customFormat="1" ht="25.5">
      <c r="A103" s="181" t="s">
        <v>13899</v>
      </c>
      <c r="B103" s="182" t="str">
        <f ca="1">IF(LEN(A103)=0,"",INDEX('Smelter Look-up'!$A:$A,MATCH($A103,'Smelter Look-up'!$E:$E,0)))</f>
        <v>Tungsten</v>
      </c>
      <c r="C103" s="186" t="str">
        <f ca="1">IF(LEN(A103)=0,"",INDEX('Smelter Look-up'!$C:$C,MATCH($A103,'Smelter Look-up'!$E:$E,0)))</f>
        <v>Fujian Ganmin RareMetal Co., Ltd.</v>
      </c>
      <c r="D103" s="233"/>
      <c r="E103" s="182" t="str">
        <f ca="1">IF(ISERROR($V103),"",OFFSET('Smelter Look-up'!$D$4,$V103-4,0)&amp;"")</f>
        <v>CHINA</v>
      </c>
      <c r="F103" s="182" t="str">
        <f ca="1">IF(ISERROR($V103),"",OFFSET('Smelter Look-up'!$E$4,$V103-4,0))</f>
        <v>CID003401</v>
      </c>
      <c r="G103" s="182" t="str">
        <f ca="1">IF(C103=$X$4,IF(ISERROR($V103),"Enter smelter details","RMI"),IF(ISERROR($V103),"",OFFSET('Smelter Look-up'!$F$4,$V103-4,0)))</f>
        <v>RMI</v>
      </c>
      <c r="H103" s="183" t="s">
        <v>15665</v>
      </c>
      <c r="I103" s="184" t="str">
        <f ca="1">IF(ISERROR($V103),"",OFFSET('Smelter Look-up'!$H$4,$V103-4,0))</f>
        <v>Longyan</v>
      </c>
      <c r="J103" s="184" t="str">
        <f ca="1">IF(ISERROR($V103),"",OFFSET('Smelter Look-up'!$I$4,$V103-4,0))</f>
        <v>Fujian Sheng</v>
      </c>
      <c r="K103" s="225" t="s">
        <v>15665</v>
      </c>
      <c r="L103" s="225" t="s">
        <v>15665</v>
      </c>
      <c r="M103" s="225" t="s">
        <v>15665</v>
      </c>
      <c r="N103" s="225" t="s">
        <v>15665</v>
      </c>
      <c r="O103" s="225" t="s">
        <v>15668</v>
      </c>
      <c r="P103" s="185" t="s">
        <v>489</v>
      </c>
      <c r="Q103" s="226" t="s">
        <v>15665</v>
      </c>
      <c r="R103" s="182" t="str">
        <f ca="1">IF(ISERROR($V103),"",OFFSET('Smelter Look-up'!$C$4,$V103-4,0)&amp;"")</f>
        <v>Fujian Ganmin RareMetal Co., Ltd.</v>
      </c>
      <c r="S103" s="181" t="str">
        <f t="shared" ca="1" si="15"/>
        <v>CN</v>
      </c>
      <c r="T103" s="181" t="str">
        <f ca="1">IF(B103="","",IF(ISERROR(MATCH($J103,SorP!$B$1:$B$6230,0)),"",INDIRECT("'SorP'!$A$"&amp;MATCH($J103,SorP!$B$1:$B$6230,0))))</f>
        <v>CN-FJ</v>
      </c>
      <c r="U103" s="201"/>
      <c r="V103" s="227">
        <f ca="1">IF(C103="",NA(),IF(OR(C103="Smelter not listed",C103="Smelter not yet identified"),MATCH($B103&amp;$D103,'Smelter Look-up'!$J:$J,0),MATCH($B103&amp;$C103,'Smelter Look-up'!$J:$J,0)))</f>
        <v>573</v>
      </c>
      <c r="X103" s="228">
        <f t="shared" ca="1" si="16"/>
        <v>0</v>
      </c>
      <c r="AB103" s="229" t="str">
        <f t="shared" ca="1" si="17"/>
        <v>TungstenFujian Ganmin RareMetal Co., Ltd.</v>
      </c>
    </row>
    <row r="104" spans="1:28" s="228" customFormat="1" ht="25.5">
      <c r="A104" s="181" t="s">
        <v>2559</v>
      </c>
      <c r="B104" s="182" t="str">
        <f ca="1">IF(LEN(A104)=0,"",INDEX('Smelter Look-up'!$A:$A,MATCH($A104,'Smelter Look-up'!$E:$E,0)))</f>
        <v>Tungsten</v>
      </c>
      <c r="C104" s="186" t="str">
        <f ca="1">IF(LEN(A104)=0,"",INDEX('Smelter Look-up'!$C:$C,MATCH($A104,'Smelter Look-up'!$E:$E,0)))</f>
        <v>Ganzhou Haichuang Tungsten Co., Ltd.</v>
      </c>
      <c r="D104" s="233"/>
      <c r="E104" s="182" t="str">
        <f ca="1">IF(ISERROR($V104),"",OFFSET('Smelter Look-up'!$D$4,$V104-4,0)&amp;"")</f>
        <v>CHINA</v>
      </c>
      <c r="F104" s="182" t="str">
        <f ca="1">IF(ISERROR($V104),"",OFFSET('Smelter Look-up'!$E$4,$V104-4,0))</f>
        <v>CID002645</v>
      </c>
      <c r="G104" s="182" t="str">
        <f ca="1">IF(C104=$X$4,IF(ISERROR($V104),"Enter smelter details","RMI"),IF(ISERROR($V104),"",OFFSET('Smelter Look-up'!$F$4,$V104-4,0)))</f>
        <v>RMI</v>
      </c>
      <c r="H104" s="183" t="s">
        <v>15665</v>
      </c>
      <c r="I104" s="184" t="str">
        <f ca="1">IF(ISERROR($V104),"",OFFSET('Smelter Look-up'!$H$4,$V104-4,0))</f>
        <v>Ganzhou</v>
      </c>
      <c r="J104" s="184" t="str">
        <f ca="1">IF(ISERROR($V104),"",OFFSET('Smelter Look-up'!$I$4,$V104-4,0))</f>
        <v>Jiangxi Sheng</v>
      </c>
      <c r="K104" s="225" t="s">
        <v>15665</v>
      </c>
      <c r="L104" s="225" t="s">
        <v>15665</v>
      </c>
      <c r="M104" s="225" t="s">
        <v>15665</v>
      </c>
      <c r="N104" s="225" t="s">
        <v>15665</v>
      </c>
      <c r="O104" s="225" t="s">
        <v>15668</v>
      </c>
      <c r="P104" s="185" t="s">
        <v>489</v>
      </c>
      <c r="Q104" s="226" t="s">
        <v>15665</v>
      </c>
      <c r="R104" s="182" t="str">
        <f ca="1">IF(ISERROR($V104),"",OFFSET('Smelter Look-up'!$C$4,$V104-4,0)&amp;"")</f>
        <v>Ganzhou Haichuang Tungsten Co., Ltd.</v>
      </c>
      <c r="S104" s="181" t="str">
        <f t="shared" ca="1" si="15"/>
        <v>CN</v>
      </c>
      <c r="T104" s="181" t="str">
        <f ca="1">IF(B104="","",IF(ISERROR(MATCH($J104,SorP!$B$1:$B$6230,0)),"",INDIRECT("'SorP'!$A$"&amp;MATCH($J104,SorP!$B$1:$B$6230,0))))</f>
        <v>CN-JX</v>
      </c>
      <c r="U104" s="201"/>
      <c r="V104" s="227">
        <f ca="1">IF(C104="",NA(),IF(OR(C104="Smelter not listed",C104="Smelter not yet identified"),MATCH($B104&amp;$D104,'Smelter Look-up'!$J:$J,0),MATCH($B104&amp;$C104,'Smelter Look-up'!$J:$J,0)))</f>
        <v>575</v>
      </c>
      <c r="X104" s="228">
        <f t="shared" ca="1" si="16"/>
        <v>0</v>
      </c>
      <c r="AB104" s="229" t="str">
        <f t="shared" ca="1" si="17"/>
        <v>TungstenGanzhou Haichuang Tungsten Co., Ltd.</v>
      </c>
    </row>
    <row r="105" spans="1:28" s="228" customFormat="1" ht="20.25">
      <c r="A105" s="181" t="s">
        <v>800</v>
      </c>
      <c r="B105" s="182" t="str">
        <f ca="1">IF(LEN(A105)=0,"",INDEX('Smelter Look-up'!$A:$A,MATCH($A105,'Smelter Look-up'!$E:$E,0)))</f>
        <v>Tungsten</v>
      </c>
      <c r="C105" s="186" t="str">
        <f ca="1">IF(LEN(A105)=0,"",INDEX('Smelter Look-up'!$C:$C,MATCH($A105,'Smelter Look-up'!$E:$E,0)))</f>
        <v>Ganzhou Huaxing Tungsten Products Co., Ltd.</v>
      </c>
      <c r="D105" s="233"/>
      <c r="E105" s="182" t="str">
        <f ca="1">IF(ISERROR($V105),"",OFFSET('Smelter Look-up'!$D$4,$V105-4,0)&amp;"")</f>
        <v>CHINA</v>
      </c>
      <c r="F105" s="182" t="str">
        <f ca="1">IF(ISERROR($V105),"",OFFSET('Smelter Look-up'!$E$4,$V105-4,0))</f>
        <v>CID000875</v>
      </c>
      <c r="G105" s="182" t="str">
        <f ca="1">IF(C105=$X$4,IF(ISERROR($V105),"Enter smelter details","RMI"),IF(ISERROR($V105),"",OFFSET('Smelter Look-up'!$F$4,$V105-4,0)))</f>
        <v>RMI</v>
      </c>
      <c r="H105" s="183" t="s">
        <v>15665</v>
      </c>
      <c r="I105" s="184" t="str">
        <f ca="1">IF(ISERROR($V105),"",OFFSET('Smelter Look-up'!$H$4,$V105-4,0))</f>
        <v>Ganzhou</v>
      </c>
      <c r="J105" s="184" t="str">
        <f ca="1">IF(ISERROR($V105),"",OFFSET('Smelter Look-up'!$I$4,$V105-4,0))</f>
        <v>Jiangxi Sheng</v>
      </c>
      <c r="K105" s="225" t="s">
        <v>15665</v>
      </c>
      <c r="L105" s="225" t="s">
        <v>15665</v>
      </c>
      <c r="M105" s="225" t="s">
        <v>15665</v>
      </c>
      <c r="N105" s="225" t="s">
        <v>15665</v>
      </c>
      <c r="O105" s="225" t="s">
        <v>490</v>
      </c>
      <c r="P105" s="185" t="s">
        <v>15665</v>
      </c>
      <c r="Q105" s="226" t="s">
        <v>15665</v>
      </c>
      <c r="R105" s="182" t="str">
        <f ca="1">IF(ISERROR($V105),"",OFFSET('Smelter Look-up'!$C$4,$V105-4,0)&amp;"")</f>
        <v>Ganzhou Huaxing Tungsten Products Co., Ltd.</v>
      </c>
      <c r="S105" s="181" t="str">
        <f t="shared" ca="1" si="15"/>
        <v>CN</v>
      </c>
      <c r="T105" s="181" t="str">
        <f ca="1">IF(B105="","",IF(ISERROR(MATCH($J105,SorP!$B$1:$B$6230,0)),"",INDIRECT("'SorP'!$A$"&amp;MATCH($J105,SorP!$B$1:$B$6230,0))))</f>
        <v>CN-JX</v>
      </c>
      <c r="U105" s="201"/>
      <c r="V105" s="227">
        <f ca="1">IF(C105="",NA(),IF(OR(C105="Smelter not listed",C105="Smelter not yet identified"),MATCH($B105&amp;$D105,'Smelter Look-up'!$J:$J,0),MATCH($B105&amp;$C105,'Smelter Look-up'!$J:$J,0)))</f>
        <v>576</v>
      </c>
      <c r="X105" s="228">
        <f t="shared" ca="1" si="16"/>
        <v>0</v>
      </c>
      <c r="AB105" s="229" t="str">
        <f t="shared" ca="1" si="17"/>
        <v>TungstenGanzhou Huaxing Tungsten Products Co., Ltd.</v>
      </c>
    </row>
    <row r="106" spans="1:28" s="228" customFormat="1" ht="20.25">
      <c r="A106" s="181" t="s">
        <v>140</v>
      </c>
      <c r="B106" s="182" t="str">
        <f ca="1">IF(LEN(A106)=0,"",INDEX('Smelter Look-up'!$A:$A,MATCH($A106,'Smelter Look-up'!$E:$E,0)))</f>
        <v>Tungsten</v>
      </c>
      <c r="C106" s="186" t="str">
        <f ca="1">IF(LEN(A106)=0,"",INDEX('Smelter Look-up'!$C:$C,MATCH($A106,'Smelter Look-up'!$E:$E,0)))</f>
        <v>Ganzhou Jiangwu Ferrotungsten Co., Ltd.</v>
      </c>
      <c r="D106" s="233"/>
      <c r="E106" s="182" t="str">
        <f ca="1">IF(ISERROR($V106),"",OFFSET('Smelter Look-up'!$D$4,$V106-4,0)&amp;"")</f>
        <v>CHINA</v>
      </c>
      <c r="F106" s="182" t="str">
        <f ca="1">IF(ISERROR($V106),"",OFFSET('Smelter Look-up'!$E$4,$V106-4,0))</f>
        <v>CID002315</v>
      </c>
      <c r="G106" s="182" t="str">
        <f ca="1">IF(C106=$X$4,IF(ISERROR($V106),"Enter smelter details","RMI"),IF(ISERROR($V106),"",OFFSET('Smelter Look-up'!$F$4,$V106-4,0)))</f>
        <v>RMI</v>
      </c>
      <c r="H106" s="183" t="s">
        <v>15665</v>
      </c>
      <c r="I106" s="184" t="str">
        <f ca="1">IF(ISERROR($V106),"",OFFSET('Smelter Look-up'!$H$4,$V106-4,0))</f>
        <v>Ganzhou</v>
      </c>
      <c r="J106" s="184" t="str">
        <f ca="1">IF(ISERROR($V106),"",OFFSET('Smelter Look-up'!$I$4,$V106-4,0))</f>
        <v>Jiangxi Sheng</v>
      </c>
      <c r="K106" s="225" t="s">
        <v>15665</v>
      </c>
      <c r="L106" s="225" t="s">
        <v>15665</v>
      </c>
      <c r="M106" s="225" t="s">
        <v>15665</v>
      </c>
      <c r="N106" s="225" t="s">
        <v>15665</v>
      </c>
      <c r="O106" s="225" t="s">
        <v>490</v>
      </c>
      <c r="P106" s="185" t="s">
        <v>15665</v>
      </c>
      <c r="Q106" s="226" t="s">
        <v>15665</v>
      </c>
      <c r="R106" s="182" t="str">
        <f ca="1">IF(ISERROR($V106),"",OFFSET('Smelter Look-up'!$C$4,$V106-4,0)&amp;"")</f>
        <v>Ganzhou Jiangwu Ferrotungsten Co., Ltd.</v>
      </c>
      <c r="S106" s="181" t="str">
        <f t="shared" ca="1" si="15"/>
        <v>CN</v>
      </c>
      <c r="T106" s="181" t="str">
        <f ca="1">IF(B106="","",IF(ISERROR(MATCH($J106,SorP!$B$1:$B$6230,0)),"",INDIRECT("'SorP'!$A$"&amp;MATCH($J106,SorP!$B$1:$B$6230,0))))</f>
        <v>CN-JX</v>
      </c>
      <c r="U106" s="201"/>
      <c r="V106" s="227">
        <f ca="1">IF(C106="",NA(),IF(OR(C106="Smelter not listed",C106="Smelter not yet identified"),MATCH($B106&amp;$D106,'Smelter Look-up'!$J:$J,0),MATCH($B106&amp;$C106,'Smelter Look-up'!$J:$J,0)))</f>
        <v>577</v>
      </c>
      <c r="X106" s="228">
        <f t="shared" ca="1" si="16"/>
        <v>0</v>
      </c>
      <c r="AB106" s="229" t="str">
        <f t="shared" ca="1" si="17"/>
        <v>TungstenGanzhou Jiangwu Ferrotungsten Co., Ltd.</v>
      </c>
    </row>
    <row r="107" spans="1:28" s="228" customFormat="1" ht="20.25">
      <c r="A107" s="181" t="s">
        <v>393</v>
      </c>
      <c r="B107" s="182" t="str">
        <f ca="1">IF(LEN(A107)=0,"",INDEX('Smelter Look-up'!$A:$A,MATCH($A107,'Smelter Look-up'!$E:$E,0)))</f>
        <v>Tungsten</v>
      </c>
      <c r="C107" s="186" t="str">
        <f ca="1">IF(LEN(A107)=0,"",INDEX('Smelter Look-up'!$C:$C,MATCH($A107,'Smelter Look-up'!$E:$E,0)))</f>
        <v>Ganzhou Seadragon W &amp; Mo Co., Ltd.</v>
      </c>
      <c r="D107" s="233"/>
      <c r="E107" s="182" t="str">
        <f ca="1">IF(ISERROR($V107),"",OFFSET('Smelter Look-up'!$D$4,$V107-4,0)&amp;"")</f>
        <v>CHINA</v>
      </c>
      <c r="F107" s="182" t="str">
        <f ca="1">IF(ISERROR($V107),"",OFFSET('Smelter Look-up'!$E$4,$V107-4,0))</f>
        <v>CID002494</v>
      </c>
      <c r="G107" s="182" t="str">
        <f ca="1">IF(C107=$X$4,IF(ISERROR($V107),"Enter smelter details","RMI"),IF(ISERROR($V107),"",OFFSET('Smelter Look-up'!$F$4,$V107-4,0)))</f>
        <v>RMI</v>
      </c>
      <c r="H107" s="183" t="s">
        <v>15665</v>
      </c>
      <c r="I107" s="184" t="str">
        <f ca="1">IF(ISERROR($V107),"",OFFSET('Smelter Look-up'!$H$4,$V107-4,0))</f>
        <v>Ganzhou</v>
      </c>
      <c r="J107" s="184" t="str">
        <f ca="1">IF(ISERROR($V107),"",OFFSET('Smelter Look-up'!$I$4,$V107-4,0))</f>
        <v>Jiangxi Sheng</v>
      </c>
      <c r="K107" s="225" t="s">
        <v>15665</v>
      </c>
      <c r="L107" s="225" t="s">
        <v>15665</v>
      </c>
      <c r="M107" s="225" t="s">
        <v>15665</v>
      </c>
      <c r="N107" s="225" t="s">
        <v>15665</v>
      </c>
      <c r="O107" s="225" t="s">
        <v>490</v>
      </c>
      <c r="P107" s="185" t="s">
        <v>15665</v>
      </c>
      <c r="Q107" s="226" t="s">
        <v>15665</v>
      </c>
      <c r="R107" s="182" t="str">
        <f ca="1">IF(ISERROR($V107),"",OFFSET('Smelter Look-up'!$C$4,$V107-4,0)&amp;"")</f>
        <v>Ganzhou Seadragon W &amp; Mo Co., Ltd.</v>
      </c>
      <c r="S107" s="181" t="str">
        <f t="shared" ca="1" si="15"/>
        <v>CN</v>
      </c>
      <c r="T107" s="181" t="str">
        <f ca="1">IF(B107="","",IF(ISERROR(MATCH($J107,SorP!$B$1:$B$6230,0)),"",INDIRECT("'SorP'!$A$"&amp;MATCH($J107,SorP!$B$1:$B$6230,0))))</f>
        <v>CN-JX</v>
      </c>
      <c r="U107" s="201"/>
      <c r="V107" s="227">
        <f ca="1">IF(C107="",NA(),IF(OR(C107="Smelter not listed",C107="Smelter not yet identified"),MATCH($B107&amp;$D107,'Smelter Look-up'!$J:$J,0),MATCH($B107&amp;$C107,'Smelter Look-up'!$J:$J,0)))</f>
        <v>578</v>
      </c>
      <c r="X107" s="228">
        <f t="shared" ca="1" si="16"/>
        <v>0</v>
      </c>
      <c r="AB107" s="229" t="str">
        <f t="shared" ca="1" si="17"/>
        <v>TungstenGanzhou Seadragon W &amp; Mo Co., Ltd.</v>
      </c>
    </row>
    <row r="108" spans="1:28" s="228" customFormat="1" ht="25.5">
      <c r="A108" s="181" t="s">
        <v>796</v>
      </c>
      <c r="B108" s="182" t="str">
        <f ca="1">IF(LEN(A108)=0,"",INDEX('Smelter Look-up'!$A:$A,MATCH($A108,'Smelter Look-up'!$E:$E,0)))</f>
        <v>Tungsten</v>
      </c>
      <c r="C108" s="186" t="str">
        <f ca="1">IF(LEN(A108)=0,"",INDEX('Smelter Look-up'!$C:$C,MATCH($A108,'Smelter Look-up'!$E:$E,0)))</f>
        <v>Global Tungsten &amp; Powders Corp.</v>
      </c>
      <c r="D108" s="233"/>
      <c r="E108" s="182" t="str">
        <f ca="1">IF(ISERROR($V108),"",OFFSET('Smelter Look-up'!$D$4,$V108-4,0)&amp;"")</f>
        <v>UNITED STATES OF AMERICA</v>
      </c>
      <c r="F108" s="182" t="str">
        <f ca="1">IF(ISERROR($V108),"",OFFSET('Smelter Look-up'!$E$4,$V108-4,0))</f>
        <v>CID000568</v>
      </c>
      <c r="G108" s="182" t="str">
        <f ca="1">IF(C108=$X$4,IF(ISERROR($V108),"Enter smelter details","RMI"),IF(ISERROR($V108),"",OFFSET('Smelter Look-up'!$F$4,$V108-4,0)))</f>
        <v>RMI</v>
      </c>
      <c r="H108" s="183" t="s">
        <v>15665</v>
      </c>
      <c r="I108" s="184" t="str">
        <f ca="1">IF(ISERROR($V108),"",OFFSET('Smelter Look-up'!$H$4,$V108-4,0))</f>
        <v>Towanda</v>
      </c>
      <c r="J108" s="184" t="str">
        <f ca="1">IF(ISERROR($V108),"",OFFSET('Smelter Look-up'!$I$4,$V108-4,0))</f>
        <v>Pennsylvania</v>
      </c>
      <c r="K108" s="225" t="s">
        <v>15665</v>
      </c>
      <c r="L108" s="225" t="s">
        <v>15665</v>
      </c>
      <c r="M108" s="225" t="s">
        <v>15665</v>
      </c>
      <c r="N108" s="225" t="s">
        <v>15665</v>
      </c>
      <c r="O108" s="225" t="s">
        <v>15666</v>
      </c>
      <c r="P108" s="185" t="s">
        <v>489</v>
      </c>
      <c r="Q108" s="226" t="s">
        <v>15665</v>
      </c>
      <c r="R108" s="182" t="str">
        <f ca="1">IF(ISERROR($V108),"",OFFSET('Smelter Look-up'!$C$4,$V108-4,0)&amp;"")</f>
        <v>Global Tungsten &amp; Powders Corp.</v>
      </c>
      <c r="S108" s="181" t="str">
        <f t="shared" ca="1" si="15"/>
        <v>US</v>
      </c>
      <c r="T108" s="181" t="str">
        <f ca="1">IF(B108="","",IF(ISERROR(MATCH($J108,SorP!$B$1:$B$6230,0)),"",INDIRECT("'SorP'!$A$"&amp;MATCH($J108,SorP!$B$1:$B$6230,0))))</f>
        <v>US-PA</v>
      </c>
      <c r="U108" s="201"/>
      <c r="V108" s="227">
        <f ca="1">IF(C108="",NA(),IF(OR(C108="Smelter not listed",C108="Smelter not yet identified"),MATCH($B108&amp;$D108,'Smelter Look-up'!$J:$J,0),MATCH($B108&amp;$C108,'Smelter Look-up'!$J:$J,0)))</f>
        <v>580</v>
      </c>
      <c r="X108" s="228">
        <f t="shared" ca="1" si="16"/>
        <v>0</v>
      </c>
      <c r="AB108" s="229" t="str">
        <f t="shared" ca="1" si="17"/>
        <v>TungstenGlobal Tungsten &amp; Powders Corp.</v>
      </c>
    </row>
    <row r="109" spans="1:28" s="228" customFormat="1" ht="20.25">
      <c r="A109" s="181" t="s">
        <v>794</v>
      </c>
      <c r="B109" s="182" t="str">
        <f ca="1">IF(LEN(A109)=0,"",INDEX('Smelter Look-up'!$A:$A,MATCH($A109,'Smelter Look-up'!$E:$E,0)))</f>
        <v>Tungsten</v>
      </c>
      <c r="C109" s="186" t="str">
        <f ca="1">IF(LEN(A109)=0,"",INDEX('Smelter Look-up'!$C:$C,MATCH($A109,'Smelter Look-up'!$E:$E,0)))</f>
        <v>Guangdong Xianglu Tungsten Co., Ltd.</v>
      </c>
      <c r="D109" s="233"/>
      <c r="E109" s="182" t="str">
        <f ca="1">IF(ISERROR($V109),"",OFFSET('Smelter Look-up'!$D$4,$V109-4,0)&amp;"")</f>
        <v>CHINA</v>
      </c>
      <c r="F109" s="182" t="str">
        <f ca="1">IF(ISERROR($V109),"",OFFSET('Smelter Look-up'!$E$4,$V109-4,0))</f>
        <v>CID000218</v>
      </c>
      <c r="G109" s="182" t="str">
        <f ca="1">IF(C109=$X$4,IF(ISERROR($V109),"Enter smelter details","RMI"),IF(ISERROR($V109),"",OFFSET('Smelter Look-up'!$F$4,$V109-4,0)))</f>
        <v>RMI</v>
      </c>
      <c r="H109" s="183" t="s">
        <v>15665</v>
      </c>
      <c r="I109" s="184" t="str">
        <f ca="1">IF(ISERROR($V109),"",OFFSET('Smelter Look-up'!$H$4,$V109-4,0))</f>
        <v>Chaozhou</v>
      </c>
      <c r="J109" s="184" t="str">
        <f ca="1">IF(ISERROR($V109),"",OFFSET('Smelter Look-up'!$I$4,$V109-4,0))</f>
        <v>Guangdong Sheng</v>
      </c>
      <c r="K109" s="225" t="s">
        <v>15665</v>
      </c>
      <c r="L109" s="225" t="s">
        <v>15665</v>
      </c>
      <c r="M109" s="225" t="s">
        <v>15665</v>
      </c>
      <c r="N109" s="225" t="s">
        <v>15665</v>
      </c>
      <c r="O109" s="225" t="s">
        <v>490</v>
      </c>
      <c r="P109" s="185" t="s">
        <v>15665</v>
      </c>
      <c r="Q109" s="226" t="s">
        <v>15665</v>
      </c>
      <c r="R109" s="182" t="str">
        <f ca="1">IF(ISERROR($V109),"",OFFSET('Smelter Look-up'!$C$4,$V109-4,0)&amp;"")</f>
        <v>Guangdong Xianglu Tungsten Co., Ltd.</v>
      </c>
      <c r="S109" s="181" t="str">
        <f t="shared" ca="1" si="15"/>
        <v>CN</v>
      </c>
      <c r="T109" s="181" t="str">
        <f ca="1">IF(B109="","",IF(ISERROR(MATCH($J109,SorP!$B$1:$B$6230,0)),"",INDIRECT("'SorP'!$A$"&amp;MATCH($J109,SorP!$B$1:$B$6230,0))))</f>
        <v>CN-GD</v>
      </c>
      <c r="U109" s="201"/>
      <c r="V109" s="227">
        <f ca="1">IF(C109="",NA(),IF(OR(C109="Smelter not listed",C109="Smelter not yet identified"),MATCH($B109&amp;$D109,'Smelter Look-up'!$J:$J,0),MATCH($B109&amp;$C109,'Smelter Look-up'!$J:$J,0)))</f>
        <v>582</v>
      </c>
      <c r="X109" s="228">
        <f t="shared" ca="1" si="16"/>
        <v>0</v>
      </c>
      <c r="AB109" s="229" t="str">
        <f t="shared" ca="1" si="17"/>
        <v>TungstenGuangdong Xianglu Tungsten Co., Ltd.</v>
      </c>
    </row>
    <row r="110" spans="1:28" s="228" customFormat="1" ht="20.25">
      <c r="A110" s="181" t="s">
        <v>1428</v>
      </c>
      <c r="B110" s="182" t="str">
        <f ca="1">IF(LEN(A110)=0,"",INDEX('Smelter Look-up'!$A:$A,MATCH($A110,'Smelter Look-up'!$E:$E,0)))</f>
        <v>Tungsten</v>
      </c>
      <c r="C110" s="186" t="str">
        <f ca="1">IF(LEN(A110)=0,"",INDEX('Smelter Look-up'!$C:$C,MATCH($A110,'Smelter Look-up'!$E:$E,0)))</f>
        <v>H.C. Starck Tungsten GmbH</v>
      </c>
      <c r="D110" s="233"/>
      <c r="E110" s="182" t="str">
        <f ca="1">IF(ISERROR($V110),"",OFFSET('Smelter Look-up'!$D$4,$V110-4,0)&amp;"")</f>
        <v>GERMANY</v>
      </c>
      <c r="F110" s="182" t="str">
        <f ca="1">IF(ISERROR($V110),"",OFFSET('Smelter Look-up'!$E$4,$V110-4,0))</f>
        <v>CID002541</v>
      </c>
      <c r="G110" s="182" t="str">
        <f ca="1">IF(C110=$X$4,IF(ISERROR($V110),"Enter smelter details","RMI"),IF(ISERROR($V110),"",OFFSET('Smelter Look-up'!$F$4,$V110-4,0)))</f>
        <v>RMI</v>
      </c>
      <c r="H110" s="183" t="s">
        <v>15665</v>
      </c>
      <c r="I110" s="184" t="str">
        <f ca="1">IF(ISERROR($V110),"",OFFSET('Smelter Look-up'!$H$4,$V110-4,0))</f>
        <v>Goslar</v>
      </c>
      <c r="J110" s="184" t="str">
        <f ca="1">IF(ISERROR($V110),"",OFFSET('Smelter Look-up'!$I$4,$V110-4,0))</f>
        <v>Niedersachsen</v>
      </c>
      <c r="K110" s="225" t="s">
        <v>15665</v>
      </c>
      <c r="L110" s="225" t="s">
        <v>15665</v>
      </c>
      <c r="M110" s="225" t="s">
        <v>15665</v>
      </c>
      <c r="N110" s="225" t="s">
        <v>15665</v>
      </c>
      <c r="O110" s="225" t="s">
        <v>490</v>
      </c>
      <c r="P110" s="185" t="s">
        <v>15665</v>
      </c>
      <c r="Q110" s="226" t="s">
        <v>15665</v>
      </c>
      <c r="R110" s="182" t="str">
        <f ca="1">IF(ISERROR($V110),"",OFFSET('Smelter Look-up'!$C$4,$V110-4,0)&amp;"")</f>
        <v>H.C. Starck Tungsten GmbH</v>
      </c>
      <c r="S110" s="181" t="str">
        <f t="shared" ca="1" si="15"/>
        <v>DE</v>
      </c>
      <c r="T110" s="181" t="str">
        <f ca="1">IF(B110="","",IF(ISERROR(MATCH($J110,SorP!$B$1:$B$6230,0)),"",INDIRECT("'SorP'!$A$"&amp;MATCH($J110,SorP!$B$1:$B$6230,0))))</f>
        <v>DE-NI</v>
      </c>
      <c r="U110" s="201"/>
      <c r="V110" s="227">
        <f ca="1">IF(C110="",NA(),IF(OR(C110="Smelter not listed",C110="Smelter not yet identified"),MATCH($B110&amp;$D110,'Smelter Look-up'!$J:$J,0),MATCH($B110&amp;$C110,'Smelter Look-up'!$J:$J,0)))</f>
        <v>584</v>
      </c>
      <c r="X110" s="228">
        <f t="shared" ca="1" si="16"/>
        <v>0</v>
      </c>
      <c r="AB110" s="229" t="str">
        <f t="shared" ca="1" si="17"/>
        <v>TungstenH.C. Starck Tungsten GmbH</v>
      </c>
    </row>
    <row r="111" spans="1:28" s="228" customFormat="1" ht="25.5">
      <c r="A111" s="181" t="s">
        <v>797</v>
      </c>
      <c r="B111" s="182" t="str">
        <f ca="1">IF(LEN(A111)=0,"",INDEX('Smelter Look-up'!$A:$A,MATCH($A111,'Smelter Look-up'!$E:$E,0)))</f>
        <v>Tungsten</v>
      </c>
      <c r="C111" s="186" t="str">
        <f ca="1">IF(LEN(A111)=0,"",INDEX('Smelter Look-up'!$C:$C,MATCH($A111,'Smelter Look-up'!$E:$E,0)))</f>
        <v>Hunan Chenzhou Mining Co., Ltd.</v>
      </c>
      <c r="D111" s="233"/>
      <c r="E111" s="182" t="str">
        <f ca="1">IF(ISERROR($V111),"",OFFSET('Smelter Look-up'!$D$4,$V111-4,0)&amp;"")</f>
        <v>CHINA</v>
      </c>
      <c r="F111" s="182" t="str">
        <f ca="1">IF(ISERROR($V111),"",OFFSET('Smelter Look-up'!$E$4,$V111-4,0))</f>
        <v>CID000766</v>
      </c>
      <c r="G111" s="182" t="str">
        <f ca="1">IF(C111=$X$4,IF(ISERROR($V111),"Enter smelter details","RMI"),IF(ISERROR($V111),"",OFFSET('Smelter Look-up'!$F$4,$V111-4,0)))</f>
        <v>RMI</v>
      </c>
      <c r="H111" s="183" t="s">
        <v>15665</v>
      </c>
      <c r="I111" s="184" t="str">
        <f ca="1">IF(ISERROR($V111),"",OFFSET('Smelter Look-up'!$H$4,$V111-4,0))</f>
        <v>Yuanling</v>
      </c>
      <c r="J111" s="184" t="str">
        <f ca="1">IF(ISERROR($V111),"",OFFSET('Smelter Look-up'!$I$4,$V111-4,0))</f>
        <v>Hunan Sheng</v>
      </c>
      <c r="K111" s="225" t="s">
        <v>15665</v>
      </c>
      <c r="L111" s="225" t="s">
        <v>15665</v>
      </c>
      <c r="M111" s="225" t="s">
        <v>15665</v>
      </c>
      <c r="N111" s="225" t="s">
        <v>15665</v>
      </c>
      <c r="O111" s="225" t="s">
        <v>15668</v>
      </c>
      <c r="P111" s="185" t="s">
        <v>489</v>
      </c>
      <c r="Q111" s="226" t="s">
        <v>15665</v>
      </c>
      <c r="R111" s="182" t="str">
        <f ca="1">IF(ISERROR($V111),"",OFFSET('Smelter Look-up'!$C$4,$V111-4,0)&amp;"")</f>
        <v>Hunan Chenzhou Mining Co., Ltd.</v>
      </c>
      <c r="S111" s="181" t="str">
        <f t="shared" ca="1" si="15"/>
        <v>CN</v>
      </c>
      <c r="T111" s="181" t="str">
        <f ca="1">IF(B111="","",IF(ISERROR(MATCH($J111,SorP!$B$1:$B$6230,0)),"",INDIRECT("'SorP'!$A$"&amp;MATCH($J111,SorP!$B$1:$B$6230,0))))</f>
        <v>CN-HN</v>
      </c>
      <c r="U111" s="201"/>
      <c r="V111" s="227">
        <f ca="1">IF(C111="",NA(),IF(OR(C111="Smelter not listed",C111="Smelter not yet identified"),MATCH($B111&amp;$D111,'Smelter Look-up'!$J:$J,0),MATCH($B111&amp;$C111,'Smelter Look-up'!$J:$J,0)))</f>
        <v>588</v>
      </c>
      <c r="X111" s="228">
        <f t="shared" ca="1" si="16"/>
        <v>0</v>
      </c>
      <c r="AB111" s="229" t="str">
        <f t="shared" ca="1" si="17"/>
        <v>TungstenHunan Chenzhou Mining Co., Ltd.</v>
      </c>
    </row>
    <row r="112" spans="1:28" s="228" customFormat="1" ht="20.25">
      <c r="A112" s="181" t="s">
        <v>798</v>
      </c>
      <c r="B112" s="182" t="str">
        <f ca="1">IF(LEN(A112)=0,"",INDEX('Smelter Look-up'!$A:$A,MATCH($A112,'Smelter Look-up'!$E:$E,0)))</f>
        <v>Tungsten</v>
      </c>
      <c r="C112" s="186" t="str">
        <f ca="1">IF(LEN(A112)=0,"",INDEX('Smelter Look-up'!$C:$C,MATCH($A112,'Smelter Look-up'!$E:$E,0)))</f>
        <v>Hunan Chunchang Nonferrous Metals Co., Ltd.</v>
      </c>
      <c r="D112" s="233"/>
      <c r="E112" s="182" t="str">
        <f ca="1">IF(ISERROR($V112),"",OFFSET('Smelter Look-up'!$D$4,$V112-4,0)&amp;"")</f>
        <v>CHINA</v>
      </c>
      <c r="F112" s="182" t="str">
        <f ca="1">IF(ISERROR($V112),"",OFFSET('Smelter Look-up'!$E$4,$V112-4,0))</f>
        <v>CID000769</v>
      </c>
      <c r="G112" s="182" t="str">
        <f ca="1">IF(C112=$X$4,IF(ISERROR($V112),"Enter smelter details","RMI"),IF(ISERROR($V112),"",OFFSET('Smelter Look-up'!$F$4,$V112-4,0)))</f>
        <v>RMI</v>
      </c>
      <c r="H112" s="183" t="s">
        <v>15665</v>
      </c>
      <c r="I112" s="184" t="str">
        <f ca="1">IF(ISERROR($V112),"",OFFSET('Smelter Look-up'!$H$4,$V112-4,0))</f>
        <v>Hengyang</v>
      </c>
      <c r="J112" s="184" t="str">
        <f ca="1">IF(ISERROR($V112),"",OFFSET('Smelter Look-up'!$I$4,$V112-4,0))</f>
        <v>Hunan Sheng</v>
      </c>
      <c r="K112" s="225" t="s">
        <v>15665</v>
      </c>
      <c r="L112" s="225" t="s">
        <v>15665</v>
      </c>
      <c r="M112" s="225" t="s">
        <v>15665</v>
      </c>
      <c r="N112" s="225" t="s">
        <v>15665</v>
      </c>
      <c r="O112" s="225" t="s">
        <v>490</v>
      </c>
      <c r="P112" s="185" t="s">
        <v>15665</v>
      </c>
      <c r="Q112" s="226" t="s">
        <v>15665</v>
      </c>
      <c r="R112" s="182" t="str">
        <f ca="1">IF(ISERROR($V112),"",OFFSET('Smelter Look-up'!$C$4,$V112-4,0)&amp;"")</f>
        <v>Hunan Chunchang Nonferrous Metals Co., Ltd.</v>
      </c>
      <c r="S112" s="181" t="str">
        <f t="shared" ca="1" si="15"/>
        <v>CN</v>
      </c>
      <c r="T112" s="181" t="str">
        <f ca="1">IF(B112="","",IF(ISERROR(MATCH($J112,SorP!$B$1:$B$6230,0)),"",INDIRECT("'SorP'!$A$"&amp;MATCH($J112,SorP!$B$1:$B$6230,0))))</f>
        <v>CN-HN</v>
      </c>
      <c r="U112" s="201"/>
      <c r="V112" s="227">
        <f ca="1">IF(C112="",NA(),IF(OR(C112="Smelter not listed",C112="Smelter not yet identified"),MATCH($B112&amp;$D112,'Smelter Look-up'!$J:$J,0),MATCH($B112&amp;$C112,'Smelter Look-up'!$J:$J,0)))</f>
        <v>590</v>
      </c>
      <c r="X112" s="228">
        <f t="shared" ca="1" si="16"/>
        <v>0</v>
      </c>
      <c r="AB112" s="229" t="str">
        <f t="shared" ca="1" si="17"/>
        <v>TungstenHunan Chunchang Nonferrous Metals Co., Ltd.</v>
      </c>
    </row>
    <row r="113" spans="1:28" s="228" customFormat="1" ht="25.5">
      <c r="A113" s="181" t="s">
        <v>1406</v>
      </c>
      <c r="B113" s="182" t="str">
        <f ca="1">IF(LEN(A113)=0,"",INDEX('Smelter Look-up'!$A:$A,MATCH($A113,'Smelter Look-up'!$E:$E,0)))</f>
        <v>Tungsten</v>
      </c>
      <c r="C113" s="186" t="str">
        <f ca="1">IF(LEN(A113)=0,"",INDEX('Smelter Look-up'!$C:$C,MATCH($A113,'Smelter Look-up'!$E:$E,0)))</f>
        <v>Chenzhou Diamond Tungsten Products Co., Ltd.</v>
      </c>
      <c r="D113" s="233"/>
      <c r="E113" s="182" t="str">
        <f ca="1">IF(ISERROR($V113),"",OFFSET('Smelter Look-up'!$D$4,$V113-4,0)&amp;"")</f>
        <v>CHINA</v>
      </c>
      <c r="F113" s="182" t="str">
        <f ca="1">IF(ISERROR($V113),"",OFFSET('Smelter Look-up'!$E$4,$V113-4,0))</f>
        <v>CID002513</v>
      </c>
      <c r="G113" s="182" t="str">
        <f ca="1">IF(C113=$X$4,IF(ISERROR($V113),"Enter smelter details","RMI"),IF(ISERROR($V113),"",OFFSET('Smelter Look-up'!$F$4,$V113-4,0)))</f>
        <v>RMI</v>
      </c>
      <c r="H113" s="183" t="s">
        <v>15665</v>
      </c>
      <c r="I113" s="184" t="str">
        <f ca="1">IF(ISERROR($V113),"",OFFSET('Smelter Look-up'!$H$4,$V113-4,0))</f>
        <v>Chenzhou</v>
      </c>
      <c r="J113" s="184" t="str">
        <f ca="1">IF(ISERROR($V113),"",OFFSET('Smelter Look-up'!$I$4,$V113-4,0))</f>
        <v>Hunan Sheng</v>
      </c>
      <c r="K113" s="225" t="s">
        <v>15665</v>
      </c>
      <c r="L113" s="225" t="s">
        <v>15665</v>
      </c>
      <c r="M113" s="225" t="s">
        <v>15665</v>
      </c>
      <c r="N113" s="225" t="s">
        <v>15665</v>
      </c>
      <c r="O113" s="225" t="s">
        <v>490</v>
      </c>
      <c r="P113" s="185" t="s">
        <v>15665</v>
      </c>
      <c r="Q113" s="226" t="s">
        <v>15665</v>
      </c>
      <c r="R113" s="182" t="str">
        <f ca="1">IF(ISERROR($V113),"",OFFSET('Smelter Look-up'!$C$4,$V113-4,0)&amp;"")</f>
        <v>Chenzhou Diamond Tungsten Products Co., Ltd.</v>
      </c>
      <c r="S113" s="181" t="str">
        <f t="shared" ca="1" si="15"/>
        <v>CN</v>
      </c>
      <c r="T113" s="181" t="str">
        <f ca="1">IF(B113="","",IF(ISERROR(MATCH($J113,SorP!$B$1:$B$6230,0)),"",INDIRECT("'SorP'!$A$"&amp;MATCH($J113,SorP!$B$1:$B$6230,0))))</f>
        <v>CN-HN</v>
      </c>
      <c r="U113" s="201"/>
      <c r="V113" s="227">
        <f ca="1">IF(C113="",NA(),IF(OR(C113="Smelter not listed",C113="Smelter not yet identified"),MATCH($B113&amp;$D113,'Smelter Look-up'!$J:$J,0),MATCH($B113&amp;$C113,'Smelter Look-up'!$J:$J,0)))</f>
        <v>566</v>
      </c>
      <c r="X113" s="228">
        <f t="shared" ca="1" si="16"/>
        <v>0</v>
      </c>
      <c r="AB113" s="229" t="str">
        <f t="shared" ca="1" si="17"/>
        <v>TungstenChenzhou Diamond Tungsten Products Co., Ltd.</v>
      </c>
    </row>
    <row r="114" spans="1:28" s="228" customFormat="1" ht="25.5">
      <c r="A114" s="181" t="s">
        <v>799</v>
      </c>
      <c r="B114" s="182" t="str">
        <f ca="1">IF(LEN(A114)=0,"",INDEX('Smelter Look-up'!$A:$A,MATCH($A114,'Smelter Look-up'!$E:$E,0)))</f>
        <v>Tungsten</v>
      </c>
      <c r="C114" s="186" t="str">
        <f ca="1">IF(LEN(A114)=0,"",INDEX('Smelter Look-up'!$C:$C,MATCH($A114,'Smelter Look-up'!$E:$E,0)))</f>
        <v>Japan New Metals Co., Ltd.</v>
      </c>
      <c r="D114" s="233"/>
      <c r="E114" s="182" t="str">
        <f ca="1">IF(ISERROR($V114),"",OFFSET('Smelter Look-up'!$D$4,$V114-4,0)&amp;"")</f>
        <v>JAPAN</v>
      </c>
      <c r="F114" s="182" t="str">
        <f ca="1">IF(ISERROR($V114),"",OFFSET('Smelter Look-up'!$E$4,$V114-4,0))</f>
        <v>CID000825</v>
      </c>
      <c r="G114" s="182" t="str">
        <f ca="1">IF(C114=$X$4,IF(ISERROR($V114),"Enter smelter details","RMI"),IF(ISERROR($V114),"",OFFSET('Smelter Look-up'!$F$4,$V114-4,0)))</f>
        <v>RMI</v>
      </c>
      <c r="H114" s="183" t="s">
        <v>15665</v>
      </c>
      <c r="I114" s="184" t="str">
        <f ca="1">IF(ISERROR($V114),"",OFFSET('Smelter Look-up'!$H$4,$V114-4,0))</f>
        <v>Akita City</v>
      </c>
      <c r="J114" s="184" t="str">
        <f ca="1">IF(ISERROR($V114),"",OFFSET('Smelter Look-up'!$I$4,$V114-4,0))</f>
        <v>Akita</v>
      </c>
      <c r="K114" s="225" t="s">
        <v>15665</v>
      </c>
      <c r="L114" s="225" t="s">
        <v>15665</v>
      </c>
      <c r="M114" s="225" t="s">
        <v>15665</v>
      </c>
      <c r="N114" s="225" t="s">
        <v>15665</v>
      </c>
      <c r="O114" s="225" t="s">
        <v>15666</v>
      </c>
      <c r="P114" s="185" t="s">
        <v>489</v>
      </c>
      <c r="Q114" s="226" t="s">
        <v>15665</v>
      </c>
      <c r="R114" s="182" t="str">
        <f ca="1">IF(ISERROR($V114),"",OFFSET('Smelter Look-up'!$C$4,$V114-4,0)&amp;"")</f>
        <v>Japan New Metals Co., Ltd.</v>
      </c>
      <c r="S114" s="181" t="str">
        <f t="shared" ca="1" si="15"/>
        <v>JP</v>
      </c>
      <c r="T114" s="181" t="str">
        <f ca="1">IF(B114="","",IF(ISERROR(MATCH($J114,SorP!$B$1:$B$6230,0)),"",INDIRECT("'SorP'!$A$"&amp;MATCH($J114,SorP!$B$1:$B$6230,0))))</f>
        <v>JP-05</v>
      </c>
      <c r="U114" s="201"/>
      <c r="V114" s="227">
        <f ca="1">IF(C114="",NA(),IF(OR(C114="Smelter not listed",C114="Smelter not yet identified"),MATCH($B114&amp;$D114,'Smelter Look-up'!$J:$J,0),MATCH($B114&amp;$C114,'Smelter Look-up'!$J:$J,0)))</f>
        <v>592</v>
      </c>
      <c r="X114" s="228">
        <f t="shared" ca="1" si="16"/>
        <v>0</v>
      </c>
      <c r="AB114" s="229" t="str">
        <f t="shared" ca="1" si="17"/>
        <v>TungstenJapan New Metals Co., Ltd.</v>
      </c>
    </row>
    <row r="115" spans="1:28" s="228" customFormat="1" ht="25.5">
      <c r="A115" s="181" t="s">
        <v>1431</v>
      </c>
      <c r="B115" s="182" t="str">
        <f ca="1">IF(LEN(A115)=0,"",INDEX('Smelter Look-up'!$A:$A,MATCH($A115,'Smelter Look-up'!$E:$E,0)))</f>
        <v>Tungsten</v>
      </c>
      <c r="C115" s="186" t="str">
        <f ca="1">IF(LEN(A115)=0,"",INDEX('Smelter Look-up'!$C:$C,MATCH($A115,'Smelter Look-up'!$E:$E,0)))</f>
        <v>Jiangwu H.C. Starck Tungsten Products Co., Ltd.</v>
      </c>
      <c r="D115" s="233"/>
      <c r="E115" s="182" t="str">
        <f ca="1">IF(ISERROR($V115),"",OFFSET('Smelter Look-up'!$D$4,$V115-4,0)&amp;"")</f>
        <v>CHINA</v>
      </c>
      <c r="F115" s="182" t="str">
        <f ca="1">IF(ISERROR($V115),"",OFFSET('Smelter Look-up'!$E$4,$V115-4,0))</f>
        <v>CID002551</v>
      </c>
      <c r="G115" s="182" t="str">
        <f ca="1">IF(C115=$X$4,IF(ISERROR($V115),"Enter smelter details","RMI"),IF(ISERROR($V115),"",OFFSET('Smelter Look-up'!$F$4,$V115-4,0)))</f>
        <v>RMI</v>
      </c>
      <c r="H115" s="183" t="s">
        <v>15665</v>
      </c>
      <c r="I115" s="184" t="str">
        <f ca="1">IF(ISERROR($V115),"",OFFSET('Smelter Look-up'!$H$4,$V115-4,0))</f>
        <v>Ganzhou</v>
      </c>
      <c r="J115" s="184" t="str">
        <f ca="1">IF(ISERROR($V115),"",OFFSET('Smelter Look-up'!$I$4,$V115-4,0))</f>
        <v>Jiangxi Sheng</v>
      </c>
      <c r="K115" s="225" t="s">
        <v>15665</v>
      </c>
      <c r="L115" s="225" t="s">
        <v>15665</v>
      </c>
      <c r="M115" s="225" t="s">
        <v>15665</v>
      </c>
      <c r="N115" s="225" t="s">
        <v>15665</v>
      </c>
      <c r="O115" s="225" t="s">
        <v>490</v>
      </c>
      <c r="P115" s="185" t="s">
        <v>15665</v>
      </c>
      <c r="Q115" s="226" t="s">
        <v>15665</v>
      </c>
      <c r="R115" s="182" t="str">
        <f ca="1">IF(ISERROR($V115),"",OFFSET('Smelter Look-up'!$C$4,$V115-4,0)&amp;"")</f>
        <v>Jiangwu H.C. Starck Tungsten Products Co., Ltd.</v>
      </c>
      <c r="S115" s="181" t="str">
        <f t="shared" ca="1" si="15"/>
        <v>CN</v>
      </c>
      <c r="T115" s="181" t="str">
        <f ca="1">IF(B115="","",IF(ISERROR(MATCH($J115,SorP!$B$1:$B$6230,0)),"",INDIRECT("'SorP'!$A$"&amp;MATCH($J115,SorP!$B$1:$B$6230,0))))</f>
        <v>CN-JX</v>
      </c>
      <c r="U115" s="201"/>
      <c r="V115" s="227">
        <f ca="1">IF(C115="",NA(),IF(OR(C115="Smelter not listed",C115="Smelter not yet identified"),MATCH($B115&amp;$D115,'Smelter Look-up'!$J:$J,0),MATCH($B115&amp;$C115,'Smelter Look-up'!$J:$J,0)))</f>
        <v>593</v>
      </c>
      <c r="X115" s="228">
        <f t="shared" ca="1" si="16"/>
        <v>0</v>
      </c>
      <c r="AB115" s="229" t="str">
        <f t="shared" ca="1" si="17"/>
        <v>TungstenJiangwu H.C. Starck Tungsten Products Co., Ltd.</v>
      </c>
    </row>
    <row r="116" spans="1:28" s="228" customFormat="1" ht="20.25">
      <c r="A116" s="181" t="s">
        <v>138</v>
      </c>
      <c r="B116" s="182" t="str">
        <f ca="1">IF(LEN(A116)=0,"",INDEX('Smelter Look-up'!$A:$A,MATCH($A116,'Smelter Look-up'!$E:$E,0)))</f>
        <v>Tungsten</v>
      </c>
      <c r="C116" s="186" t="str">
        <f ca="1">IF(LEN(A116)=0,"",INDEX('Smelter Look-up'!$C:$C,MATCH($A116,'Smelter Look-up'!$E:$E,0)))</f>
        <v>Jiangxi Gan Bei Tungsten Co., Ltd.</v>
      </c>
      <c r="D116" s="233"/>
      <c r="E116" s="182" t="str">
        <f ca="1">IF(ISERROR($V116),"",OFFSET('Smelter Look-up'!$D$4,$V116-4,0)&amp;"")</f>
        <v>CHINA</v>
      </c>
      <c r="F116" s="182" t="str">
        <f ca="1">IF(ISERROR($V116),"",OFFSET('Smelter Look-up'!$E$4,$V116-4,0))</f>
        <v>CID002321</v>
      </c>
      <c r="G116" s="182" t="str">
        <f ca="1">IF(C116=$X$4,IF(ISERROR($V116),"Enter smelter details","RMI"),IF(ISERROR($V116),"",OFFSET('Smelter Look-up'!$F$4,$V116-4,0)))</f>
        <v>RMI</v>
      </c>
      <c r="H116" s="183" t="s">
        <v>15665</v>
      </c>
      <c r="I116" s="184" t="str">
        <f ca="1">IF(ISERROR($V116),"",OFFSET('Smelter Look-up'!$H$4,$V116-4,0))</f>
        <v>Xiushui</v>
      </c>
      <c r="J116" s="184" t="str">
        <f ca="1">IF(ISERROR($V116),"",OFFSET('Smelter Look-up'!$I$4,$V116-4,0))</f>
        <v>Jiangxi Sheng</v>
      </c>
      <c r="K116" s="225" t="s">
        <v>15665</v>
      </c>
      <c r="L116" s="225" t="s">
        <v>15665</v>
      </c>
      <c r="M116" s="225" t="s">
        <v>15665</v>
      </c>
      <c r="N116" s="225" t="s">
        <v>15665</v>
      </c>
      <c r="O116" s="225" t="s">
        <v>490</v>
      </c>
      <c r="P116" s="185" t="s">
        <v>15665</v>
      </c>
      <c r="Q116" s="226" t="s">
        <v>15665</v>
      </c>
      <c r="R116" s="182" t="str">
        <f ca="1">IF(ISERROR($V116),"",OFFSET('Smelter Look-up'!$C$4,$V116-4,0)&amp;"")</f>
        <v>Jiangxi Gan Bei Tungsten Co., Ltd.</v>
      </c>
      <c r="S116" s="181" t="str">
        <f t="shared" ca="1" si="15"/>
        <v>CN</v>
      </c>
      <c r="T116" s="181" t="str">
        <f ca="1">IF(B116="","",IF(ISERROR(MATCH($J116,SorP!$B$1:$B$6230,0)),"",INDIRECT("'SorP'!$A$"&amp;MATCH($J116,SorP!$B$1:$B$6230,0))))</f>
        <v>CN-JX</v>
      </c>
      <c r="U116" s="201"/>
      <c r="V116" s="227">
        <f ca="1">IF(C116="",NA(),IF(OR(C116="Smelter not listed",C116="Smelter not yet identified"),MATCH($B116&amp;$D116,'Smelter Look-up'!$J:$J,0),MATCH($B116&amp;$C116,'Smelter Look-up'!$J:$J,0)))</f>
        <v>594</v>
      </c>
      <c r="X116" s="228">
        <f t="shared" ca="1" si="16"/>
        <v>0</v>
      </c>
      <c r="AB116" s="229" t="str">
        <f t="shared" ca="1" si="17"/>
        <v>TungstenJiangxi Gan Bei Tungsten Co., Ltd.</v>
      </c>
    </row>
    <row r="117" spans="1:28" s="228" customFormat="1" ht="25.5">
      <c r="A117" s="181" t="s">
        <v>143</v>
      </c>
      <c r="B117" s="182" t="str">
        <f ca="1">IF(LEN(A117)=0,"",INDEX('Smelter Look-up'!$A:$A,MATCH($A117,'Smelter Look-up'!$E:$E,0)))</f>
        <v>Tungsten</v>
      </c>
      <c r="C117" s="186" t="str">
        <f ca="1">IF(LEN(A117)=0,"",INDEX('Smelter Look-up'!$C:$C,MATCH($A117,'Smelter Look-up'!$E:$E,0)))</f>
        <v>Jiangxi Tonggu Non-ferrous Metallurgical &amp; Chemical Co., Ltd.</v>
      </c>
      <c r="D117" s="233"/>
      <c r="E117" s="182" t="str">
        <f ca="1">IF(ISERROR($V117),"",OFFSET('Smelter Look-up'!$D$4,$V117-4,0)&amp;"")</f>
        <v>CHINA</v>
      </c>
      <c r="F117" s="182" t="str">
        <f ca="1">IF(ISERROR($V117),"",OFFSET('Smelter Look-up'!$E$4,$V117-4,0))</f>
        <v>CID002318</v>
      </c>
      <c r="G117" s="182" t="str">
        <f ca="1">IF(C117=$X$4,IF(ISERROR($V117),"Enter smelter details","RMI"),IF(ISERROR($V117),"",OFFSET('Smelter Look-up'!$F$4,$V117-4,0)))</f>
        <v>RMI</v>
      </c>
      <c r="H117" s="183" t="s">
        <v>15665</v>
      </c>
      <c r="I117" s="184" t="str">
        <f ca="1">IF(ISERROR($V117),"",OFFSET('Smelter Look-up'!$H$4,$V117-4,0))</f>
        <v>Tonggu</v>
      </c>
      <c r="J117" s="184" t="str">
        <f ca="1">IF(ISERROR($V117),"",OFFSET('Smelter Look-up'!$I$4,$V117-4,0))</f>
        <v>Jiangxi Sheng</v>
      </c>
      <c r="K117" s="225" t="s">
        <v>15665</v>
      </c>
      <c r="L117" s="225" t="s">
        <v>15665</v>
      </c>
      <c r="M117" s="225" t="s">
        <v>15665</v>
      </c>
      <c r="N117" s="225" t="s">
        <v>15665</v>
      </c>
      <c r="O117" s="225" t="s">
        <v>490</v>
      </c>
      <c r="P117" s="185" t="s">
        <v>15665</v>
      </c>
      <c r="Q117" s="226" t="s">
        <v>15665</v>
      </c>
      <c r="R117" s="182" t="str">
        <f ca="1">IF(ISERROR($V117),"",OFFSET('Smelter Look-up'!$C$4,$V117-4,0)&amp;"")</f>
        <v>Jiangxi Tonggu Non-ferrous Metallurgical &amp; Chemical Co., Ltd.</v>
      </c>
      <c r="S117" s="181" t="str">
        <f t="shared" ca="1" si="15"/>
        <v>CN</v>
      </c>
      <c r="T117" s="181" t="str">
        <f ca="1">IF(B117="","",IF(ISERROR(MATCH($J117,SorP!$B$1:$B$6230,0)),"",INDIRECT("'SorP'!$A$"&amp;MATCH($J117,SorP!$B$1:$B$6230,0))))</f>
        <v>CN-JX</v>
      </c>
      <c r="U117" s="201"/>
      <c r="V117" s="227">
        <f ca="1">IF(C117="",NA(),IF(OR(C117="Smelter not listed",C117="Smelter not yet identified"),MATCH($B117&amp;$D117,'Smelter Look-up'!$J:$J,0),MATCH($B117&amp;$C117,'Smelter Look-up'!$J:$J,0)))</f>
        <v>596</v>
      </c>
      <c r="X117" s="228">
        <f t="shared" ca="1" si="16"/>
        <v>0</v>
      </c>
      <c r="AB117" s="229" t="str">
        <f t="shared" ca="1" si="17"/>
        <v>TungstenJiangxi Tonggu Non-ferrous Metallurgical &amp; Chemical Co., Ltd.</v>
      </c>
    </row>
    <row r="118" spans="1:28" s="228" customFormat="1" ht="20.25">
      <c r="A118" s="181" t="s">
        <v>142</v>
      </c>
      <c r="B118" s="182" t="str">
        <f ca="1">IF(LEN(A118)=0,"",INDEX('Smelter Look-up'!$A:$A,MATCH($A118,'Smelter Look-up'!$E:$E,0)))</f>
        <v>Tungsten</v>
      </c>
      <c r="C118" s="186" t="str">
        <f ca="1">IF(LEN(A118)=0,"",INDEX('Smelter Look-up'!$C:$C,MATCH($A118,'Smelter Look-up'!$E:$E,0)))</f>
        <v>Jiangxi Xinsheng Tungsten Industry Co., Ltd.</v>
      </c>
      <c r="D118" s="233"/>
      <c r="E118" s="182" t="str">
        <f ca="1">IF(ISERROR($V118),"",OFFSET('Smelter Look-up'!$D$4,$V118-4,0)&amp;"")</f>
        <v>CHINA</v>
      </c>
      <c r="F118" s="182" t="str">
        <f ca="1">IF(ISERROR($V118),"",OFFSET('Smelter Look-up'!$E$4,$V118-4,0))</f>
        <v>CID002317</v>
      </c>
      <c r="G118" s="182" t="str">
        <f ca="1">IF(C118=$X$4,IF(ISERROR($V118),"Enter smelter details","RMI"),IF(ISERROR($V118),"",OFFSET('Smelter Look-up'!$F$4,$V118-4,0)))</f>
        <v>RMI</v>
      </c>
      <c r="H118" s="183" t="s">
        <v>15665</v>
      </c>
      <c r="I118" s="184" t="str">
        <f ca="1">IF(ISERROR($V118),"",OFFSET('Smelter Look-up'!$H$4,$V118-4,0))</f>
        <v>Ganzhou</v>
      </c>
      <c r="J118" s="184" t="str">
        <f ca="1">IF(ISERROR($V118),"",OFFSET('Smelter Look-up'!$I$4,$V118-4,0))</f>
        <v>Jiangxi Sheng</v>
      </c>
      <c r="K118" s="225" t="s">
        <v>15665</v>
      </c>
      <c r="L118" s="225" t="s">
        <v>15665</v>
      </c>
      <c r="M118" s="225" t="s">
        <v>15665</v>
      </c>
      <c r="N118" s="225" t="s">
        <v>15665</v>
      </c>
      <c r="O118" s="225" t="s">
        <v>490</v>
      </c>
      <c r="P118" s="185" t="s">
        <v>15665</v>
      </c>
      <c r="Q118" s="226" t="s">
        <v>15665</v>
      </c>
      <c r="R118" s="182" t="str">
        <f ca="1">IF(ISERROR($V118),"",OFFSET('Smelter Look-up'!$C$4,$V118-4,0)&amp;"")</f>
        <v>Jiangxi Xinsheng Tungsten Industry Co., Ltd.</v>
      </c>
      <c r="S118" s="181" t="str">
        <f t="shared" ca="1" si="15"/>
        <v>CN</v>
      </c>
      <c r="T118" s="181" t="str">
        <f ca="1">IF(B118="","",IF(ISERROR(MATCH($J118,SorP!$B$1:$B$6230,0)),"",INDIRECT("'SorP'!$A$"&amp;MATCH($J118,SorP!$B$1:$B$6230,0))))</f>
        <v>CN-JX</v>
      </c>
      <c r="U118" s="201"/>
      <c r="V118" s="227">
        <f ca="1">IF(C118="",NA(),IF(OR(C118="Smelter not listed",C118="Smelter not yet identified"),MATCH($B118&amp;$D118,'Smelter Look-up'!$J:$J,0),MATCH($B118&amp;$C118,'Smelter Look-up'!$J:$J,0)))</f>
        <v>599</v>
      </c>
      <c r="X118" s="228">
        <f t="shared" ca="1" si="16"/>
        <v>0</v>
      </c>
      <c r="AB118" s="229" t="str">
        <f t="shared" ca="1" si="17"/>
        <v>TungstenJiangxi Xinsheng Tungsten Industry Co., Ltd.</v>
      </c>
    </row>
    <row r="119" spans="1:28" s="228" customFormat="1" ht="20.25">
      <c r="A119" s="181" t="s">
        <v>141</v>
      </c>
      <c r="B119" s="182" t="str">
        <f ca="1">IF(LEN(A119)=0,"",INDEX('Smelter Look-up'!$A:$A,MATCH($A119,'Smelter Look-up'!$E:$E,0)))</f>
        <v>Tungsten</v>
      </c>
      <c r="C119" s="186" t="str">
        <f ca="1">IF(LEN(A119)=0,"",INDEX('Smelter Look-up'!$C:$C,MATCH($A119,'Smelter Look-up'!$E:$E,0)))</f>
        <v>Jiangxi Yaosheng Tungsten Co., Ltd.</v>
      </c>
      <c r="D119" s="233"/>
      <c r="E119" s="182" t="str">
        <f ca="1">IF(ISERROR($V119),"",OFFSET('Smelter Look-up'!$D$4,$V119-4,0)&amp;"")</f>
        <v>CHINA</v>
      </c>
      <c r="F119" s="182" t="str">
        <f ca="1">IF(ISERROR($V119),"",OFFSET('Smelter Look-up'!$E$4,$V119-4,0))</f>
        <v>CID002316</v>
      </c>
      <c r="G119" s="182" t="str">
        <f ca="1">IF(C119=$X$4,IF(ISERROR($V119),"Enter smelter details","RMI"),IF(ISERROR($V119),"",OFFSET('Smelter Look-up'!$F$4,$V119-4,0)))</f>
        <v>RMI</v>
      </c>
      <c r="H119" s="183" t="s">
        <v>15665</v>
      </c>
      <c r="I119" s="184" t="str">
        <f ca="1">IF(ISERROR($V119),"",OFFSET('Smelter Look-up'!$H$4,$V119-4,0))</f>
        <v>Ganzhou</v>
      </c>
      <c r="J119" s="184" t="str">
        <f ca="1">IF(ISERROR($V119),"",OFFSET('Smelter Look-up'!$I$4,$V119-4,0))</f>
        <v>Jiangxi Sheng</v>
      </c>
      <c r="K119" s="225" t="s">
        <v>15665</v>
      </c>
      <c r="L119" s="225" t="s">
        <v>15665</v>
      </c>
      <c r="M119" s="225" t="s">
        <v>15665</v>
      </c>
      <c r="N119" s="225" t="s">
        <v>15665</v>
      </c>
      <c r="O119" s="225" t="s">
        <v>490</v>
      </c>
      <c r="P119" s="185" t="s">
        <v>15665</v>
      </c>
      <c r="Q119" s="226" t="s">
        <v>15665</v>
      </c>
      <c r="R119" s="182" t="str">
        <f ca="1">IF(ISERROR($V119),"",OFFSET('Smelter Look-up'!$C$4,$V119-4,0)&amp;"")</f>
        <v>Jiangxi Yaosheng Tungsten Co., Ltd.</v>
      </c>
      <c r="S119" s="181" t="str">
        <f t="shared" ca="1" si="15"/>
        <v>CN</v>
      </c>
      <c r="T119" s="181" t="str">
        <f ca="1">IF(B119="","",IF(ISERROR(MATCH($J119,SorP!$B$1:$B$6230,0)),"",INDIRECT("'SorP'!$A$"&amp;MATCH($J119,SorP!$B$1:$B$6230,0))))</f>
        <v>CN-JX</v>
      </c>
      <c r="U119" s="201"/>
      <c r="V119" s="227">
        <f ca="1">IF(C119="",NA(),IF(OR(C119="Smelter not listed",C119="Smelter not yet identified"),MATCH($B119&amp;$D119,'Smelter Look-up'!$J:$J,0),MATCH($B119&amp;$C119,'Smelter Look-up'!$J:$J,0)))</f>
        <v>600</v>
      </c>
      <c r="X119" s="228">
        <f t="shared" ca="1" si="16"/>
        <v>0</v>
      </c>
      <c r="AB119" s="229" t="str">
        <f t="shared" ca="1" si="17"/>
        <v>TungstenJiangxi Yaosheng Tungsten Co., Ltd.</v>
      </c>
    </row>
    <row r="120" spans="1:28" s="228" customFormat="1" ht="25.5">
      <c r="A120" s="181" t="s">
        <v>801</v>
      </c>
      <c r="B120" s="182" t="str">
        <f ca="1">IF(LEN(A120)=0,"",INDEX('Smelter Look-up'!$A:$A,MATCH($A120,'Smelter Look-up'!$E:$E,0)))</f>
        <v>Tungsten</v>
      </c>
      <c r="C120" s="186" t="str">
        <f ca="1">IF(LEN(A120)=0,"",INDEX('Smelter Look-up'!$C:$C,MATCH($A120,'Smelter Look-up'!$E:$E,0)))</f>
        <v>Kennametal Fallon</v>
      </c>
      <c r="D120" s="233"/>
      <c r="E120" s="182" t="str">
        <f ca="1">IF(ISERROR($V120),"",OFFSET('Smelter Look-up'!$D$4,$V120-4,0)&amp;"")</f>
        <v>UNITED STATES OF AMERICA</v>
      </c>
      <c r="F120" s="182" t="str">
        <f ca="1">IF(ISERROR($V120),"",OFFSET('Smelter Look-up'!$E$4,$V120-4,0))</f>
        <v>CID000966</v>
      </c>
      <c r="G120" s="182" t="str">
        <f ca="1">IF(C120=$X$4,IF(ISERROR($V120),"Enter smelter details","RMI"),IF(ISERROR($V120),"",OFFSET('Smelter Look-up'!$F$4,$V120-4,0)))</f>
        <v>RMI</v>
      </c>
      <c r="H120" s="183" t="s">
        <v>15665</v>
      </c>
      <c r="I120" s="184" t="str">
        <f ca="1">IF(ISERROR($V120),"",OFFSET('Smelter Look-up'!$H$4,$V120-4,0))</f>
        <v>Fallon</v>
      </c>
      <c r="J120" s="184" t="str">
        <f ca="1">IF(ISERROR($V120),"",OFFSET('Smelter Look-up'!$I$4,$V120-4,0))</f>
        <v>Nevada</v>
      </c>
      <c r="K120" s="225" t="s">
        <v>15665</v>
      </c>
      <c r="L120" s="225" t="s">
        <v>15665</v>
      </c>
      <c r="M120" s="225" t="s">
        <v>15665</v>
      </c>
      <c r="N120" s="225" t="s">
        <v>15665</v>
      </c>
      <c r="O120" s="225" t="s">
        <v>490</v>
      </c>
      <c r="P120" s="185" t="s">
        <v>15665</v>
      </c>
      <c r="Q120" s="226" t="s">
        <v>15665</v>
      </c>
      <c r="R120" s="182" t="str">
        <f ca="1">IF(ISERROR($V120),"",OFFSET('Smelter Look-up'!$C$4,$V120-4,0)&amp;"")</f>
        <v>Kennametal Fallon</v>
      </c>
      <c r="S120" s="181" t="str">
        <f t="shared" ca="1" si="15"/>
        <v>US</v>
      </c>
      <c r="T120" s="181" t="str">
        <f ca="1">IF(B120="","",IF(ISERROR(MATCH($J120,SorP!$B$1:$B$6230,0)),"",INDIRECT("'SorP'!$A$"&amp;MATCH($J120,SorP!$B$1:$B$6230,0))))</f>
        <v>US-NV</v>
      </c>
      <c r="U120" s="201"/>
      <c r="V120" s="227">
        <f ca="1">IF(C120="",NA(),IF(OR(C120="Smelter not listed",C120="Smelter not yet identified"),MATCH($B120&amp;$D120,'Smelter Look-up'!$J:$J,0),MATCH($B120&amp;$C120,'Smelter Look-up'!$J:$J,0)))</f>
        <v>603</v>
      </c>
      <c r="X120" s="228">
        <f t="shared" ca="1" si="16"/>
        <v>0</v>
      </c>
      <c r="AB120" s="229" t="str">
        <f t="shared" ca="1" si="17"/>
        <v>TungstenKennametal Fallon</v>
      </c>
    </row>
    <row r="121" spans="1:28" s="228" customFormat="1" ht="25.5">
      <c r="A121" s="181" t="s">
        <v>793</v>
      </c>
      <c r="B121" s="182" t="str">
        <f ca="1">IF(LEN(A121)=0,"",INDEX('Smelter Look-up'!$A:$A,MATCH($A121,'Smelter Look-up'!$E:$E,0)))</f>
        <v>Tungsten</v>
      </c>
      <c r="C121" s="186" t="str">
        <f ca="1">IF(LEN(A121)=0,"",INDEX('Smelter Look-up'!$C:$C,MATCH($A121,'Smelter Look-up'!$E:$E,0)))</f>
        <v>Kennametal Huntsville</v>
      </c>
      <c r="D121" s="233"/>
      <c r="E121" s="182" t="str">
        <f ca="1">IF(ISERROR($V121),"",OFFSET('Smelter Look-up'!$D$4,$V121-4,0)&amp;"")</f>
        <v>UNITED STATES OF AMERICA</v>
      </c>
      <c r="F121" s="182" t="str">
        <f ca="1">IF(ISERROR($V121),"",OFFSET('Smelter Look-up'!$E$4,$V121-4,0))</f>
        <v>CID000105</v>
      </c>
      <c r="G121" s="182" t="str">
        <f ca="1">IF(C121=$X$4,IF(ISERROR($V121),"Enter smelter details","RMI"),IF(ISERROR($V121),"",OFFSET('Smelter Look-up'!$F$4,$V121-4,0)))</f>
        <v>RMI</v>
      </c>
      <c r="H121" s="183" t="s">
        <v>15665</v>
      </c>
      <c r="I121" s="184" t="str">
        <f ca="1">IF(ISERROR($V121),"",OFFSET('Smelter Look-up'!$H$4,$V121-4,0))</f>
        <v>Huntsville</v>
      </c>
      <c r="J121" s="184" t="str">
        <f ca="1">IF(ISERROR($V121),"",OFFSET('Smelter Look-up'!$I$4,$V121-4,0))</f>
        <v>Alabama</v>
      </c>
      <c r="K121" s="225" t="s">
        <v>15665</v>
      </c>
      <c r="L121" s="225" t="s">
        <v>15665</v>
      </c>
      <c r="M121" s="225" t="s">
        <v>15665</v>
      </c>
      <c r="N121" s="225" t="s">
        <v>15665</v>
      </c>
      <c r="O121" s="225" t="s">
        <v>15666</v>
      </c>
      <c r="P121" s="185" t="s">
        <v>489</v>
      </c>
      <c r="Q121" s="226" t="s">
        <v>15665</v>
      </c>
      <c r="R121" s="182" t="str">
        <f ca="1">IF(ISERROR($V121),"",OFFSET('Smelter Look-up'!$C$4,$V121-4,0)&amp;"")</f>
        <v>Kennametal Huntsville</v>
      </c>
      <c r="S121" s="181" t="str">
        <f t="shared" ca="1" si="15"/>
        <v>US</v>
      </c>
      <c r="T121" s="181" t="str">
        <f ca="1">IF(B121="","",IF(ISERROR(MATCH($J121,SorP!$B$1:$B$6230,0)),"",INDIRECT("'SorP'!$A$"&amp;MATCH($J121,SorP!$B$1:$B$6230,0))))</f>
        <v>US-AL</v>
      </c>
      <c r="U121" s="201"/>
      <c r="V121" s="227">
        <f ca="1">IF(C121="",NA(),IF(OR(C121="Smelter not listed",C121="Smelter not yet identified"),MATCH($B121&amp;$D121,'Smelter Look-up'!$J:$J,0),MATCH($B121&amp;$C121,'Smelter Look-up'!$J:$J,0)))</f>
        <v>604</v>
      </c>
      <c r="X121" s="228">
        <f t="shared" ca="1" si="16"/>
        <v>0</v>
      </c>
      <c r="AB121" s="229" t="str">
        <f t="shared" ca="1" si="17"/>
        <v>TungstenKennametal Huntsville</v>
      </c>
    </row>
    <row r="122" spans="1:28" s="228" customFormat="1" ht="25.5">
      <c r="A122" s="181" t="s">
        <v>13906</v>
      </c>
      <c r="B122" s="182" t="str">
        <f ca="1">IF(LEN(A122)=0,"",INDEX('Smelter Look-up'!$A:$A,MATCH($A122,'Smelter Look-up'!$E:$E,0)))</f>
        <v>Tungsten</v>
      </c>
      <c r="C122" s="186" t="str">
        <f ca="1">IF(LEN(A122)=0,"",INDEX('Smelter Look-up'!$C:$C,MATCH($A122,'Smelter Look-up'!$E:$E,0)))</f>
        <v>Lianyou Metals Co., Ltd.</v>
      </c>
      <c r="D122" s="233"/>
      <c r="E122" s="182" t="str">
        <f ca="1">IF(ISERROR($V122),"",OFFSET('Smelter Look-up'!$D$4,$V122-4,0)&amp;"")</f>
        <v>TAIWAN, PROVINCE OF CHINA</v>
      </c>
      <c r="F122" s="182" t="str">
        <f ca="1">IF(ISERROR($V122),"",OFFSET('Smelter Look-up'!$E$4,$V122-4,0))</f>
        <v>CID003407</v>
      </c>
      <c r="G122" s="182" t="str">
        <f ca="1">IF(C122=$X$4,IF(ISERROR($V122),"Enter smelter details","RMI"),IF(ISERROR($V122),"",OFFSET('Smelter Look-up'!$F$4,$V122-4,0)))</f>
        <v>RMI</v>
      </c>
      <c r="H122" s="183" t="s">
        <v>15665</v>
      </c>
      <c r="I122" s="184" t="str">
        <f ca="1">IF(ISERROR($V122),"",OFFSET('Smelter Look-up'!$H$4,$V122-4,0))</f>
        <v>Fangliao</v>
      </c>
      <c r="J122" s="184" t="str">
        <f ca="1">IF(ISERROR($V122),"",OFFSET('Smelter Look-up'!$I$4,$V122-4,0))</f>
        <v>Pingtung</v>
      </c>
      <c r="K122" s="225" t="s">
        <v>15665</v>
      </c>
      <c r="L122" s="225" t="s">
        <v>15665</v>
      </c>
      <c r="M122" s="225" t="s">
        <v>15665</v>
      </c>
      <c r="N122" s="225" t="s">
        <v>15665</v>
      </c>
      <c r="O122" s="225" t="s">
        <v>15669</v>
      </c>
      <c r="P122" s="185" t="s">
        <v>488</v>
      </c>
      <c r="Q122" s="226" t="s">
        <v>15665</v>
      </c>
      <c r="R122" s="182" t="str">
        <f ca="1">IF(ISERROR($V122),"",OFFSET('Smelter Look-up'!$C$4,$V122-4,0)&amp;"")</f>
        <v>Lianyou Metals Co., Ltd.</v>
      </c>
      <c r="S122" s="181" t="str">
        <f t="shared" ca="1" si="15"/>
        <v>TW</v>
      </c>
      <c r="T122" s="181" t="str">
        <f ca="1">IF(B122="","",IF(ISERROR(MATCH($J122,SorP!$B$1:$B$6230,0)),"",INDIRECT("'SorP'!$A$"&amp;MATCH($J122,SorP!$B$1:$B$6230,0))))</f>
        <v>TW-PIF</v>
      </c>
      <c r="U122" s="201"/>
      <c r="V122" s="227">
        <f ca="1">IF(C122="",NA(),IF(OR(C122="Smelter not listed",C122="Smelter not yet identified"),MATCH($B122&amp;$D122,'Smelter Look-up'!$J:$J,0),MATCH($B122&amp;$C122,'Smelter Look-up'!$J:$J,0)))</f>
        <v>606</v>
      </c>
      <c r="X122" s="228">
        <f t="shared" ca="1" si="16"/>
        <v>0</v>
      </c>
      <c r="AB122" s="229" t="str">
        <f t="shared" ca="1" si="17"/>
        <v>TungstenLianyou Metals Co., Ltd.</v>
      </c>
    </row>
    <row r="123" spans="1:28" s="228" customFormat="1" ht="20.25">
      <c r="A123" s="181" t="s">
        <v>144</v>
      </c>
      <c r="B123" s="182" t="str">
        <f ca="1">IF(LEN(A123)=0,"",INDEX('Smelter Look-up'!$A:$A,MATCH($A123,'Smelter Look-up'!$E:$E,0)))</f>
        <v>Tungsten</v>
      </c>
      <c r="C123" s="186" t="str">
        <f ca="1">IF(LEN(A123)=0,"",INDEX('Smelter Look-up'!$C:$C,MATCH($A123,'Smelter Look-up'!$E:$E,0)))</f>
        <v>Malipo Haiyu Tungsten Co., Ltd.</v>
      </c>
      <c r="D123" s="233"/>
      <c r="E123" s="182" t="str">
        <f ca="1">IF(ISERROR($V123),"",OFFSET('Smelter Look-up'!$D$4,$V123-4,0)&amp;"")</f>
        <v>CHINA</v>
      </c>
      <c r="F123" s="182" t="str">
        <f ca="1">IF(ISERROR($V123),"",OFFSET('Smelter Look-up'!$E$4,$V123-4,0))</f>
        <v>CID002319</v>
      </c>
      <c r="G123" s="182" t="str">
        <f ca="1">IF(C123=$X$4,IF(ISERROR($V123),"Enter smelter details","RMI"),IF(ISERROR($V123),"",OFFSET('Smelter Look-up'!$F$4,$V123-4,0)))</f>
        <v>RMI</v>
      </c>
      <c r="H123" s="183" t="s">
        <v>15665</v>
      </c>
      <c r="I123" s="184" t="str">
        <f ca="1">IF(ISERROR($V123),"",OFFSET('Smelter Look-up'!$H$4,$V123-4,0))</f>
        <v>Nanfeng Xiaozhai</v>
      </c>
      <c r="J123" s="184" t="str">
        <f ca="1">IF(ISERROR($V123),"",OFFSET('Smelter Look-up'!$I$4,$V123-4,0))</f>
        <v>Yunnan Sheng</v>
      </c>
      <c r="K123" s="225" t="s">
        <v>15665</v>
      </c>
      <c r="L123" s="225" t="s">
        <v>15665</v>
      </c>
      <c r="M123" s="225" t="s">
        <v>15665</v>
      </c>
      <c r="N123" s="225" t="s">
        <v>15665</v>
      </c>
      <c r="O123" s="225" t="s">
        <v>490</v>
      </c>
      <c r="P123" s="185" t="s">
        <v>15665</v>
      </c>
      <c r="Q123" s="226" t="s">
        <v>15665</v>
      </c>
      <c r="R123" s="182" t="str">
        <f ca="1">IF(ISERROR($V123),"",OFFSET('Smelter Look-up'!$C$4,$V123-4,0)&amp;"")</f>
        <v>Malipo Haiyu Tungsten Co., Ltd.</v>
      </c>
      <c r="S123" s="181" t="str">
        <f t="shared" ca="1" si="15"/>
        <v>CN</v>
      </c>
      <c r="T123" s="181" t="str">
        <f ca="1">IF(B123="","",IF(ISERROR(MATCH($J123,SorP!$B$1:$B$6230,0)),"",INDIRECT("'SorP'!$A$"&amp;MATCH($J123,SorP!$B$1:$B$6230,0))))</f>
        <v>CN-YN</v>
      </c>
      <c r="U123" s="201"/>
      <c r="V123" s="227">
        <f ca="1">IF(C123="",NA(),IF(OR(C123="Smelter not listed",C123="Smelter not yet identified"),MATCH($B123&amp;$D123,'Smelter Look-up'!$J:$J,0),MATCH($B123&amp;$C123,'Smelter Look-up'!$J:$J,0)))</f>
        <v>608</v>
      </c>
      <c r="X123" s="228">
        <f t="shared" ca="1" si="16"/>
        <v>0</v>
      </c>
      <c r="AB123" s="229" t="str">
        <f t="shared" ca="1" si="17"/>
        <v>TungstenMalipo Haiyu Tungsten Co., Ltd.</v>
      </c>
    </row>
    <row r="124" spans="1:28" s="228" customFormat="1" ht="20.25">
      <c r="A124" s="181" t="s">
        <v>1432</v>
      </c>
      <c r="B124" s="182" t="str">
        <f ca="1">IF(LEN(A124)=0,"",INDEX('Smelter Look-up'!$A:$A,MATCH($A124,'Smelter Look-up'!$E:$E,0)))</f>
        <v>Tungsten</v>
      </c>
      <c r="C124" s="186" t="str">
        <f ca="1">IF(LEN(A124)=0,"",INDEX('Smelter Look-up'!$C:$C,MATCH($A124,'Smelter Look-up'!$E:$E,0)))</f>
        <v>Masan High-Tech Materials</v>
      </c>
      <c r="D124" s="233"/>
      <c r="E124" s="182" t="str">
        <f ca="1">IF(ISERROR($V124),"",OFFSET('Smelter Look-up'!$D$4,$V124-4,0)&amp;"")</f>
        <v>VIET NAM</v>
      </c>
      <c r="F124" s="182" t="str">
        <f ca="1">IF(ISERROR($V124),"",OFFSET('Smelter Look-up'!$E$4,$V124-4,0))</f>
        <v>CID002543</v>
      </c>
      <c r="G124" s="182" t="str">
        <f ca="1">IF(C124=$X$4,IF(ISERROR($V124),"Enter smelter details","RMI"),IF(ISERROR($V124),"",OFFSET('Smelter Look-up'!$F$4,$V124-4,0)))</f>
        <v>RMI</v>
      </c>
      <c r="H124" s="183" t="s">
        <v>15665</v>
      </c>
      <c r="I124" s="184" t="str">
        <f ca="1">IF(ISERROR($V124),"",OFFSET('Smelter Look-up'!$H$4,$V124-4,0))</f>
        <v>Dai Tu</v>
      </c>
      <c r="J124" s="184" t="str">
        <f ca="1">IF(ISERROR($V124),"",OFFSET('Smelter Look-up'!$I$4,$V124-4,0))</f>
        <v>Thái Nguyên</v>
      </c>
      <c r="K124" s="225" t="s">
        <v>15665</v>
      </c>
      <c r="L124" s="225" t="s">
        <v>15665</v>
      </c>
      <c r="M124" s="225" t="s">
        <v>15665</v>
      </c>
      <c r="N124" s="225" t="s">
        <v>15665</v>
      </c>
      <c r="O124" s="225" t="s">
        <v>15670</v>
      </c>
      <c r="P124" s="185" t="s">
        <v>489</v>
      </c>
      <c r="Q124" s="226" t="s">
        <v>15665</v>
      </c>
      <c r="R124" s="182" t="str">
        <f ca="1">IF(ISERROR($V124),"",OFFSET('Smelter Look-up'!$C$4,$V124-4,0)&amp;"")</f>
        <v>Masan High-Tech Materials</v>
      </c>
      <c r="S124" s="181" t="str">
        <f t="shared" ca="1" si="15"/>
        <v>VN</v>
      </c>
      <c r="T124" s="181" t="str">
        <f ca="1">IF(B124="","",IF(ISERROR(MATCH($J124,SorP!$B$1:$B$6230,0)),"",INDIRECT("'SorP'!$A$"&amp;MATCH($J124,SorP!$B$1:$B$6230,0))))</f>
        <v>VN-69</v>
      </c>
      <c r="U124" s="201"/>
      <c r="V124" s="227">
        <f ca="1">IF(C124="",NA(),IF(OR(C124="Smelter not listed",C124="Smelter not yet identified"),MATCH($B124&amp;$D124,'Smelter Look-up'!$J:$J,0),MATCH($B124&amp;$C124,'Smelter Look-up'!$J:$J,0)))</f>
        <v>609</v>
      </c>
      <c r="X124" s="228">
        <f t="shared" ca="1" si="16"/>
        <v>0</v>
      </c>
      <c r="AB124" s="229" t="str">
        <f t="shared" ca="1" si="17"/>
        <v>TungstenMasan High-Tech Materials</v>
      </c>
    </row>
    <row r="125" spans="1:28" s="228" customFormat="1" ht="25.5">
      <c r="A125" s="181" t="s">
        <v>1855</v>
      </c>
      <c r="B125" s="182" t="str">
        <f ca="1">IF(LEN(A125)=0,"",INDEX('Smelter Look-up'!$A:$A,MATCH($A125,'Smelter Look-up'!$E:$E,0)))</f>
        <v>Tungsten</v>
      </c>
      <c r="C125" s="186" t="str">
        <f ca="1">IF(LEN(A125)=0,"",INDEX('Smelter Look-up'!$C:$C,MATCH($A125,'Smelter Look-up'!$E:$E,0)))</f>
        <v>Niagara Refining LLC</v>
      </c>
      <c r="D125" s="233"/>
      <c r="E125" s="182" t="str">
        <f ca="1">IF(ISERROR($V125),"",OFFSET('Smelter Look-up'!$D$4,$V125-4,0)&amp;"")</f>
        <v>UNITED STATES OF AMERICA</v>
      </c>
      <c r="F125" s="182" t="str">
        <f ca="1">IF(ISERROR($V125),"",OFFSET('Smelter Look-up'!$E$4,$V125-4,0))</f>
        <v>CID002589</v>
      </c>
      <c r="G125" s="182" t="str">
        <f ca="1">IF(C125=$X$4,IF(ISERROR($V125),"Enter smelter details","RMI"),IF(ISERROR($V125),"",OFFSET('Smelter Look-up'!$F$4,$V125-4,0)))</f>
        <v>RMI</v>
      </c>
      <c r="H125" s="183" t="s">
        <v>15665</v>
      </c>
      <c r="I125" s="184" t="str">
        <f ca="1">IF(ISERROR($V125),"",OFFSET('Smelter Look-up'!$H$4,$V125-4,0))</f>
        <v>Depew</v>
      </c>
      <c r="J125" s="184" t="str">
        <f ca="1">IF(ISERROR($V125),"",OFFSET('Smelter Look-up'!$I$4,$V125-4,0))</f>
        <v>New York</v>
      </c>
      <c r="K125" s="225" t="s">
        <v>15665</v>
      </c>
      <c r="L125" s="225" t="s">
        <v>15665</v>
      </c>
      <c r="M125" s="225" t="s">
        <v>15665</v>
      </c>
      <c r="N125" s="225" t="s">
        <v>15665</v>
      </c>
      <c r="O125" s="225" t="s">
        <v>490</v>
      </c>
      <c r="P125" s="185" t="s">
        <v>15665</v>
      </c>
      <c r="Q125" s="226" t="s">
        <v>15665</v>
      </c>
      <c r="R125" s="182" t="str">
        <f ca="1">IF(ISERROR($V125),"",OFFSET('Smelter Look-up'!$C$4,$V125-4,0)&amp;"")</f>
        <v>Niagara Refining LLC</v>
      </c>
      <c r="S125" s="181" t="str">
        <f t="shared" ca="1" si="15"/>
        <v>US</v>
      </c>
      <c r="T125" s="181" t="str">
        <f ca="1">IF(B125="","",IF(ISERROR(MATCH($J125,SorP!$B$1:$B$6230,0)),"",INDIRECT("'SorP'!$A$"&amp;MATCH($J125,SorP!$B$1:$B$6230,0))))</f>
        <v>US-NY</v>
      </c>
      <c r="U125" s="201"/>
      <c r="V125" s="227">
        <f ca="1">IF(C125="",NA(),IF(OR(C125="Smelter not listed",C125="Smelter not yet identified"),MATCH($B125&amp;$D125,'Smelter Look-up'!$J:$J,0),MATCH($B125&amp;$C125,'Smelter Look-up'!$J:$J,0)))</f>
        <v>612</v>
      </c>
      <c r="X125" s="228">
        <f t="shared" ca="1" si="16"/>
        <v>0</v>
      </c>
      <c r="AB125" s="229" t="str">
        <f t="shared" ca="1" si="17"/>
        <v>TungstenNiagara Refining LLC</v>
      </c>
    </row>
    <row r="126" spans="1:28" s="228" customFormat="1" ht="20.25">
      <c r="A126" s="181" t="s">
        <v>2290</v>
      </c>
      <c r="B126" s="182" t="str">
        <f ca="1">IF(LEN(A126)=0,"",INDEX('Smelter Look-up'!$A:$A,MATCH($A126,'Smelter Look-up'!$E:$E,0)))</f>
        <v>Tungsten</v>
      </c>
      <c r="C126" s="186" t="str">
        <f ca="1">IF(LEN(A126)=0,"",INDEX('Smelter Look-up'!$C:$C,MATCH($A126,'Smelter Look-up'!$E:$E,0)))</f>
        <v>Philippine Chuangxin Industrial Co., Inc.</v>
      </c>
      <c r="D126" s="233"/>
      <c r="E126" s="182" t="str">
        <f ca="1">IF(ISERROR($V126),"",OFFSET('Smelter Look-up'!$D$4,$V126-4,0)&amp;"")</f>
        <v>PHILIPPINES</v>
      </c>
      <c r="F126" s="182" t="str">
        <f ca="1">IF(ISERROR($V126),"",OFFSET('Smelter Look-up'!$E$4,$V126-4,0))</f>
        <v>CID002827</v>
      </c>
      <c r="G126" s="182" t="str">
        <f ca="1">IF(C126=$X$4,IF(ISERROR($V126),"Enter smelter details","RMI"),IF(ISERROR($V126),"",OFFSET('Smelter Look-up'!$F$4,$V126-4,0)))</f>
        <v>RMI</v>
      </c>
      <c r="H126" s="183" t="s">
        <v>15665</v>
      </c>
      <c r="I126" s="184" t="str">
        <f ca="1">IF(ISERROR($V126),"",OFFSET('Smelter Look-up'!$H$4,$V126-4,0))</f>
        <v>Marilao</v>
      </c>
      <c r="J126" s="184" t="str">
        <f ca="1">IF(ISERROR($V126),"",OFFSET('Smelter Look-up'!$I$4,$V126-4,0))</f>
        <v>Bulacan</v>
      </c>
      <c r="K126" s="225" t="s">
        <v>15665</v>
      </c>
      <c r="L126" s="225" t="s">
        <v>15665</v>
      </c>
      <c r="M126" s="225" t="s">
        <v>15665</v>
      </c>
      <c r="N126" s="225" t="s">
        <v>15665</v>
      </c>
      <c r="O126" s="225" t="s">
        <v>490</v>
      </c>
      <c r="P126" s="185" t="s">
        <v>15665</v>
      </c>
      <c r="Q126" s="226" t="s">
        <v>15665</v>
      </c>
      <c r="R126" s="182" t="str">
        <f ca="1">IF(ISERROR($V126),"",OFFSET('Smelter Look-up'!$C$4,$V126-4,0)&amp;"")</f>
        <v>Philippine Chuangxin Industrial Co., Inc.</v>
      </c>
      <c r="S126" s="181" t="str">
        <f t="shared" ca="1" si="15"/>
        <v>PH</v>
      </c>
      <c r="T126" s="181" t="str">
        <f ca="1">IF(B126="","",IF(ISERROR(MATCH($J126,SorP!$B$1:$B$6230,0)),"",INDIRECT("'SorP'!$A$"&amp;MATCH($J126,SorP!$B$1:$B$6230,0))))</f>
        <v>PH-BUL</v>
      </c>
      <c r="U126" s="201"/>
      <c r="V126" s="227">
        <f ca="1">IF(C126="",NA(),IF(OR(C126="Smelter not listed",C126="Smelter not yet identified"),MATCH($B126&amp;$D126,'Smelter Look-up'!$J:$J,0),MATCH($B126&amp;$C126,'Smelter Look-up'!$J:$J,0)))</f>
        <v>617</v>
      </c>
      <c r="X126" s="228">
        <f t="shared" ca="1" si="16"/>
        <v>0</v>
      </c>
      <c r="AB126" s="229" t="str">
        <f t="shared" ca="1" si="17"/>
        <v>TungstenPhilippine Chuangxin Industrial Co., Inc.</v>
      </c>
    </row>
    <row r="127" spans="1:28" s="228" customFormat="1" ht="25.5">
      <c r="A127" s="181" t="s">
        <v>1429</v>
      </c>
      <c r="B127" s="182" t="str">
        <f ca="1">IF(LEN(A127)=0,"",INDEX('Smelter Look-up'!$A:$A,MATCH($A127,'Smelter Look-up'!$E:$E,0)))</f>
        <v>Tungsten</v>
      </c>
      <c r="C127" s="186" t="str">
        <f ca="1">IF(LEN(A127)=0,"",INDEX('Smelter Look-up'!$C:$C,MATCH($A127,'Smelter Look-up'!$E:$E,0)))</f>
        <v>TANIOBIS Smelting GmbH &amp; Co. KG</v>
      </c>
      <c r="D127" s="233"/>
      <c r="E127" s="182" t="str">
        <f ca="1">IF(ISERROR($V127),"",OFFSET('Smelter Look-up'!$D$4,$V127-4,0)&amp;"")</f>
        <v>GERMANY</v>
      </c>
      <c r="F127" s="182" t="str">
        <f ca="1">IF(ISERROR($V127),"",OFFSET('Smelter Look-up'!$E$4,$V127-4,0))</f>
        <v>CID002542</v>
      </c>
      <c r="G127" s="182" t="str">
        <f ca="1">IF(C127=$X$4,IF(ISERROR($V127),"Enter smelter details","RMI"),IF(ISERROR($V127),"",OFFSET('Smelter Look-up'!$F$4,$V127-4,0)))</f>
        <v>RMI</v>
      </c>
      <c r="H127" s="183" t="s">
        <v>15665</v>
      </c>
      <c r="I127" s="184" t="str">
        <f ca="1">IF(ISERROR($V127),"",OFFSET('Smelter Look-up'!$H$4,$V127-4,0))</f>
        <v>Laufenburg</v>
      </c>
      <c r="J127" s="184" t="str">
        <f ca="1">IF(ISERROR($V127),"",OFFSET('Smelter Look-up'!$I$4,$V127-4,0))</f>
        <v>Baden-Württemberg</v>
      </c>
      <c r="K127" s="225" t="s">
        <v>15665</v>
      </c>
      <c r="L127" s="225" t="s">
        <v>15665</v>
      </c>
      <c r="M127" s="225" t="s">
        <v>15665</v>
      </c>
      <c r="N127" s="225" t="s">
        <v>15665</v>
      </c>
      <c r="O127" s="225" t="s">
        <v>15666</v>
      </c>
      <c r="P127" s="185" t="s">
        <v>489</v>
      </c>
      <c r="Q127" s="226" t="s">
        <v>15665</v>
      </c>
      <c r="R127" s="182" t="str">
        <f ca="1">IF(ISERROR($V127),"",OFFSET('Smelter Look-up'!$C$4,$V127-4,0)&amp;"")</f>
        <v>TANIOBIS Smelting GmbH &amp; Co. KG</v>
      </c>
      <c r="S127" s="181" t="str">
        <f t="shared" ca="1" si="15"/>
        <v>DE</v>
      </c>
      <c r="T127" s="181" t="str">
        <f ca="1">IF(B127="","",IF(ISERROR(MATCH($J127,SorP!$B$1:$B$6230,0)),"",INDIRECT("'SorP'!$A$"&amp;MATCH($J127,SorP!$B$1:$B$6230,0))))</f>
        <v>DE-BW</v>
      </c>
      <c r="U127" s="201"/>
      <c r="V127" s="227">
        <f ca="1">IF(C127="",NA(),IF(OR(C127="Smelter not listed",C127="Smelter not yet identified"),MATCH($B127&amp;$D127,'Smelter Look-up'!$J:$J,0),MATCH($B127&amp;$C127,'Smelter Look-up'!$J:$J,0)))</f>
        <v>618</v>
      </c>
      <c r="X127" s="228">
        <f t="shared" ca="1" si="16"/>
        <v>0</v>
      </c>
      <c r="AB127" s="229" t="str">
        <f t="shared" ca="1" si="17"/>
        <v>TungstenTANIOBIS Smelting GmbH &amp; Co. KG</v>
      </c>
    </row>
    <row r="128" spans="1:28" s="228" customFormat="1" ht="20.25">
      <c r="A128" s="181" t="s">
        <v>802</v>
      </c>
      <c r="B128" s="182" t="str">
        <f ca="1">IF(LEN(A128)=0,"",INDEX('Smelter Look-up'!$A:$A,MATCH($A128,'Smelter Look-up'!$E:$E,0)))</f>
        <v>Tungsten</v>
      </c>
      <c r="C128" s="186" t="str">
        <f ca="1">IF(LEN(A128)=0,"",INDEX('Smelter Look-up'!$C:$C,MATCH($A128,'Smelter Look-up'!$E:$E,0)))</f>
        <v>Wolfram Bergbau und Hutten AG</v>
      </c>
      <c r="D128" s="233"/>
      <c r="E128" s="182" t="str">
        <f ca="1">IF(ISERROR($V128),"",OFFSET('Smelter Look-up'!$D$4,$V128-4,0)&amp;"")</f>
        <v>AUSTRIA</v>
      </c>
      <c r="F128" s="182" t="str">
        <f ca="1">IF(ISERROR($V128),"",OFFSET('Smelter Look-up'!$E$4,$V128-4,0))</f>
        <v>CID002044</v>
      </c>
      <c r="G128" s="182" t="str">
        <f ca="1">IF(C128=$X$4,IF(ISERROR($V128),"Enter smelter details","RMI"),IF(ISERROR($V128),"",OFFSET('Smelter Look-up'!$F$4,$V128-4,0)))</f>
        <v>RMI</v>
      </c>
      <c r="H128" s="183" t="s">
        <v>15665</v>
      </c>
      <c r="I128" s="184" t="str">
        <f ca="1">IF(ISERROR($V128),"",OFFSET('Smelter Look-up'!$H$4,$V128-4,0))</f>
        <v>St. Martin i-S</v>
      </c>
      <c r="J128" s="184" t="str">
        <f ca="1">IF(ISERROR($V128),"",OFFSET('Smelter Look-up'!$I$4,$V128-4,0))</f>
        <v>Steiermark</v>
      </c>
      <c r="K128" s="225" t="s">
        <v>15665</v>
      </c>
      <c r="L128" s="225" t="s">
        <v>15665</v>
      </c>
      <c r="M128" s="225" t="s">
        <v>15665</v>
      </c>
      <c r="N128" s="225" t="s">
        <v>15665</v>
      </c>
      <c r="O128" s="225" t="s">
        <v>15670</v>
      </c>
      <c r="P128" s="185" t="s">
        <v>489</v>
      </c>
      <c r="Q128" s="226" t="s">
        <v>15665</v>
      </c>
      <c r="R128" s="182" t="str">
        <f ca="1">IF(ISERROR($V128),"",OFFSET('Smelter Look-up'!$C$4,$V128-4,0)&amp;"")</f>
        <v>Wolfram Bergbau und Hutten AG</v>
      </c>
      <c r="S128" s="181" t="str">
        <f t="shared" ca="1" si="15"/>
        <v>AT</v>
      </c>
      <c r="T128" s="181" t="str">
        <f ca="1">IF(B128="","",IF(ISERROR(MATCH($J128,SorP!$B$1:$B$6230,0)),"",INDIRECT("'SorP'!$A$"&amp;MATCH($J128,SorP!$B$1:$B$6230,0))))</f>
        <v>AT-6</v>
      </c>
      <c r="U128" s="201"/>
      <c r="V128" s="227">
        <f ca="1">IF(C128="",NA(),IF(OR(C128="Smelter not listed",C128="Smelter not yet identified"),MATCH($B128&amp;$D128,'Smelter Look-up'!$J:$J,0),MATCH($B128&amp;$C128,'Smelter Look-up'!$J:$J,0)))</f>
        <v>622</v>
      </c>
      <c r="X128" s="228">
        <f t="shared" ca="1" si="16"/>
        <v>0</v>
      </c>
      <c r="AB128" s="229" t="str">
        <f t="shared" ca="1" si="17"/>
        <v>TungstenWolfram Bergbau und Hutten AG</v>
      </c>
    </row>
    <row r="129" spans="1:28" s="228" customFormat="1" ht="25.5">
      <c r="A129" s="181" t="s">
        <v>145</v>
      </c>
      <c r="B129" s="182" t="str">
        <f ca="1">IF(LEN(A129)=0,"",INDEX('Smelter Look-up'!$A:$A,MATCH($A129,'Smelter Look-up'!$E:$E,0)))</f>
        <v>Tungsten</v>
      </c>
      <c r="C129" s="186" t="str">
        <f ca="1">IF(LEN(A129)=0,"",INDEX('Smelter Look-up'!$C:$C,MATCH($A129,'Smelter Look-up'!$E:$E,0)))</f>
        <v>Xiamen Tungsten (H.C.) Co., Ltd.</v>
      </c>
      <c r="D129" s="233"/>
      <c r="E129" s="182" t="str">
        <f ca="1">IF(ISERROR($V129),"",OFFSET('Smelter Look-up'!$D$4,$V129-4,0)&amp;"")</f>
        <v>CHINA</v>
      </c>
      <c r="F129" s="182" t="str">
        <f ca="1">IF(ISERROR($V129),"",OFFSET('Smelter Look-up'!$E$4,$V129-4,0))</f>
        <v>CID002320</v>
      </c>
      <c r="G129" s="182" t="str">
        <f ca="1">IF(C129=$X$4,IF(ISERROR($V129),"Enter smelter details","RMI"),IF(ISERROR($V129),"",OFFSET('Smelter Look-up'!$F$4,$V129-4,0)))</f>
        <v>RMI</v>
      </c>
      <c r="H129" s="183" t="s">
        <v>15665</v>
      </c>
      <c r="I129" s="184" t="str">
        <f ca="1">IF(ISERROR($V129),"",OFFSET('Smelter Look-up'!$H$4,$V129-4,0))</f>
        <v>Xiamen</v>
      </c>
      <c r="J129" s="184" t="str">
        <f ca="1">IF(ISERROR($V129),"",OFFSET('Smelter Look-up'!$I$4,$V129-4,0))</f>
        <v>Fujian Sheng</v>
      </c>
      <c r="K129" s="225" t="s">
        <v>15665</v>
      </c>
      <c r="L129" s="225" t="s">
        <v>15665</v>
      </c>
      <c r="M129" s="225" t="s">
        <v>15665</v>
      </c>
      <c r="N129" s="225" t="s">
        <v>15665</v>
      </c>
      <c r="O129" s="225" t="s">
        <v>15666</v>
      </c>
      <c r="P129" s="185" t="s">
        <v>489</v>
      </c>
      <c r="Q129" s="226" t="s">
        <v>15665</v>
      </c>
      <c r="R129" s="182" t="str">
        <f ca="1">IF(ISERROR($V129),"",OFFSET('Smelter Look-up'!$C$4,$V129-4,0)&amp;"")</f>
        <v>Xiamen Tungsten (H.C.) Co., Ltd.</v>
      </c>
      <c r="S129" s="181" t="str">
        <f t="shared" ca="1" si="15"/>
        <v>CN</v>
      </c>
      <c r="T129" s="181" t="str">
        <f ca="1">IF(B129="","",IF(ISERROR(MATCH($J129,SorP!$B$1:$B$6230,0)),"",INDIRECT("'SorP'!$A$"&amp;MATCH($J129,SorP!$B$1:$B$6230,0))))</f>
        <v>CN-FJ</v>
      </c>
      <c r="U129" s="201"/>
      <c r="V129" s="227">
        <f ca="1">IF(C129="",NA(),IF(OR(C129="Smelter not listed",C129="Smelter not yet identified"),MATCH($B129&amp;$D129,'Smelter Look-up'!$J:$J,0),MATCH($B129&amp;$C129,'Smelter Look-up'!$J:$J,0)))</f>
        <v>625</v>
      </c>
      <c r="X129" s="228">
        <f t="shared" ca="1" si="16"/>
        <v>0</v>
      </c>
      <c r="AB129" s="229" t="str">
        <f t="shared" ca="1" si="17"/>
        <v>TungstenXiamen Tungsten (H.C.) Co., Ltd.</v>
      </c>
    </row>
    <row r="130" spans="1:28" s="228" customFormat="1" ht="25.5">
      <c r="A130" s="181" t="s">
        <v>803</v>
      </c>
      <c r="B130" s="182" t="str">
        <f ca="1">IF(LEN(A130)=0,"",INDEX('Smelter Look-up'!$A:$A,MATCH($A130,'Smelter Look-up'!$E:$E,0)))</f>
        <v>Tungsten</v>
      </c>
      <c r="C130" s="186" t="str">
        <f ca="1">IF(LEN(A130)=0,"",INDEX('Smelter Look-up'!$C:$C,MATCH($A130,'Smelter Look-up'!$E:$E,0)))</f>
        <v>Xiamen Tungsten Co., Ltd.</v>
      </c>
      <c r="D130" s="233"/>
      <c r="E130" s="182" t="str">
        <f ca="1">IF(ISERROR($V130),"",OFFSET('Smelter Look-up'!$D$4,$V130-4,0)&amp;"")</f>
        <v>CHINA</v>
      </c>
      <c r="F130" s="182" t="str">
        <f ca="1">IF(ISERROR($V130),"",OFFSET('Smelter Look-up'!$E$4,$V130-4,0))</f>
        <v>CID002082</v>
      </c>
      <c r="G130" s="182" t="str">
        <f ca="1">IF(C130=$X$4,IF(ISERROR($V130),"Enter smelter details","RMI"),IF(ISERROR($V130),"",OFFSET('Smelter Look-up'!$F$4,$V130-4,0)))</f>
        <v>RMI</v>
      </c>
      <c r="H130" s="183" t="s">
        <v>15665</v>
      </c>
      <c r="I130" s="184" t="str">
        <f ca="1">IF(ISERROR($V130),"",OFFSET('Smelter Look-up'!$H$4,$V130-4,0))</f>
        <v>Xiamen</v>
      </c>
      <c r="J130" s="184" t="str">
        <f ca="1">IF(ISERROR($V130),"",OFFSET('Smelter Look-up'!$I$4,$V130-4,0))</f>
        <v>Fujian Sheng</v>
      </c>
      <c r="K130" s="225" t="s">
        <v>15665</v>
      </c>
      <c r="L130" s="225" t="s">
        <v>15665</v>
      </c>
      <c r="M130" s="225" t="s">
        <v>15665</v>
      </c>
      <c r="N130" s="225" t="s">
        <v>15665</v>
      </c>
      <c r="O130" s="225" t="s">
        <v>15666</v>
      </c>
      <c r="P130" s="185" t="s">
        <v>489</v>
      </c>
      <c r="Q130" s="226" t="s">
        <v>15665</v>
      </c>
      <c r="R130" s="182" t="str">
        <f ca="1">IF(ISERROR($V130),"",OFFSET('Smelter Look-up'!$C$4,$V130-4,0)&amp;"")</f>
        <v>Xiamen Tungsten Co., Ltd.</v>
      </c>
      <c r="S130" s="181" t="str">
        <f t="shared" ca="1" si="15"/>
        <v>CN</v>
      </c>
      <c r="T130" s="181" t="str">
        <f ca="1">IF(B130="","",IF(ISERROR(MATCH($J130,SorP!$B$1:$B$6230,0)),"",INDIRECT("'SorP'!$A$"&amp;MATCH($J130,SorP!$B$1:$B$6230,0))))</f>
        <v>CN-FJ</v>
      </c>
      <c r="U130" s="201"/>
      <c r="V130" s="227">
        <f ca="1">IF(C130="",NA(),IF(OR(C130="Smelter not listed",C130="Smelter not yet identified"),MATCH($B130&amp;$D130,'Smelter Look-up'!$J:$J,0),MATCH($B130&amp;$C130,'Smelter Look-up'!$J:$J,0)))</f>
        <v>626</v>
      </c>
      <c r="X130" s="228">
        <f t="shared" ca="1" si="16"/>
        <v>0</v>
      </c>
      <c r="AB130" s="229" t="str">
        <f t="shared" ca="1" si="17"/>
        <v>TungstenXiamen Tungsten Co., Ltd.</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745D4CF-5E5C-4ED2-9DA2-70238499AE2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Qorvo US,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declaration covers United SiC products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Raulston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ashlee.raulston@qorvo.com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(336) 678-7357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10-Apr-2023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100%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8.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0">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8.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8.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2023 Qorvo US, Inc.
Qorvo Confidential &amp; Proprietary Information</oddFooter>
    <evenHeader>&amp;R&amp;"Arial,Regular"&amp;09&amp;K000000Classification | &amp;K00A1E0PRIVATE</evenHeader>
    <evenFooter>&amp;C&amp;"Arial,Regular"&amp;09&amp;K000000© 2023 Qorvo US, Inc.
Qorvo Confidential &amp; Proprietary Information</evenFooter>
    <firstHeader>&amp;R&amp;"Arial,Regular"&amp;09&amp;K000000Classification | &amp;K00A1E0PRIVATE</firstHeader>
    <firstFooter>&amp;C&amp;"Arial,Regular"&amp;09&amp;K000000© 2023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40LzEwLzIwMjMgMjoxMjowNy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A9E986C9-658A-4D7D-BB22-65AB1C038EFC}">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0FDC6C0D-0700-4688-A3D4-DFB88A37687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2023-04-10T14:12:29Z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92fb5423-b09c-4348-a4fc-44e021ed9d67</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{A9E986C9-658A-4D7D-BB22-65AB1C038EFC}</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2023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2023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2023 Qorvo US, Inc.
Qorvo Confidential &amp; Proprietary Information</vt:lpwstr>
  </property>
  <property fmtid="{D5CDD505-2E9C-101B-9397-08002B2CF9AE}" pid="18" name="bjRightFooterLabel">
    <vt:lpwstr>&amp;"Arial,Regular"&amp;09&amp;K000000© 2023 Qorvo US, Inc.
Qorvo Confidential &amp; Proprietary Information</vt:lpwstr>
  </property>
</Properties>
</file>