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1\2021 Qorvo MRTs\2021 Final\"/>
    </mc:Choice>
  </mc:AlternateContent>
  <xr:revisionPtr revIDLastSave="0" documentId="8_{2CF42117-2E70-46C1-816D-9F956E893FF7}"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F221" i="5"/>
  <c r="R219"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F195" i="5"/>
  <c r="X195" i="5"/>
  <c r="R195" i="5"/>
  <c r="I195" i="5"/>
  <c r="J195" i="5"/>
  <c r="R67" i="5"/>
  <c r="J67" i="5"/>
  <c r="X67" i="5"/>
  <c r="I67" i="5"/>
  <c r="F67" i="5"/>
  <c r="R19" i="5"/>
  <c r="J19" i="5"/>
  <c r="X19" i="5"/>
  <c r="X35" i="5"/>
  <c r="R35" i="5"/>
  <c r="J35" i="5"/>
  <c r="I35" i="5"/>
  <c r="F35" i="5"/>
  <c r="R139" i="5"/>
  <c r="J139" i="5"/>
  <c r="I139" i="5"/>
  <c r="X139" i="5"/>
  <c r="F139" i="5"/>
  <c r="X193" i="5"/>
  <c r="F193"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R199" i="5"/>
  <c r="J199" i="5"/>
  <c r="I199" i="5"/>
  <c r="F199" i="5"/>
  <c r="X199" i="5"/>
  <c r="F131" i="5"/>
  <c r="X131" i="5"/>
  <c r="I131" i="5"/>
  <c r="R131" i="5"/>
  <c r="J131" i="5"/>
  <c r="J21" i="5"/>
  <c r="R57" i="5"/>
  <c r="X57" i="5"/>
  <c r="I57" i="5"/>
  <c r="F105" i="5"/>
  <c r="R105" i="5"/>
  <c r="X105" i="5"/>
  <c r="F119" i="5"/>
  <c r="I119" i="5"/>
  <c r="X119" i="5"/>
  <c r="R119" i="5"/>
  <c r="J119" i="5"/>
  <c r="R197" i="5"/>
  <c r="F197" i="5"/>
  <c r="R223" i="5"/>
  <c r="J223" i="5"/>
  <c r="F223" i="5"/>
  <c r="I223" i="5"/>
  <c r="X223" i="5"/>
  <c r="R229" i="5"/>
  <c r="F229" i="5"/>
  <c r="X229" i="5"/>
  <c r="R337" i="5"/>
  <c r="J337" i="5"/>
  <c r="H337" i="5"/>
  <c r="F337" i="5"/>
  <c r="X337" i="5"/>
  <c r="J31" i="5"/>
  <c r="X31" i="5"/>
  <c r="I31" i="5"/>
  <c r="F31" i="5"/>
  <c r="F113" i="5"/>
  <c r="X113" i="5"/>
  <c r="R113" i="5"/>
  <c r="R155" i="5"/>
  <c r="J155" i="5"/>
  <c r="I155" i="5"/>
  <c r="X155" i="5"/>
  <c r="F155"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F190" i="5"/>
  <c r="R190" i="5"/>
  <c r="J190" i="5"/>
  <c r="AB191" i="5"/>
  <c r="J193" i="5"/>
  <c r="I193" i="5"/>
  <c r="AB200" i="5"/>
  <c r="F218" i="5"/>
  <c r="R218" i="5"/>
  <c r="J218" i="5"/>
  <c r="I218" i="5"/>
  <c r="AB220"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AB209" i="5"/>
  <c r="F210" i="5"/>
  <c r="R210" i="5"/>
  <c r="J210" i="5"/>
  <c r="I210" i="5"/>
  <c r="R221" i="5"/>
  <c r="J221" i="5"/>
  <c r="I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F206" i="5"/>
  <c r="R206" i="5"/>
  <c r="J206" i="5"/>
  <c r="I206" i="5"/>
  <c r="X209" i="5"/>
  <c r="R213" i="5"/>
  <c r="J213" i="5"/>
  <c r="I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X205" i="5"/>
  <c r="AB208" i="5"/>
  <c r="F209"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R217" i="5"/>
  <c r="J217" i="5"/>
  <c r="I217"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5"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H314"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F236" i="5"/>
  <c r="R236" i="5"/>
  <c r="J228" i="5"/>
  <c r="I228" i="5"/>
  <c r="F228" i="5"/>
  <c r="R228" i="5"/>
  <c r="J132" i="5"/>
  <c r="F132" i="5"/>
  <c r="R132" i="5"/>
  <c r="I132" i="5"/>
  <c r="R402" i="5"/>
  <c r="J402" i="5"/>
  <c r="I402" i="5"/>
  <c r="H402" i="5"/>
  <c r="F402" i="5"/>
  <c r="J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F216" i="5"/>
  <c r="R216" i="5"/>
  <c r="J120" i="5"/>
  <c r="F120" i="5"/>
  <c r="R120" i="5"/>
  <c r="I120" i="5"/>
  <c r="J140" i="5"/>
  <c r="F140" i="5"/>
  <c r="I140" i="5"/>
  <c r="R140" i="5"/>
  <c r="J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F232" i="5"/>
  <c r="R232" i="5"/>
  <c r="J224" i="5"/>
  <c r="I224" i="5"/>
  <c r="F224" i="5"/>
  <c r="R224" i="5"/>
  <c r="R382" i="5"/>
  <c r="I382" i="5"/>
  <c r="H382" i="5"/>
  <c r="F382" i="5"/>
  <c r="J382" i="5"/>
  <c r="T382" i="5"/>
  <c r="R359" i="5"/>
  <c r="J359" i="5"/>
  <c r="H359" i="5"/>
  <c r="F359" i="5"/>
  <c r="I359" i="5"/>
  <c r="J196" i="5"/>
  <c r="F196" i="5"/>
  <c r="R196" i="5"/>
  <c r="I196" i="5"/>
  <c r="J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F200" i="5"/>
  <c r="R200" i="5"/>
  <c r="I200" i="5"/>
  <c r="J156" i="5"/>
  <c r="F156" i="5"/>
  <c r="R156" i="5"/>
  <c r="I156" i="5"/>
  <c r="J308" i="5"/>
  <c r="R308" i="5"/>
  <c r="H308" i="5"/>
  <c r="F308" i="5"/>
  <c r="I308" i="5"/>
  <c r="J100" i="5"/>
  <c r="F100" i="5"/>
  <c r="R100" i="5"/>
  <c r="I100" i="5"/>
  <c r="J312" i="5"/>
  <c r="F312" i="5"/>
  <c r="R312" i="5"/>
  <c r="I312" i="5"/>
  <c r="H312" i="5"/>
  <c r="J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<sst xmlns="http://schemas.openxmlformats.org/spreadsheetml/2006/main" count="24294" uniqueCount="15678">
  <si>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</si>
  <si>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</si>
  <si>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</si>
  <si>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</si>
  <si>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</si>
  <si>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</si>
  <si>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</si>
  <si>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</si>
  <si>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</si>
  <si>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</si>
  <si>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</si>
  <si>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</si>
  <si>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</si>
  <si>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</si>
  <si>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</si>
  <si>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</si>
  <si>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</si>
  <si>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</si>
  <si>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</si>
  <si>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</si>
  <si>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</si>
  <si>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</si>
  <si>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</si>
  <si>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</si>
  <si>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</si>
  <si>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</si>
  <si>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</si>
  <si>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</si>
  <si>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</si>
  <si>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</si>
  <si>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</si>
  <si>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</si>
  <si>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</si>
  <si>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</si>
  <si>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</si>
  <si>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</si>
  <si>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</si>
  <si>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</si>
  <si>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</si>
  <si>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</si>
  <si>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</si>
  <si>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</si>
  <si>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</si>
  <si>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</si>
  <si>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</si>
  <si>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</si>
  <si>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</si>
  <si>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</si>
  <si>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</si>
  <si>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</si>
  <si>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</si>
  <si>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</si>
  <si>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</si>
  <si>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</si>
  <si>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</si>
  <si>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</si>
  <si>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</si>
  <si>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</si>
  <si>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</si>
  <si>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</si>
  <si>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</si>
  <si>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</si>
  <si>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</si>
  <si>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</si>
  <si>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</si>
  <si>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</si>
  <si>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</si>
  <si>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</si>
  <si>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</si>
  <si>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</si>
  <si>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</si>
  <si>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</si>
  <si>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</si>
  <si>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</si>
  <si>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</si>
  <si>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</si>
  <si>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</si>
  <si>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</si>
  <si>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</si>
  <si>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</si>
  <si>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</si>
  <si>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</si>
  <si>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</si>
  <si>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</si>
  <si>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</si>
  <si>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</si>
  <si>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</si>
  <si>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</si>
  <si>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</si>
  <si>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</si>
  <si>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</si>
  <si>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</si>
  <si>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</si>
  <si>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</si>
  <si>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</si>
  <si>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</si>
  <si>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</si>
  <si>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</si>
  <si>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</si>
  <si>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</si>
  <si>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</si>
  <si>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</si>
  <si>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</si>
  <si>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</si>
  <si>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</si>
  <si>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</si>
  <si>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</si>
  <si>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</si>
  <si>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</si>
  <si>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</si>
  <si>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</si>
  <si>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</si>
  <si>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</si>
  <si>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</si>
  <si>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</si>
  <si>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</si>
  <si>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</si>
  <si>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</si>
  <si>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</si>
  <si>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</si>
  <si>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</si>
  <si>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</si>
  <si>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</si>
  <si>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</si>
  <si>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</si>
  <si>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</si>
  <si>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</si>
  <si>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</si>
  <si>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</si>
  <si>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</si>
  <si>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</si>
  <si>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</si>
  <si>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</si>
  <si>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</si>
  <si>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</si>
  <si>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</si>
  <si>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</si>
  <si>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</si>
  <si>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</si>
  <si>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</si>
  <si>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</si>
  <si>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</si>
  <si>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</si>
  <si>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</si>
  <si>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</si>
  <si>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</si>
  <si>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</si>
  <si>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</si>
  <si>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</si>
  <si>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</si>
  <si>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</si>
  <si>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</si>
  <si>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</si>
  <si>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</si>
  <si>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</si>
  <si>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</si>
  <si>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</si>
  <si>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</si>
  <si>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</si>
  <si>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</si>
  <si>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</si>
  <si>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</si>
  <si>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</si>
  <si>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</si>
  <si>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</si>
  <si>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</si>
  <si>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</si>
  <si>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</si>
  <si>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</si>
  <si>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</si>
  <si>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</si>
  <si>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</si>
  <si>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</si>
  <si>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</si>
  <si>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</si>
  <si>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</si>
  <si>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</si>
  <si>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</si>
  <si>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</si>
  <si>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</si>
  <si>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</si>
  <si>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</si>
  <si>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</si>
  <si>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</si>
  <si>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</si>
  <si>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</si>
  <si>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</si>
  <si>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</si>
  <si>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</si>
  <si>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</si>
  <si>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</si>
  <si>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</si>
  <si>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</si>
  <si>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</si>
  <si>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</si>
  <si>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</si>
  <si>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</si>
  <si>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</si>
  <si>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</si>
  <si>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</si>
  <si>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</si>
  <si>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</si>
  <si>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</si>
  <si>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</si>
  <si>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</si>
  <si>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</si>
  <si>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</si>
  <si>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</si>
  <si>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</si>
  <si>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</si>
  <si>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</si>
  <si>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</si>
  <si>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</si>
  <si>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</si>
  <si>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</si>
  <si>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</si>
  <si>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</si>
  <si>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</si>
  <si>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</si>
  <si>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</si>
  <si>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</si>
  <si>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</si>
  <si>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</si>
  <si>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</si>
  <si>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</si>
  <si>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</si>
  <si>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</si>
  <si>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</si>
  <si>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</si>
  <si>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</si>
  <si>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</si>
  <si>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</si>
  <si>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</si>
  <si>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</si>
  <si>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</si>
  <si>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</si>
  <si>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</si>
  <si>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</si>
  <si>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</si>
  <si>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</si>
  <si>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</si>
  <si>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</si>
  <si>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</si>
  <si>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</si>
  <si>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</si>
  <si>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</si>
  <si>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</si>
  <si>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</si>
  <si>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</si>
  <si>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</si>
  <si>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</si>
  <si>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</si>
  <si>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</si>
  <si>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</si>
  <si>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</si>
  <si>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</si>
  <si>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</si>
  <si>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</si>
  <si>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</si>
  <si>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</si>
  <si>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</si>
  <si>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</si>
  <si>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</si>
  <si>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</si>
  <si>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</si>
  <si>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</si>
  <si>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</si>
  <si>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</si>
  <si>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</si>
  <si>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</si>
  <si>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</si>
  <si>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</si>
  <si>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</si>
  <si>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</si>
  <si>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</si>
  <si>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</si>
  <si>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</si>
  <si>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</si>
  <si>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</si>
  <si>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</si>
  <si>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</si>
  <si>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</si>
  <si>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</si>
  <si>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</si>
  <si>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</si>
  <si>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</si>
  <si>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</si>
  <si>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</si>
  <si>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</si>
  <si>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</si>
  <si>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</si>
  <si>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</si>
  <si>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</si>
  <si>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</si>
  <si>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</si>
  <si>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</si>
  <si>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</si>
  <si>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</si>
  <si>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</si>
  <si>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</si>
  <si>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</si>
  <si>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</si>
  <si>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</si>
  <si>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</si>
  <si>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</si>
  <si>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</si>
  <si>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</si>
  <si>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</si>
  <si>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</si>
  <si>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</si>
  <si>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</si>
  <si>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</si>
  <si>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</si>
  <si>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</si>
  <si>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</si>
  <si>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</si>
  <si>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</si>
  <si>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</si>
  <si>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</si>
  <si>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</si>
  <si>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</si>
  <si>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</si>
  <si>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</si>
  <si>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</si>
  <si>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</si>
  <si>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</si>
  <si>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</si>
  <si>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</si>
  <si>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</si>
  <si>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</si>
  <si>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</si>
  <si>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</si>
  <si>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</si>
  <si>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</si>
  <si>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</si>
  <si>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</si>
  <si>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</si>
  <si>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</si>
  <si>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</si>
  <si>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</si>
  <si>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</si>
  <si>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</si>
  <si>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</si>
  <si>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</si>
  <si>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</si>
  <si>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</si>
  <si>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</si>
  <si>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</si>
  <si>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</si>
  <si>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</si>
  <si>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</si>
  <si>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</si>
  <si>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</si>
  <si>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</si>
  <si>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</si>
  <si>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</si>
  <si>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</si>
  <si>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</si>
  <si>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</si>
  <si>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</si>
  <si>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</si>
  <si>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</si>
  <si>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</si>
  <si>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</si>
  <si>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</si>
  <si>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</si>
  <si>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</si>
  <si>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</si>
  <si>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</si>
  <si>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</si>
  <si>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</si>
  <si>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</si>
  <si>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</si>
  <si>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</si>
  <si>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</si>
  <si>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</si>
  <si>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</si>
  <si>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</si>
  <si>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</si>
  <si>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</si>
  <si>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</si>
  <si>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</si>
  <si>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</si>
  <si>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</si>
  <si>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</si>
  <si>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</si>
  <si>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</si>
  <si>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</si>
  <si>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</si>
  <si>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</si>
  <si>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</si>
  <si>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</si>
  <si>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</si>
  <si>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</si>
  <si>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</si>
  <si>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</si>
  <si>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</si>
  <si>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</si>
  <si>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</si>
  <si>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</si>
  <si>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</si>
  <si>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</si>
  <si>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</si>
  <si>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</si>
  <si>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</si>
  <si>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</si>
  <si>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</si>
  <si>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</si>
  <si>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</si>
  <si>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</si>
  <si>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</si>
  <si>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</si>
  <si>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</si>
  <si>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</si>
  <si>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</si>
  <si>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</si>
  <si>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</si>
  <si>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</si>
  <si>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</si>
  <si>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</si>
  <si>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</si>
  <si>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</si>
  <si>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</si>
  <si>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</si>
  <si>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</si>
  <si>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</si>
  <si>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</si>
  <si>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</si>
  <si>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</si>
  <si>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</si>
  <si>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</si>
  <si>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</si>
  <si>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</si>
  <si>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</si>
  <si>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</si>
  <si>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</si>
  <si>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</si>
  <si>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</si>
  <si>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</si>
  <si>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</si>
  <si>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</si>
  <si>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</si>
  <si>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</si>
  <si>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</si>
  <si>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</si>
  <si>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</si>
  <si>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</si>
  <si>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</si>
  <si>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</si>
  <si>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</si>
  <si>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</si>
  <si>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</si>
  <si>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</si>
  <si>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</si>
  <si>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</si>
  <si>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</si>
  <si>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</si>
  <si>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</si>
  <si>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</si>
  <si>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</si>
  <si>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</si>
  <si>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</si>
  <si>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</si>
  <si>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</si>
  <si>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</si>
  <si>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</si>
  <si>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</si>
  <si>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</si>
  <si>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</si>
  <si>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</si>
  <si>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</si>
  <si>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</si>
  <si>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</si>
  <si>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</si>
  <si>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</si>
  <si>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</si>
  <si>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</si>
  <si>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</si>
  <si>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</si>
  <si>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</si>
  <si>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</si>
  <si>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</si>
  <si>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</si>
  <si>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</si>
  <si>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</si>
  <si>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</si>
  <si>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</si>
  <si>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</si>
  <si>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</si>
  <si>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</si>
  <si>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</si>
  <si>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</si>
  <si>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</si>
  <si>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</si>
  <si>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</si>
  <si>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</si>
  <si>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</si>
  <si>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</si>
  <si>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</si>
  <si>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</si>
  <si>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</si>
  <si>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</si>
  <si>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</si>
  <si>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</si>
  <si>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</si>
  <si>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</si>
  <si>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</si>
  <si>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</si>
  <si>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</si>
  <si>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</si>
  <si>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</si>
  <si>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</si>
  <si>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</si>
  <si>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</si>
  <si>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</si>
  <si>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</si>
  <si>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</si>
  <si>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</si>
  <si>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</si>
  <si>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</si>
  <si>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</si>
  <si>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</si>
  <si>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</si>
  <si>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</si>
  <si>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</si>
  <si>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</si>
  <si>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</si>
  <si>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</si>
  <si>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</si>
  <si>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</si>
  <si>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</si>
  <si>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</si>
  <si>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</si>
  <si>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</si>
  <si>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</si>
  <si>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</si>
  <si>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</si>
  <si>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</si>
  <si>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</si>
  <si>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</si>
  <si>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</si>
  <si>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</si>
  <si>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</si>
  <si>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</si>
  <si>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</si>
  <si>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</si>
  <si>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</si>
  <si>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</si>
  <si>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</si>
  <si>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</si>
  <si>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</si>
  <si>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</si>
  <si>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</si>
  <si>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</si>
  <si>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</si>
  <si>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</si>
  <si>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</si>
  <si>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</si>
  <si>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</si>
  <si>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</si>
  <si>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</si>
  <si>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</si>
  <si>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</si>
  <si>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</si>
  <si>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</si>
  <si>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</si>
  <si>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</si>
  <si>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</si>
  <si>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</si>
  <si>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</si>
  <si>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</si>
  <si>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</si>
  <si>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</si>
  <si>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</si>
  <si>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</si>
  <si>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</si>
  <si>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</si>
  <si>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</si>
  <si>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</si>
  <si>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</si>
  <si>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</si>
  <si>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</si>
  <si>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</si>
  <si>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</si>
  <si>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</si>
  <si>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</si>
  <si>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</si>
  <si>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</si>
  <si>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</si>
  <si>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</si>
  <si>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</si>
  <si>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</si>
  <si>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</si>
  <si>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</si>
  <si>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</si>
  <si>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</si>
  <si>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</si>
  <si>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</si>
  <si>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</si>
  <si>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</si>
  <si>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</si>
  <si>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</si>
  <si>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</si>
  <si>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</si>
  <si>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</si>
  <si>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</si>
  <si>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</si>
  <si>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</si>
  <si>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</si>
  <si>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</si>
  <si>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</si>
  <si>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</si>
  <si>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</si>
  <si>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</si>
  <si>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</si>
  <si>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</si>
  <si>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</si>
  <si>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</si>
  <si>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</si>
  <si>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</si>
  <si>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</si>
  <si>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</si>
  <si>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</si>
  <si>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</si>
  <si>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</si>
  <si>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</si>
  <si>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</si>
  <si>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</si>
  <si>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</si>
  <si>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</si>
  <si>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</si>
  <si>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</si>
  <si>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</si>
  <si>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</si>
  <si>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</si>
  <si>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</si>
  <si>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</si>
  <si>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</si>
  <si>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</si>
  <si>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</si>
  <si>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</si>
  <si>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</si>
  <si>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</si>
  <si>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</si>
  <si>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</si>
  <si>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</si>
  <si>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</si>
  <si>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</si>
  <si>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</si>
  <si>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</si>
  <si>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</si>
  <si>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</si>
  <si>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</si>
  <si>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</si>
  <si>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</si>
  <si>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</si>
  <si>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</si>
  <si>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</si>
  <si>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</si>
  <si>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</si>
  <si>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</si>
  <si>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</si>
  <si>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</si>
  <si>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</si>
  <si>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</si>
  <si>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</si>
  <si>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</si>
  <si>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</si>
  <si>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</si>
  <si>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</si>
  <si>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</si>
  <si>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</si>
  <si>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</si>
  <si>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</si>
  <si>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</si>
  <si>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</si>
  <si>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</si>
  <si>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</si>
  <si>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</si>
  <si>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</si>
  <si>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</si>
  <si>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</si>
  <si>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</si>
  <si>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</si>
  <si>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</si>
  <si>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</si>
  <si>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</si>
  <si>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</si>
  <si>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</si>
  <si>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</si>
  <si>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</si>
  <si>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</si>
  <si>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</si>
  <si>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</si>
  <si>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</si>
  <si>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</si>
  <si>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</si>
  <si>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</si>
  <si>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</si>
  <si>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</si>
  <si>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</si>
  <si>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</si>
  <si>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</si>
  <si>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</si>
  <si>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</si>
  <si>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</si>
  <si>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</si>
  <si>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</si>
  <si>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</si>
  <si>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</si>
  <si>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</si>
  <si>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</si>
  <si>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</si>
  <si>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</si>
  <si>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</si>
  <si>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</si>
  <si>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</si>
  <si>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</si>
  <si>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</si>
  <si>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</si>
  <si>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</si>
  <si>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</si>
  <si>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</si>
  <si>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</si>
  <si>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</si>
  <si>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</si>
  <si>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</si>
  <si>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</si>
  <si>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</si>
  <si>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</si>
  <si>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</si>
  <si>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</si>
  <si>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</si>
  <si>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</si>
  <si>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</si>
  <si>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</si>
  <si>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</si>
  <si>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</si>
  <si>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</si>
  <si>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</si>
  <si>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</si>
  <si>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</si>
  <si>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</si>
  <si>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</si>
  <si>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</si>
  <si>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</si>
  <si>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</si>
  <si>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</si>
  <si>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</si>
  <si>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</si>
  <si>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</si>
  <si>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</si>
  <si>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</si>
  <si>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</si>
  <si>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</si>
  <si>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</si>
  <si>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</si>
  <si>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</si>
  <si>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</si>
  <si>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</si>
  <si>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</si>
  <si>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</si>
  <si>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</si>
  <si>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</si>
  <si>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</si>
  <si>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</si>
  <si>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</si>
  <si>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</si>
  <si>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</si>
  <si>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</si>
  <si>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</si>
  <si>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</si>
  <si>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</si>
  <si>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</si>
  <si>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</si>
  <si>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</si>
  <si>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</si>
  <si>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</si>
  <si>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</si>
  <si>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</si>
  <si>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</si>
  <si>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</si>
  <si>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</si>
  <si>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</si>
  <si>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</si>
  <si>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</si>
  <si>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</si>
  <si>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</si>
  <si>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</si>
  <si>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</si>
  <si>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</si>
  <si>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</si>
  <si>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</si>
  <si>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</si>
  <si>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</si>
  <si>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</si>
  <si>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</si>
  <si>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</si>
  <si>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</si>
  <si>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</si>
  <si>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</si>
  <si>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</si>
  <si>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</si>
  <si>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</si>
  <si>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</si>
  <si>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</si>
  <si>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</si>
  <si>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</si>
  <si>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</si>
  <si>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</si>
  <si>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</si>
  <si>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</si>
  <si>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</si>
  <si>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</si>
  <si>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</si>
  <si>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</si>
  <si>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</si>
  <si>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</si>
  <si>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</si>
  <si>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</si>
  <si>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</si>
  <si>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</si>
  <si>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</si>
  <si>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</si>
  <si>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</si>
  <si>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</si>
  <si>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</si>
  <si>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</si>
  <si>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</si>
  <si>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</si>
  <si>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</si>
  <si>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</si>
  <si>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</si>
  <si>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</si>
  <si>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</si>
  <si>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</si>
  <si>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</si>
  <si>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</si>
  <si>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</si>
  <si>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</si>
  <si>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</si>
  <si>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</si>
  <si>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</si>
  <si>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</si>
  <si>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</si>
  <si>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</si>
  <si>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</si>
  <si>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</si>
  <si>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</si>
  <si>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</si>
  <si>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</si>
  <si>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</si>
  <si>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</si>
  <si>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</si>
  <si>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</si>
  <si>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</si>
  <si>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</si>
  <si>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</si>
  <si>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</si>
  <si>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</si>
  <si>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</si>
  <si>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</si>
  <si>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</si>
  <si>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</si>
  <si>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</si>
  <si>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</si>
  <si>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</si>
  <si>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</si>
  <si>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</si>
  <si>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</si>
  <si>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</si>
  <si>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</si>
  <si>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</si>
  <si>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</si>
  <si>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</si>
  <si>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</si>
  <si>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</si>
  <si>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</si>
  <si>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</si>
  <si>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</si>
  <si>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</si>
  <si>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</si>
  <si>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</si>
  <si>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</si>
  <si>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</si>
  <si>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</si>
  <si>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</si>
  <si>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</si>
  <si>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</si>
  <si>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</si>
  <si>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</si>
  <si>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</si>
  <si>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</si>
  <si>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</si>
  <si>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</si>
  <si>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</si>
  <si>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</si>
  <si>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</si>
  <si>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</si>
  <si>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</si>
  <si>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</si>
  <si>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</si>
  <si>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</si>
  <si>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</si>
  <si>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</si>
  <si>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</si>
  <si>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</si>
  <si>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</si>
  <si>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</si>
  <si>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</si>
  <si>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</si>
  <si>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</si>
  <si>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</si>
  <si>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</si>
  <si>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</si>
  <si>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</si>
  <si>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</si>
  <si>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</si>
  <si>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</si>
  <si>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</si>
  <si>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</si>
  <si>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</si>
  <si>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</si>
  <si>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</si>
  <si>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</si>
  <si>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</si>
  <si>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</si>
  <si>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</si>
  <si>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</si>
  <si>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</si>
  <si>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</si>
  <si>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</si>
  <si>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</si>
  <si>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</si>
  <si>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</si>
  <si>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</si>
  <si>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</si>
  <si>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</si>
  <si>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</si>
  <si>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</si>
  <si>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</si>
  <si>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</si>
  <si>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</si>
  <si>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</si>
  <si>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</si>
  <si>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</si>
  <si>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</si>
  <si>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</si>
  <si>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</si>
  <si>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</si>
  <si>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</si>
  <si>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</si>
  <si>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</si>
  <si>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</si>
  <si>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</si>
  <si>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</si>
  <si>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</si>
  <si>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</si>
  <si>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</si>
  <si>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</si>
  <si>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</si>
  <si>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</si>
  <si>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</si>
  <si>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</si>
  <si>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</si>
  <si>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</si>
  <si>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</si>
  <si>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</si>
  <si>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</si>
  <si>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</si>
  <si>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</si>
  <si>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</si>
  <si>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</si>
  <si>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</si>
  <si>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</si>
  <si>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</si>
  <si>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</si>
  <si>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</si>
  <si>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</si>
  <si>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</si>
  <si>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</si>
  <si>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</si>
  <si>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</si>
  <si>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</si>
  <si>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</si>
  <si>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</si>
  <si>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</si>
  <si>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</si>
  <si>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</si>
  <si>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</si>
  <si>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</si>
  <si>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</si>
  <si>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</si>
  <si>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</si>
  <si>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</si>
  <si>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</si>
  <si>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</si>
  <si>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</si>
  <si>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</si>
  <si>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</si>
  <si>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</si>
  <si>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</si>
  <si>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</si>
  <si>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</si>
  <si>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</si>
  <si>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</si>
  <si>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</si>
  <si>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</si>
  <si>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</si>
  <si>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</si>
  <si>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</si>
  <si>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</si>
  <si>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</si>
  <si>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</si>
  <si>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</si>
  <si>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</si>
  <si>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</si>
  <si>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</si>
  <si>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</si>
  <si>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</si>
  <si>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</si>
  <si>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</si>
  <si>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</si>
  <si>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</si>
  <si>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</si>
  <si>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</si>
  <si>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</si>
  <si>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</si>
  <si>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</si>
  <si>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</si>
  <si>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</si>
  <si>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</si>
  <si>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</si>
  <si>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</si>
  <si>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</si>
  <si>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</si>
  <si>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</si>
  <si>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</si>
  <si>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</si>
  <si>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</si>
  <si>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</si>
  <si>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</si>
  <si>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</si>
  <si>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</si>
  <si>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</si>
  <si>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</si>
  <si>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</si>
  <si>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</si>
  <si>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</si>
  <si>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</si>
  <si>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</si>
  <si>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</si>
  <si>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</si>
  <si>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</si>
  <si>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</si>
  <si>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</si>
  <si>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</si>
  <si>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</si>
  <si>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</si>
  <si>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</si>
  <si>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</si>
  <si>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</si>
  <si>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</si>
  <si>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</si>
  <si>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</si>
  <si>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</si>
  <si>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</si>
  <si>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</si>
  <si>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</si>
  <si>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</si>
  <si>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</si>
  <si>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</si>
  <si>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</si>
  <si>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</si>
  <si>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</si>
  <si>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</si>
  <si>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</si>
  <si>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</si>
  <si>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</si>
  <si>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</si>
  <si>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</si>
  <si>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</si>
  <si>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</si>
  <si>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</si>
  <si>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</si>
  <si>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</si>
  <si>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</si>
  <si>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</si>
  <si>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</si>
  <si>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</si>
  <si>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</si>
  <si>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</si>
  <si>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</si>
  <si>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</si>
  <si>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</si>
  <si>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</si>
  <si>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</si>
  <si>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</si>
  <si>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</si>
  <si>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</si>
  <si>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</si>
  <si>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</si>
  <si>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</si>
  <si>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</si>
  <si>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</si>
  <si>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</si>
  <si>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</si>
  <si>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</si>
  <si>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</si>
  <si>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</si>
  <si>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</si>
  <si>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</si>
  <si>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</si>
  <si>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</si>
  <si>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</si>
  <si>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</si>
  <si>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</si>
  <si>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</si>
  <si>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</si>
  <si>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</si>
  <si>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</si>
  <si>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</si>
  <si>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</si>
  <si>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</si>
  <si>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</si>
  <si>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</si>
  <si>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</si>
  <si>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</si>
  <si>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</si>
  <si>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</si>
  <si>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</si>
  <si>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</si>
  <si>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</si>
  <si>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</si>
  <si>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</si>
  <si>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</si>
  <si>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</si>
  <si>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</si>
  <si>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</si>
  <si>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</si>
  <si>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</si>
  <si>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</si>
  <si>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</si>
  <si>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</si>
  <si>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</si>
  <si>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</si>
  <si>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</si>
  <si>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</si>
  <si>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</si>
  <si>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</si>
  <si>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</si>
  <si>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</si>
  <si>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</si>
  <si>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</si>
  <si>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</si>
  <si>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</si>
  <si>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</si>
  <si>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</si>
  <si>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</si>
  <si>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</si>
  <si>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</si>
  <si>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</si>
  <si>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</si>
  <si>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</si>
  <si>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</si>
  <si>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</si>
  <si>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</si>
  <si>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</si>
  <si>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</si>
  <si>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</si>
  <si>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</si>
  <si>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</si>
  <si>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</si>
  <si>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</si>
  <si>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</si>
  <si>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</si>
  <si>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</si>
  <si>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</si>
  <si>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</si>
  <si>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</si>
  <si>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</si>
  <si>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</si>
  <si>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</si>
  <si>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</si>
  <si>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</si>
  <si>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</si>
  <si>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</si>
  <si>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</si>
  <si>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</si>
  <si>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</si>
  <si>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</si>
  <si>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</si>
  <si>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</si>
  <si>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</si>
  <si>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</si>
  <si>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</si>
  <si>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</si>
  <si>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</si>
  <si>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</si>
  <si>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</si>
  <si>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</si>
  <si>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</si>
  <si>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</si>
  <si>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</si>
  <si>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</si>
  <si>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</si>
  <si>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</si>
  <si>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</si>
  <si>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</si>
  <si>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</si>
  <si>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</si>
  <si>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</si>
  <si>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</si>
  <si>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</si>
  <si>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</si>
  <si>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</si>
  <si>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</si>
  <si>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</si>
  <si>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</si>
  <si>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</si>
  <si>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</si>
  <si>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</si>
  <si>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</si>
  <si>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</si>
  <si>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</si>
  <si>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</si>
  <si>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</si>
  <si>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</si>
  <si>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</si>
  <si>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</si>
  <si>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</si>
  <si>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</si>
  <si>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</si>
  <si>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</si>
  <si>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</si>
  <si>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</si>
  <si>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</si>
  <si>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</si>
  <si>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</si>
  <si>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</si>
  <si>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</si>
  <si>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</si>
  <si>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</si>
  <si>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</si>
  <si>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</si>
  <si>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</si>
  <si>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</si>
  <si>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</si>
  <si>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</si>
  <si>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</si>
  <si>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</si>
  <si>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</si>
  <si>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</si>
  <si>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</si>
  <si>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</si>
  <si>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</si>
  <si>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</si>
  <si>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</si>
  <si>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</si>
  <si>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</si>
  <si>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</si>
  <si>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</si>
  <si>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</si>
  <si>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</si>
  <si>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</si>
  <si>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</si>
  <si>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</si>
  <si>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</si>
  <si>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</si>
  <si>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</si>
  <si>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</si>
  <si>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</si>
  <si>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</si>
  <si>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</si>
  <si>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</si>
  <si>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</si>
  <si>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</si>
  <si>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</si>
  <si>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</si>
  <si>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</si>
  <si>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</si>
  <si>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</si>
  <si>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</si>
  <si>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</si>
  <si>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</si>
  <si>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</si>
  <si>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</si>
  <si>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</si>
  <si>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</si>
  <si>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</si>
  <si>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</si>
  <si>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</si>
  <si>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</si>
  <si>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</si>
  <si>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</si>
  <si>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</si>
  <si>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</si>
  <si>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</si>
  <si>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</si>
  <si>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</si>
  <si>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</si>
  <si>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</si>
  <si>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</si>
  <si>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</si>
  <si>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</si>
  <si>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</si>
  <si>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</si>
  <si>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</si>
  <si>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</si>
  <si>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</si>
  <si>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</si>
  <si>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</si>
  <si>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</si>
  <si>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</si>
  <si>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</si>
  <si>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</si>
  <si>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</si>
  <si>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</si>
  <si>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</si>
  <si>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</si>
  <si>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</si>
  <si>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</si>
  <si>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</si>
  <si>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</si>
  <si>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</si>
  <si>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</si>
  <si>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</si>
  <si>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</si>
  <si>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</si>
  <si>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</si>
  <si>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</si>
  <si>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</si>
  <si>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</si>
  <si>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</si>
  <si>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</si>
  <si>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</si>
  <si>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</si>
  <si>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</si>
  <si>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</si>
  <si>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</si>
  <si>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</si>
  <si>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</si>
  <si>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</si>
  <si>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</si>
  <si>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</si>
  <si>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</si>
  <si>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</si>
  <si>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</si>
  <si>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</si>
  <si>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</si>
  <si>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</si>
  <si>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</si>
  <si>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</si>
  <si>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</si>
  <si>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</si>
  <si>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</si>
  <si>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</si>
  <si>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</si>
  <si>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</si>
  <si>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</si>
  <si>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</si>
  <si>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</si>
  <si>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</si>
  <si>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</si>
  <si>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</si>
  <si>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</si>
  <si>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</si>
  <si>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</si>
  <si>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</si>
  <si>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</si>
  <si>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</si>
  <si>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</si>
  <si>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</si>
  <si>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</si>
  <si>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</si>
  <si>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</si>
  <si>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</si>
  <si>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</si>
  <si>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</si>
  <si>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</si>
  <si>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</si>
  <si>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</si>
  <si>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</si>
  <si>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</si>
  <si>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</si>
  <si>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</si>
  <si>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</si>
  <si>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</si>
  <si>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</si>
  <si>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</si>
  <si>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</si>
  <si>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</si>
  <si>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</si>
  <si>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</si>
  <si>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</si>
  <si>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</si>
  <si>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</si>
  <si>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</si>
  <si>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</si>
  <si>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</si>
  <si>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</si>
  <si>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</si>
  <si>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</si>
  <si>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</si>
  <si>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</si>
  <si>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</si>
  <si>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</si>
  <si>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</si>
  <si>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</si>
  <si>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</si>
  <si>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</si>
  <si>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</si>
  <si>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</si>
  <si>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</si>
  <si>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</si>
  <si>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</si>
  <si>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</si>
  <si>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</si>
  <si>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</si>
  <si>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</si>
  <si>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</si>
  <si>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</si>
  <si>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</si>
  <si>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</si>
  <si>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</si>
  <si>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</si>
  <si>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</si>
  <si>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</si>
  <si>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</si>
  <si>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</si>
  <si>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</si>
  <si>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</si>
  <si>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</si>
  <si>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</si>
  <si>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</si>
  <si>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</si>
  <si>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</si>
  <si>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</si>
  <si>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</si>
  <si>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</si>
  <si>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</si>
  <si>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</si>
  <si>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</si>
  <si>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</si>
  <si>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</si>
  <si>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</si>
  <si>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</si>
  <si>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</si>
  <si>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</si>
  <si>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</si>
  <si>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</si>
  <si>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</si>
  <si>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</si>
  <si>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</si>
  <si>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</si>
  <si>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</si>
  <si>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</si>
  <si>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</si>
  <si>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</si>
  <si>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</si>
  <si>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</si>
  <si>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</si>
  <si>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</si>
  <si>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</si>
  <si>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</si>
  <si>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</si>
  <si>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</si>
  <si>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</si>
  <si>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</si>
  <si>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</si>
  <si>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</si>
  <si>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</si>
  <si>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</si>
  <si>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</si>
  <si>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</si>
  <si>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</si>
  <si>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</si>
  <si>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</si>
  <si>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</si>
  <si>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</si>
  <si>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</si>
  <si>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</si>
  <si>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</si>
  <si>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</si>
  <si>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</si>
  <si>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</si>
  <si>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</si>
  <si>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</si>
  <si>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</si>
  <si>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</si>
  <si>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</si>
  <si>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</si>
  <si>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</si>
  <si>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</si>
  <si>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</si>
  <si>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</si>
  <si>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</si>
  <si>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</si>
  <si>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</si>
  <si>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</si>
  <si>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</si>
  <si>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</si>
  <si>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</si>
  <si>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</si>
  <si>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</si>
  <si>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</si>
  <si>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</si>
  <si>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</si>
  <si>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</si>
  <si>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</si>
  <si>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</si>
  <si>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</si>
  <si>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</si>
  <si>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</si>
  <si>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</si>
  <si>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</si>
  <si>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</si>
  <si>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</si>
  <si>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</si>
  <si>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</si>
  <si>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</si>
  <si>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</si>
  <si>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</si>
  <si>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</si>
  <si>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</si>
  <si>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</si>
  <si>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</si>
  <si>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</si>
  <si>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</si>
  <si>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</si>
  <si>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</si>
  <si>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</si>
  <si>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</si>
  <si>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</si>
  <si>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</si>
  <si>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</si>
  <si>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</si>
  <si>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</si>
  <si>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</si>
  <si>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</si>
  <si>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</si>
  <si>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</si>
  <si>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</si>
  <si>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</si>
  <si>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</si>
  <si>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</si>
  <si>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</si>
  <si>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</si>
  <si>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</si>
  <si>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</si>
  <si>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</si>
  <si>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</si>
  <si>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</si>
  <si>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</si>
  <si>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</si>
  <si>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</si>
  <si>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</si>
  <si>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</si>
  <si>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</si>
  <si>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</si>
  <si>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</si>
  <si>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</si>
  <si>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</si>
  <si>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</si>
  <si>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</si>
  <si>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</si>
  <si>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</si>
  <si>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</si>
  <si>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</si>
  <si>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</si>
  <si>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</si>
  <si>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</si>
  <si>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</si>
  <si>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</si>
  <si>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</si>
  <si>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</si>
  <si>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</si>
  <si>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</si>
  <si>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</si>
  <si>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</si>
  <si>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</si>
  <si>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</si>
  <si>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</si>
  <si>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</si>
  <si>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</si>
  <si>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</si>
  <si>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</si>
  <si>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</si>
  <si>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</si>
  <si>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</si>
  <si>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</si>
  <si>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</si>
  <si>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</si>
  <si>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</si>
  <si>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</si>
  <si>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</si>
  <si>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</si>
  <si>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</si>
  <si>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</si>
  <si>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</si>
  <si>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</si>
  <si>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</si>
  <si>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</si>
  <si>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</si>
  <si>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</si>
  <si>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</si>
  <si>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</si>
  <si>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</si>
  <si>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</si>
  <si>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</si>
  <si>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</si>
  <si>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</si>
  <si>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</si>
  <si>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</si>
  <si>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</si>
  <si>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</si>
  <si>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</si>
  <si>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</si>
  <si>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</si>
  <si>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</si>
  <si>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</si>
  <si>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</si>
  <si>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</si>
  <si>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</si>
  <si>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</si>
  <si>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</si>
  <si>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</si>
  <si>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</si>
  <si>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</si>
  <si>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</si>
  <si>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</si>
  <si>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</si>
  <si>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</si>
  <si>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</si>
  <si>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</si>
  <si>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</si>
  <si>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</si>
  <si>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</si>
  <si>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</si>
  <si>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</si>
  <si>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</si>
  <si>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</si>
  <si>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</si>
  <si>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</si>
  <si>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</si>
  <si>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</si>
  <si>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</si>
  <si>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</si>
  <si>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</si>
  <si>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</si>
  <si>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</si>
  <si>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</si>
  <si>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</si>
  <si>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</si>
  <si>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</si>
  <si>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</si>
  <si>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</si>
  <si>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</si>
  <si>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</si>
  <si>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</si>
  <si>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</si>
  <si>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</si>
  <si>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</si>
  <si>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</si>
  <si>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</si>
  <si>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</si>
  <si>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</si>
  <si>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</si>
  <si>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</si>
  <si>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</si>
  <si>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</si>
  <si>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</si>
  <si>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</si>
  <si>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</si>
  <si>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</si>
  <si>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</si>
  <si>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</si>
  <si>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</si>
  <si>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</si>
  <si>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</si>
  <si>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</si>
  <si>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</si>
  <si>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</si>
  <si>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</si>
  <si>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</si>
  <si>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</si>
  <si>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</si>
  <si>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</si>
  <si>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</si>
  <si>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</si>
  <si>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</si>
  <si>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</si>
  <si>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</si>
  <si>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</si>
  <si>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</si>
  <si>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</si>
  <si>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</si>
  <si>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</si>
  <si>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</si>
  <si>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</si>
  <si>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</si>
  <si>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</si>
  <si>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</si>
  <si>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</si>
  <si>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</si>
  <si>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</si>
  <si>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</si>
  <si>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</si>
  <si>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</si>
  <si>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</si>
  <si>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</si>
  <si>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</si>
  <si>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</si>
  <si>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</si>
  <si>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</si>
  <si>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</si>
  <si>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</si>
  <si>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</si>
  <si>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</si>
  <si>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</si>
  <si>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</si>
  <si>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</si>
  <si>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</si>
  <si>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</si>
  <si>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</si>
  <si>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</si>
  <si>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</si>
  <si>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</si>
  <si>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</si>
  <si>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</si>
  <si>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</si>
  <si>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</si>
  <si>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</si>
  <si>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</si>
  <si>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</si>
  <si>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</si>
  <si>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</si>
  <si>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</si>
  <si>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</si>
  <si>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</si>
  <si>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</si>
  <si>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</si>
  <si>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</si>
  <si>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</si>
  <si>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</si>
  <si>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</si>
  <si>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</si>
  <si>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</si>
  <si>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</si>
  <si>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</si>
  <si>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</si>
  <si>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</si>
  <si>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</si>
  <si>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</si>
  <si>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</si>
  <si>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</si>
  <si>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</si>
  <si>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</si>
  <si>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</si>
  <si>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</si>
  <si>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</si>
  <si>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</si>
  <si>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</si>
  <si>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</si>
  <si>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</si>
  <si>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</si>
  <si>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</si>
  <si>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</si>
  <si>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</si>
  <si>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</si>
  <si>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</si>
  <si>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</si>
  <si>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</si>
  <si>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</si>
  <si>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</si>
  <si>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</si>
  <si>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</si>
  <si>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</si>
  <si>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</si>
  <si>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</si>
  <si>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</si>
  <si>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</si>
  <si>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</si>
  <si>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</si>
  <si>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</si>
  <si>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</si>
  <si>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</si>
  <si>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</si>
  <si>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</si>
  <si>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</si>
  <si>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</si>
  <si>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</si>
  <si>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</si>
  <si>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</si>
  <si>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</si>
  <si>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</si>
  <si>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</si>
  <si>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</si>
  <si>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</si>
  <si>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</si>
  <si>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</si>
  <si>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</si>
  <si>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</si>
  <si>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</si>
  <si>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</si>
  <si>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</si>
  <si>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</si>
  <si>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</si>
  <si>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</si>
  <si>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</si>
  <si>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</si>
  <si>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</si>
  <si>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</si>
  <si>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</si>
  <si>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</si>
  <si>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</si>
  <si>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</si>
  <si>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</si>
  <si>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</si>
  <si>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</si>
  <si>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</si>
  <si>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</si>
  <si>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</si>
  <si>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</si>
  <si>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</si>
  <si>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</si>
  <si>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</si>
  <si>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</si>
  <si>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</si>
  <si>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</si>
  <si>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</si>
  <si>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</si>
  <si>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</si>
  <si>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</si>
  <si>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</si>
  <si>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</si>
  <si>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</si>
  <si>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</si>
  <si>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</si>
  <si>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</si>
  <si>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</si>
  <si>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</si>
  <si>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</si>
  <si>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</si>
  <si>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</si>
  <si>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</si>
  <si>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</si>
  <si>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</si>
  <si>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</si>
  <si>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</si>
  <si>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</si>
  <si>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</si>
  <si>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</si>
  <si>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</si>
  <si>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</si>
  <si>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</si>
  <si>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</si>
  <si>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</si>
  <si>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</si>
  <si>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</si>
  <si>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</si>
  <si>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</si>
  <si>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</si>
  <si>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</si>
  <si>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</si>
  <si>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</si>
  <si>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</si>
  <si>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</si>
  <si>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</si>
  <si>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</si>
  <si>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</si>
  <si>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</si>
  <si>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</si>
  <si>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</si>
  <si>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</si>
  <si>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</si>
  <si>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</si>
  <si>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</si>
  <si>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</si>
  <si>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</si>
  <si>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</si>
  <si>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</si>
  <si>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</si>
  <si>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</si>
  <si>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</si>
  <si>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</si>
  <si>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</si>
  <si>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</si>
  <si>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</si>
  <si>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</si>
  <si>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</si>
  <si>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</si>
  <si>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</si>
  <si>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</si>
  <si>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</si>
  <si>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</si>
  <si>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</si>
  <si>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</si>
  <si>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</si>
  <si>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</si>
  <si>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</si>
  <si>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</si>
  <si>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</si>
  <si>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</si>
  <si>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</si>
  <si>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</si>
  <si>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</si>
  <si>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</si>
  <si>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</si>
  <si>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</si>
  <si>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</si>
  <si>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</si>
  <si>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</si>
  <si>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</si>
  <si>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</si>
  <si>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</si>
  <si>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</si>
  <si>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</si>
  <si>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</si>
  <si>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</si>
  <si>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</si>
  <si>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</si>
  <si>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</si>
  <si>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</si>
  <si>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</si>
  <si>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</si>
  <si>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</si>
  <si>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</si>
  <si>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</si>
  <si>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</si>
  <si>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</si>
  <si>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</si>
  <si>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</si>
  <si>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</si>
  <si>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</si>
  <si>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</si>
  <si>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</si>
  <si>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</si>
  <si>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</si>
  <si>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</si>
  <si>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</si>
  <si>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</si>
  <si>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</si>
  <si>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</si>
  <si>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</si>
  <si>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</si>
  <si>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</si>
  <si>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</si>
  <si>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</si>
  <si>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</si>
  <si>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</si>
  <si>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</si>
  <si>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</si>
  <si>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</si>
  <si>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</si>
  <si>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</si>
  <si>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</si>
  <si>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</si>
  <si>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</si>
  <si>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</si>
  <si>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</si>
  <si>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</si>
  <si>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</si>
  <si>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</si>
  <si>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</si>
  <si>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</si>
  <si>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</si>
  <si>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</si>
  <si>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</si>
  <si>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</si>
  <si>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</si>
  <si>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</si>
  <si>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</si>
  <si>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</si>
  <si>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</si>
  <si>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</si>
  <si>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</si>
  <si>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</si>
  <si>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</si>
  <si>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</si>
  <si>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</si>
  <si>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</si>
  <si>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</si>
  <si>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</si>
  <si>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</si>
  <si>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</si>
  <si>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</si>
  <si>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</si>
  <si>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</si>
  <si>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</si>
  <si>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</si>
  <si>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</si>
  <si>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</si>
  <si>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</si>
  <si>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</si>
  <si>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</si>
  <si>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</si>
  <si>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</si>
  <si>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</si>
  <si>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</si>
  <si>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</si>
  <si>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</si>
  <si>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</si>
  <si>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</si>
  <si>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</si>
  <si>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</si>
  <si>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</si>
  <si>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</si>
  <si>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</si>
  <si>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</si>
  <si>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</si>
  <si>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</si>
  <si>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</si>
  <si>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</si>
  <si>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</si>
  <si>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</si>
  <si>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</si>
  <si>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</si>
  <si>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</si>
  <si>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</si>
  <si>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</si>
  <si>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</si>
  <si>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</si>
  <si>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</si>
  <si>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</si>
  <si>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</si>
  <si>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</si>
  <si>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</si>
  <si>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</si>
  <si>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</si>
  <si>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</si>
  <si>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</si>
  <si>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</si>
  <si>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</si>
  <si>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</si>
  <si>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</si>
  <si>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</si>
  <si>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</si>
  <si>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</si>
  <si>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</si>
  <si>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</si>
  <si>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</si>
  <si>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</si>
  <si>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</si>
  <si>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</si>
  <si>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</si>
  <si>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</si>
  <si>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</si>
  <si>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</si>
  <si>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</si>
  <si>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</si>
  <si>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</si>
  <si>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</si>
  <si>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</si>
  <si>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</si>
  <si>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</si>
  <si>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</si>
  <si>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</si>
  <si>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</si>
  <si>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</si>
  <si>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</si>
  <si>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</si>
  <si>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</si>
  <si>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</si>
  <si>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</si>
  <si>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</si>
  <si>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</si>
  <si>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</si>
  <si>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</si>
  <si>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</si>
  <si>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</si>
  <si>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</si>
  <si>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</si>
  <si>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</si>
  <si>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</si>
  <si>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</si>
  <si>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</si>
  <si>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</si>
  <si>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</si>
  <si>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</si>
  <si>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</si>
  <si>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</si>
  <si>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</si>
  <si>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</si>
  <si>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</si>
  <si>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</si>
  <si>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</si>
  <si>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</si>
  <si>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</si>
  <si>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</si>
  <si>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</si>
  <si>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</si>
  <si>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</si>
  <si>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</si>
  <si>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</si>
  <si>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</si>
  <si>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</si>
  <si>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</si>
  <si>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</si>
  <si>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</si>
  <si>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</si>
  <si>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</si>
  <si>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</si>
  <si>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</si>
  <si>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</si>
  <si>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</si>
  <si>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</si>
  <si>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</si>
  <si>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</si>
  <si>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</si>
  <si>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</si>
  <si>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</si>
  <si>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</si>
  <si>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</si>
  <si>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</si>
  <si>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</si>
  <si>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</si>
  <si>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</si>
  <si>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</si>
  <si>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</si>
  <si>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</si>
  <si>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</si>
  <si>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</si>
  <si>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</si>
  <si>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</si>
  <si>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</si>
  <si>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</si>
  <si>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</si>
  <si>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</si>
  <si>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</si>
  <si>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</si>
  <si>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</si>
  <si>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</si>
  <si>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</si>
  <si>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</si>
  <si>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</si>
  <si>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</si>
  <si>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</si>
  <si>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</si>
  <si>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</si>
  <si>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</si>
  <si>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</si>
  <si>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</si>
  <si>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</si>
  <si>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</si>
  <si>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</si>
  <si>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</si>
  <si>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</si>
  <si>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</si>
  <si>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</si>
  <si>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</si>
  <si>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</si>
  <si>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</si>
  <si>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</si>
  <si>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</si>
  <si>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</si>
  <si>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</si>
  <si>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</si>
  <si>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</si>
  <si>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</si>
  <si>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</si>
  <si>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</si>
  <si>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</si>
  <si>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</si>
  <si>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</si>
  <si>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</si>
  <si>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</si>
  <si>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</si>
  <si>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</si>
  <si>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</si>
  <si>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</si>
  <si>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</si>
  <si>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</si>
  <si>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</si>
  <si>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</si>
  <si>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</si>
  <si>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</si>
  <si>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</si>
  <si>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</si>
  <si>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</si>
  <si>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</si>
  <si>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</si>
  <si>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</si>
  <si>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</si>
  <si>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</si>
  <si>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</si>
  <si>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</si>
  <si>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</si>
  <si>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</si>
  <si>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</si>
  <si>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</si>
  <si>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</si>
  <si>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</si>
  <si>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</si>
  <si>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</si>
  <si>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</si>
  <si>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</si>
  <si>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</si>
  <si>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</si>
  <si>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</si>
  <si>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</si>
  <si>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</si>
  <si>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</si>
  <si>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</si>
  <si>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</si>
  <si>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</si>
  <si>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</si>
  <si>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</si>
  <si>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</si>
  <si>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</si>
  <si>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</si>
  <si>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</si>
  <si>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</si>
  <si>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</si>
  <si>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</si>
  <si>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</si>
  <si>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</si>
  <si>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</si>
  <si>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</si>
  <si>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</si>
  <si>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</si>
  <si>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</si>
  <si>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</si>
  <si>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</si>
  <si>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</si>
  <si>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</si>
  <si>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</si>
  <si>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</si>
  <si>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</si>
  <si>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</si>
  <si>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</si>
  <si>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</si>
  <si>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</si>
  <si>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</si>
  <si>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</si>
  <si>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</si>
  <si>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</si>
  <si>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</si>
  <si>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</si>
  <si>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</si>
  <si>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</si>
  <si>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</si>
  <si>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</si>
  <si>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</si>
  <si>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</si>
  <si>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</si>
  <si>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</si>
  <si>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</si>
  <si>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</si>
  <si>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</si>
  <si>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</si>
  <si>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</si>
  <si>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</si>
  <si>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</si>
  <si>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</si>
  <si>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</si>
  <si>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</si>
  <si>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</si>
  <si>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</si>
  <si>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</si>
  <si>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</si>
  <si>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</si>
  <si>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</si>
  <si>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</si>
  <si>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</si>
  <si>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</si>
  <si>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</si>
  <si>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</si>
  <si>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</si>
  <si>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</si>
  <si>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</si>
  <si>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</si>
  <si>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</si>
  <si>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</si>
  <si>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</si>
  <si>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</si>
  <si>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</si>
  <si>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</si>
  <si>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</si>
  <si>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</si>
  <si>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</si>
  <si>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</si>
  <si>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</si>
  <si>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</si>
  <si>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</si>
  <si>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</si>
  <si>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</si>
  <si>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</si>
  <si>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</si>
  <si>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</si>
  <si>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</si>
  <si>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</si>
  <si>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</si>
  <si>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</si>
  <si>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</si>
  <si>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</si>
  <si>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</si>
  <si>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</si>
  <si>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</si>
  <si>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</si>
  <si>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</si>
  <si>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</si>
  <si>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</si>
  <si>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</si>
  <si>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</si>
  <si>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</si>
  <si>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</si>
  <si>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</si>
  <si>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</si>
  <si>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</si>
  <si>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</si>
  <si>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</si>
  <si>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</si>
  <si>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</si>
  <si>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</si>
  <si>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</si>
  <si>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</si>
  <si>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</si>
  <si>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</si>
  <si>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</si>
  <si>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</si>
  <si>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</si>
  <si>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</si>
  <si>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</si>
  <si>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</si>
  <si>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</si>
  <si>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</si>
  <si>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</si>
  <si>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</si>
  <si>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</si>
  <si>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</si>
  <si>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</si>
  <si>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</si>
  <si>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</si>
  <si>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</si>
  <si>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</si>
  <si>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</si>
  <si>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</si>
  <si>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</si>
  <si>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</si>
  <si>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</si>
  <si>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</si>
  <si>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</si>
  <si>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</si>
  <si>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</si>
  <si>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</si>
  <si>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</si>
  <si>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</si>
  <si>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</si>
  <si>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</si>
  <si>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</si>
  <si>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</si>
  <si>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</si>
  <si>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</si>
  <si>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</si>
  <si>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</si>
  <si>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</si>
  <si>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</si>
  <si>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</si>
  <si>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</si>
  <si>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</si>
  <si>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</si>
  <si>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</si>
  <si>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</si>
  <si>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</si>
  <si>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</si>
  <si>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</si>
  <si>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</si>
  <si>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</si>
  <si>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</si>
  <si>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</si>
  <si>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</si>
  <si>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</si>
  <si>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</si>
  <si>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</si>
  <si>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</si>
  <si>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</si>
  <si>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</si>
  <si>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</si>
  <si>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</si>
  <si>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</si>
  <si>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</si>
  <si>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</si>
  <si>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</si>
  <si>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</si>
  <si>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</si>
  <si>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</si>
  <si>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</si>
  <si>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</si>
  <si>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</si>
  <si>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</si>
  <si>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</si>
  <si>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</si>
  <si>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</si>
  <si>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</si>
  <si>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</si>
  <si>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</si>
  <si>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</si>
  <si>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</si>
  <si>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</si>
  <si>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</si>
  <si>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</si>
  <si>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</si>
  <si>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</si>
  <si>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</si>
  <si>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</si>
  <si>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</si>
  <si>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</si>
  <si>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</si>
  <si>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</si>
  <si>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</si>
  <si>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</si>
  <si>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</si>
  <si>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</si>
  <si>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</si>
  <si>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</si>
  <si>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</si>
  <si>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</si>
  <si>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</si>
  <si>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</si>
  <si>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</si>
  <si>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</si>
  <si>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</si>
  <si>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</si>
  <si>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</si>
  <si>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</si>
  <si>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</si>
  <si>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</si>
  <si>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</si>
  <si>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</si>
  <si>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</si>
  <si>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</si>
  <si>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</si>
  <si>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</si>
  <si>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</si>
  <si>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</si>
  <si>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</si>
  <si>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</si>
  <si>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</si>
  <si>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</si>
  <si>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</si>
  <si>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</si>
  <si>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</si>
  <si>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</si>
  <si>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</si>
  <si>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</si>
  <si>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</si>
  <si>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</si>
  <si>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</si>
  <si>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</si>
  <si>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</si>
  <si>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</si>
  <si>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</si>
  <si>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</si>
  <si>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</si>
  <si>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</si>
  <si>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</si>
  <si>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</si>
  <si>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</si>
  <si>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</si>
  <si>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</si>
  <si>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</si>
  <si>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</si>
  <si>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</si>
  <si>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</si>
  <si>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</si>
  <si>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</si>
  <si>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</si>
  <si>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</si>
  <si>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</si>
  <si>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</si>
  <si>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</si>
  <si>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</si>
  <si>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</si>
  <si>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</si>
  <si>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</si>
  <si>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</si>
  <si>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</si>
  <si>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</si>
  <si>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</si>
  <si>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</si>
  <si>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</si>
  <si>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</si>
  <si>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</si>
  <si>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</si>
  <si>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</si>
  <si>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</si>
  <si>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</si>
  <si>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</si>
  <si>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</si>
  <si>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</si>
  <si>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</si>
  <si>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</si>
  <si>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</si>
  <si>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</si>
  <si>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</si>
  <si>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</si>
  <si>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</si>
  <si>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</si>
  <si>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</si>
  <si>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</si>
  <si>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</si>
  <si>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</si>
  <si>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</si>
  <si>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</si>
  <si>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</si>
  <si>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</si>
  <si>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</si>
  <si>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</si>
  <si>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</si>
  <si>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</si>
  <si>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</si>
  <si>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</si>
  <si>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</si>
  <si>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</si>
  <si>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</si>
  <si>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</si>
  <si>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</si>
  <si>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</si>
  <si>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</si>
  <si>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</si>
  <si>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</si>
  <si>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</si>
  <si>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</si>
  <si>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</si>
  <si>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</si>
  <si>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</si>
  <si>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</si>
  <si>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</si>
  <si>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</si>
  <si>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</si>
  <si>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</si>
  <si>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</si>
  <si>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</si>
  <si>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</si>
  <si>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</si>
  <si>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</si>
  <si>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</si>
  <si>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</si>
  <si>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</si>
  <si>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</si>
  <si>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</si>
  <si>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</si>
  <si>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</si>
  <si>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</si>
  <si>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</si>
  <si>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</si>
  <si>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</si>
  <si>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</si>
  <si>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</si>
  <si>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</si>
  <si>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</si>
  <si>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</si>
  <si>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</si>
  <si>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</si>
  <si>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</si>
  <si>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</si>
  <si>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</si>
  <si>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</si>
  <si>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</si>
  <si>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</si>
  <si>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</si>
  <si>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</si>
  <si>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</si>
  <si>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</si>
  <si>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</si>
  <si>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</si>
  <si>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</si>
  <si>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</si>
  <si>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</si>
  <si>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</si>
  <si>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</si>
  <si>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</si>
  <si>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</si>
  <si>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</si>
  <si>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</si>
  <si>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</si>
  <si>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</si>
  <si>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</si>
  <si>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</si>
  <si>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</si>
  <si>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</si>
  <si>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</si>
  <si>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</si>
  <si>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</si>
  <si>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</si>
  <si>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</si>
  <si>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</si>
  <si>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</si>
  <si>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</si>
  <si>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</si>
  <si>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</si>
  <si>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</si>
  <si>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</si>
  <si>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</si>
  <si>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</si>
  <si>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</si>
  <si>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</si>
  <si>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</si>
  <si>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</si>
  <si>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</si>
  <si>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</si>
  <si>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</si>
  <si>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</si>
  <si>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</si>
  <si>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</si>
  <si>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</si>
  <si>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</si>
  <si>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</si>
  <si>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</si>
  <si>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</si>
  <si>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</si>
  <si>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</si>
  <si>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</si>
  <si>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</si>
  <si>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</si>
  <si>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</si>
  <si>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</si>
  <si>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</si>
  <si>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</si>
  <si>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</si>
  <si>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</si>
  <si>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</si>
  <si>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</si>
  <si>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</si>
  <si>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</si>
  <si>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</si>
  <si>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</si>
  <si>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</si>
  <si>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</si>
  <si>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</si>
  <si>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</si>
  <si>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</si>
  <si>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</si>
  <si>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</si>
  <si>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</si>
  <si>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</si>
  <si>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</si>
  <si>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</si>
  <si>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</si>
  <si>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</si>
  <si>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</si>
  <si>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</si>
  <si>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</si>
  <si>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</si>
  <si>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</si>
  <si>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</si>
  <si>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</si>
  <si>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</si>
  <si>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</si>
  <si>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</si>
  <si>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</si>
  <si>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</si>
  <si>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</si>
  <si>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</si>
  <si>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</si>
  <si>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</si>
  <si>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</si>
  <si>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</si>
  <si>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</si>
  <si>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</si>
  <si>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</si>
  <si>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</si>
  <si>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</si>
  <si>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</si>
  <si>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</si>
  <si>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</si>
  <si>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</si>
  <si>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</si>
  <si>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</si>
  <si>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</si>
  <si>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</si>
  <si>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</si>
  <si>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</si>
  <si>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</si>
  <si>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</si>
  <si>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</si>
  <si>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</si>
  <si>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</si>
  <si>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</si>
  <si>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</si>
  <si>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</si>
  <si>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</si>
  <si>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</si>
  <si>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</si>
  <si>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</si>
  <si>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</si>
  <si>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</si>
  <si>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</si>
  <si>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</si>
  <si>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</si>
  <si>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</si>
  <si>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</si>
  <si>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</si>
  <si>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</si>
  <si>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</si>
  <si>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</si>
  <si>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</si>
  <si>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</si>
  <si>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</si>
  <si>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</si>
  <si>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</si>
  <si>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</si>
  <si>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</si>
  <si>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</si>
  <si>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</si>
  <si>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</si>
  <si>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</si>
  <si>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</si>
  <si>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</si>
  <si>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</si>
  <si>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</si>
  <si>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</si>
  <si>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</si>
  <si>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</si>
  <si>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</si>
  <si>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</si>
  <si>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</si>
  <si>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</si>
  <si>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</si>
  <si>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</si>
  <si>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</si>
  <si>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</si>
  <si>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</si>
  <si>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</si>
  <si>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</si>
  <si>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</si>
  <si>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</si>
  <si>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</si>
  <si>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</si>
  <si>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</si>
  <si>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</si>
  <si>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</si>
  <si>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</si>
  <si>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</si>
  <si>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</si>
  <si>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</si>
  <si>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</si>
  <si>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</si>
  <si>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</si>
  <si>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</si>
  <si>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</si>
  <si>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</si>
  <si>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</si>
  <si>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</si>
  <si>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</si>
  <si>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</si>
  <si>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</si>
  <si>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</si>
  <si>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</si>
  <si>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</si>
  <si>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</si>
  <si>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</si>
  <si>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</si>
  <si>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</si>
  <si>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</si>
  <si>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</si>
  <si>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</si>
  <si>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</si>
  <si>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</si>
  <si>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</si>
  <si>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</si>
  <si>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</si>
  <si>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</si>
  <si>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</si>
  <si>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</si>
  <si>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</si>
  <si>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</si>
  <si>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</si>
  <si>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</si>
  <si>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</si>
  <si>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</si>
  <si>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</si>
  <si>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</si>
  <si>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</si>
  <si>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</si>
  <si>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</si>
  <si>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</si>
  <si>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</si>
  <si>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</si>
  <si>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</si>
  <si>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</si>
  <si>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</si>
  <si>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</si>
  <si>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</si>
  <si>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</si>
  <si>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</si>
  <si>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</si>
  <si>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</si>
  <si>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</si>
  <si>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</si>
  <si>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</si>
  <si>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</si>
  <si>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</si>
  <si>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</si>
  <si>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</si>
  <si>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</si>
  <si>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</si>
  <si>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</si>
  <si>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</si>
  <si>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</si>
  <si>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</si>
  <si>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</si>
  <si>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</si>
  <si>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</si>
  <si>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</si>
  <si>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</si>
  <si>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</si>
  <si>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</si>
  <si>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</si>
  <si>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</si>
  <si>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</si>
  <si>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</si>
  <si>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</si>
  <si>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</si>
  <si>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</si>
  <si>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</si>
  <si>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</si>
  <si>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</si>
  <si>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</si>
  <si>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</si>
  <si>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</si>
  <si>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</si>
  <si>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</si>
  <si>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</si>
  <si>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</si>
  <si>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</si>
  <si>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</si>
  <si>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</si>
  <si>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</si>
  <si>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</si>
  <si>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</si>
  <si>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</si>
  <si>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</si>
  <si>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</si>
  <si>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</si>
  <si>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</si>
  <si>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</si>
  <si>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</si>
  <si>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</si>
  <si>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</si>
  <si>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</si>
  <si>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</si>
  <si>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</si>
  <si>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</si>
  <si>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</si>
  <si>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</si>
  <si>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</si>
  <si>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</si>
  <si>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</si>
  <si>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</si>
  <si>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</si>
  <si>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</si>
  <si>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</si>
  <si>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</si>
  <si>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</si>
  <si>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</si>
  <si>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</si>
  <si>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</si>
  <si>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</si>
  <si>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</si>
  <si>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</si>
  <si>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</si>
  <si>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</si>
  <si>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</si>
  <si>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</si>
  <si>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</si>
  <si>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</si>
  <si>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</si>
  <si>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</si>
  <si>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</si>
  <si>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</si>
  <si>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</si>
  <si>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</si>
  <si>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</si>
  <si>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</si>
  <si>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</si>
  <si>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</si>
  <si>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</si>
  <si>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</si>
  <si>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</si>
  <si>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</si>
  <si>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</si>
  <si>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</si>
  <si>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</si>
  <si>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</si>
  <si>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</si>
  <si>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</si>
  <si>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</si>
  <si>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</si>
  <si>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</si>
  <si>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</si>
  <si>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</si>
  <si>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</si>
  <si>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</si>
  <si>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</si>
  <si>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</si>
  <si>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</si>
  <si>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</si>
  <si>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</si>
  <si>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</si>
  <si>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</si>
  <si>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</si>
  <si>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</si>
  <si>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</si>
  <si>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</si>
  <si>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</si>
  <si>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</si>
  <si>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</si>
  <si>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</si>
  <si>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</si>
  <si>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</si>
  <si>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</si>
  <si>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</si>
  <si>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</si>
  <si>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</si>
  <si>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</si>
  <si>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</si>
  <si>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</si>
  <si>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</si>
  <si>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</si>
  <si>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</si>
  <si>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</si>
  <si>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</si>
  <si>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</si>
  <si>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</si>
  <si>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</si>
  <si>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</si>
  <si>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</si>
  <si>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</si>
  <si>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</si>
  <si>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</si>
  <si>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</si>
  <si>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</si>
  <si>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</si>
  <si>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</si>
  <si>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</si>
  <si>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</si>
  <si>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</si>
  <si>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</si>
  <si>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</si>
  <si>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</si>
  <si>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</si>
  <si>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</si>
  <si>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</si>
  <si>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</si>
  <si>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</si>
  <si>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</si>
  <si>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</si>
  <si>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</si>
  <si>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</si>
  <si>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</si>
  <si>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</si>
  <si>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</si>
  <si>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</si>
  <si>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</si>
  <si>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</si>
  <si>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</si>
  <si>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</si>
  <si>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</si>
  <si>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</si>
  <si>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</si>
  <si>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</si>
  <si>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</si>
  <si>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</si>
  <si>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</si>
  <si>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</si>
  <si>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</si>
  <si>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</si>
  <si>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</si>
  <si>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</si>
  <si>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</si>
  <si>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</si>
  <si>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</si>
  <si>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</si>
  <si>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</si>
  <si>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</si>
  <si>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</si>
  <si>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</si>
  <si>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</si>
  <si>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</si>
  <si>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</si>
  <si>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</si>
  <si>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</si>
  <si>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</si>
  <si>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</si>
  <si>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</si>
  <si>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</si>
  <si>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</si>
  <si>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</si>
  <si>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</si>
  <si>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</si>
  <si>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</si>
  <si>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</si>
  <si>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</si>
  <si>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</si>
  <si>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</si>
  <si>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</si>
  <si>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</si>
  <si>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</si>
  <si>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</si>
  <si>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</si>
  <si>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</si>
  <si>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</si>
  <si>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</si>
  <si>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</si>
  <si>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</si>
  <si>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</si>
  <si>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</si>
  <si>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</si>
  <si>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</si>
  <si>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</si>
  <si>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</si>
  <si>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</si>
  <si>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</si>
  <si>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</si>
  <si>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</si>
  <si>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</si>
  <si>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</si>
  <si>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</si>
  <si>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</si>
  <si>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</si>
  <si>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</si>
  <si>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</si>
  <si>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</si>
  <si>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</si>
  <si>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</si>
  <si>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</si>
  <si>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</si>
  <si>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</si>
  <si>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</si>
  <si>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</si>
  <si>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</si>
  <si>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</si>
  <si>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</si>
  <si>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</si>
  <si>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</si>
  <si>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</si>
  <si>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</si>
  <si>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</si>
  <si>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</si>
  <si>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</si>
  <si>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</si>
  <si>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</si>
  <si>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</si>
  <si>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</si>
  <si>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</si>
  <si>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</si>
  <si>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</si>
  <si>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</si>
  <si>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</si>
  <si>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</si>
  <si>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</si>
  <si>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</si>
  <si>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</si>
  <si>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</si>
  <si>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</si>
  <si>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</si>
  <si>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</si>
  <si>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</si>
  <si>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</si>
  <si>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</si>
  <si>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</si>
  <si>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</si>
  <si>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</si>
  <si>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</si>
  <si>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</si>
  <si>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</si>
  <si>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</si>
  <si>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</si>
  <si>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</si>
  <si>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</si>
  <si>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</si>
  <si>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</si>
  <si>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</si>
  <si>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</si>
  <si>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</si>
  <si>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</si>
  <si>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</si>
  <si>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</si>
  <si>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</si>
  <si>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</si>
  <si>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</si>
  <si>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</si>
  <si>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</si>
  <si>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</si>
  <si>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</si>
  <si>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</si>
  <si>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</si>
  <si>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</si>
  <si>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</si>
  <si>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</si>
  <si>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</si>
  <si>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</si>
  <si>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</si>
  <si>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</si>
  <si>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</si>
  <si>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</si>
  <si>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</si>
  <si>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</si>
  <si>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</si>
  <si>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</si>
  <si>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</si>
  <si>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</si>
  <si>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</si>
  <si>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</si>
  <si>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</si>
  <si>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</si>
  <si>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</si>
  <si>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</si>
  <si>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</si>
  <si>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</si>
  <si>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</si>
  <si>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</si>
  <si>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</si>
  <si>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</si>
  <si>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</si>
  <si>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</si>
  <si>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</si>
  <si>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</si>
  <si>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</si>
  <si>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</si>
  <si>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</si>
  <si>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</si>
  <si>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</si>
  <si>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</si>
  <si>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</si>
  <si>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</si>
  <si>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</si>
  <si>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</si>
  <si>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</si>
  <si>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</si>
  <si>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</si>
  <si>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</si>
  <si>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</si>
  <si>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</si>
  <si>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</si>
  <si>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</si>
  <si>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</si>
  <si>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</si>
  <si>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</si>
  <si>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</si>
  <si>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</si>
  <si>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</si>
  <si>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</si>
  <si>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</si>
  <si>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</si>
  <si>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</si>
  <si>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</si>
  <si>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</si>
  <si>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</si>
  <si>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</si>
  <si>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</si>
  <si>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</si>
  <si>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</si>
  <si>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</si>
  <si>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</si>
  <si>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</si>
  <si>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</si>
  <si>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</si>
  <si>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</si>
  <si>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</si>
  <si>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</si>
  <si>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</si>
  <si>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</si>
  <si>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</si>
  <si>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</si>
  <si>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</si>
  <si>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</si>
  <si>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</si>
  <si>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</si>
  <si>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</si>
  <si>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</si>
  <si>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</si>
  <si>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</si>
  <si>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</si>
  <si>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</si>
  <si>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</si>
  <si>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</si>
  <si>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</si>
  <si>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</si>
  <si>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</si>
  <si>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</si>
  <si>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</si>
  <si>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</si>
  <si>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</si>
  <si>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</si>
  <si>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</si>
  <si>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</si>
  <si>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</si>
  <si>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</si>
  <si>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</si>
  <si>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</si>
  <si>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</si>
  <si>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</si>
  <si>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</si>
  <si>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</si>
  <si>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</si>
  <si>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</si>
  <si>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</si>
  <si>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</si>
  <si>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</si>
  <si>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</si>
  <si>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</si>
  <si>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</si>
  <si>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</si>
  <si>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</si>
  <si>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</si>
  <si>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</si>
  <si>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</si>
  <si>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</si>
  <si>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</si>
  <si>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</si>
  <si>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</si>
  <si>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</si>
  <si>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</si>
  <si>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</si>
  <si>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</si>
  <si>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</si>
  <si>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</si>
  <si>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</si>
  <si>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</si>
  <si>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</si>
  <si>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</si>
  <si>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</si>
  <si>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</si>
  <si>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</si>
  <si>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</si>
  <si>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</si>
  <si>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</si>
  <si>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</si>
  <si>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</si>
  <si>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</si>
  <si>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</si>
  <si>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</si>
  <si>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</si>
  <si>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</si>
  <si>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</si>
  <si>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</si>
  <si>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</si>
  <si>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</si>
  <si>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</si>
  <si>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</si>
  <si>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</si>
  <si>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</si>
  <si>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</si>
  <si>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</si>
  <si>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</si>
  <si>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</si>
  <si>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</si>
  <si>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</si>
  <si>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</si>
  <si>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</si>
  <si>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</si>
  <si>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</si>
  <si>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</si>
  <si>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</si>
  <si>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</si>
  <si>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</si>
  <si>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</si>
  <si>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</si>
  <si>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</si>
  <si>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</si>
  <si>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</si>
  <si>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</si>
  <si>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</si>
  <si>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</si>
  <si>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</si>
  <si>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</si>
  <si>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</si>
  <si>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</si>
  <si>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</si>
  <si>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</si>
  <si>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</si>
  <si>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</si>
  <si>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</si>
  <si>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</si>
  <si>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</si>
  <si>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</si>
  <si>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</si>
  <si>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</si>
  <si>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</si>
  <si>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</si>
  <si>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</si>
  <si>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</si>
  <si>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</si>
  <si>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</si>
  <si>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</si>
  <si>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</si>
  <si>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</si>
  <si>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</si>
  <si>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</si>
  <si>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</si>
  <si>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</si>
  <si>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</si>
  <si>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</si>
  <si>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</si>
  <si>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</si>
  <si>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</si>
  <si>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</si>
  <si>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</si>
  <si>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</si>
  <si>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</si>
  <si>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</si>
  <si>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</si>
  <si>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</si>
  <si>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</si>
  <si>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</si>
  <si>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</si>
  <si>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</si>
  <si>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</si>
  <si>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</si>
  <si>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</si>
  <si>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</si>
  <si>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</si>
  <si>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</si>
  <si>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</si>
  <si>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</si>
  <si>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</si>
  <si>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</si>
  <si>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</si>
  <si>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</si>
  <si>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</si>
  <si>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</si>
  <si>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</si>
  <si>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</si>
  <si>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</si>
  <si>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</si>
  <si>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</si>
  <si>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</si>
  <si>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</si>
  <si>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</si>
  <si>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</si>
  <si>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</si>
  <si>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</si>
  <si>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</si>
  <si>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</si>
  <si>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</si>
  <si>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</si>
  <si>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</si>
  <si>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</si>
  <si>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</si>
  <si>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</si>
  <si>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</si>
  <si>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</si>
  <si>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</si>
  <si>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</si>
  <si>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</si>
  <si>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</si>
  <si>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</si>
  <si>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</si>
  <si>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</si>
  <si>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</si>
  <si>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</si>
  <si>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</si>
  <si>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</si>
  <si>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</si>
  <si>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</si>
  <si>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</si>
  <si>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</si>
  <si>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</si>
  <si>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</si>
  <si>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</si>
  <si>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</si>
  <si>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</si>
  <si>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</si>
  <si>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</si>
  <si>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</si>
  <si>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</si>
  <si>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</si>
  <si>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</si>
  <si>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</si>
  <si>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</si>
  <si>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</si>
  <si>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</si>
  <si>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</si>
  <si>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</si>
  <si>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</si>
  <si>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</si>
  <si>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</si>
  <si>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</si>
  <si>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</si>
  <si>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</si>
  <si>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</si>
  <si>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</si>
  <si>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</si>
  <si>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</si>
  <si>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</si>
  <si>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</si>
  <si>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</si>
  <si>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</si>
  <si>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</si>
  <si>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</si>
  <si>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</si>
  <si>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</si>
  <si>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</si>
  <si>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</si>
  <si>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</si>
  <si>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</si>
  <si>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</si>
  <si>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</si>
  <si>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</si>
  <si>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</si>
  <si>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</si>
  <si>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</si>
  <si>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</si>
  <si>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</si>
  <si>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</si>
  <si>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</si>
  <si>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</si>
  <si>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</si>
  <si>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</si>
  <si>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</si>
  <si>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</si>
  <si>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</si>
  <si>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</si>
  <si>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</si>
  <si>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</si>
  <si>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</si>
  <si>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</si>
  <si>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</si>
  <si>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</si>
  <si>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</si>
  <si>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</si>
  <si>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</si>
  <si>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</si>
  <si>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</si>
  <si>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</si>
  <si>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</si>
  <si>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</si>
  <si>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</si>
  <si>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</si>
  <si>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</si>
  <si>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</si>
  <si>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</si>
  <si>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</si>
  <si>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</si>
  <si>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</si>
  <si>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</si>
  <si>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</si>
  <si>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</si>
  <si>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</si>
  <si>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</si>
  <si>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</si>
  <si>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</si>
  <si>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</si>
  <si>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</si>
  <si>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</si>
  <si>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</si>
  <si>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</si>
  <si>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</si>
  <si>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</si>
  <si>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</si>
  <si>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</si>
  <si>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</si>
  <si>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</si>
  <si>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</si>
  <si>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</si>
  <si>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</si>
  <si>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</si>
  <si>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</si>
  <si>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</si>
  <si>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</si>
  <si>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</si>
  <si>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</si>
  <si>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</si>
  <si>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</si>
  <si>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</si>
  <si>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</si>
  <si>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</si>
  <si>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</si>
  <si>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</si>
  <si>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</si>
  <si>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</si>
  <si>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</si>
  <si>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</si>
  <si>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</si>
  <si>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</si>
  <si>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</si>
  <si>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</si>
  <si>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</si>
  <si>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</si>
  <si>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</si>
  <si>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</si>
  <si>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</si>
  <si>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</si>
  <si>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</si>
  <si>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</si>
  <si>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</si>
  <si>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</si>
  <si>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</si>
  <si>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</si>
  <si>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</si>
  <si>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</si>
  <si>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</si>
  <si>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</si>
  <si>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</si>
  <si>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</si>
  <si>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</si>
  <si>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</si>
  <si>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</si>
  <si>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</si>
  <si>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</si>
  <si>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</si>
  <si>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</si>
  <si>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</si>
  <si>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</si>
  <si>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</si>
  <si>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</si>
  <si>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</si>
  <si>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</si>
  <si>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</si>
  <si>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</si>
  <si>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</si>
  <si>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</si>
  <si>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</si>
  <si>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</si>
  <si>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</si>
  <si>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</si>
  <si>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</si>
  <si>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</si>
  <si>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</si>
  <si>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</si>
  <si>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</si>
  <si>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</si>
  <si>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</si>
  <si>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</si>
  <si>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</si>
  <si>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</si>
  <si>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</si>
  <si>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</si>
  <si>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</si>
  <si>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</si>
  <si>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</si>
  <si>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</si>
  <si>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</si>
  <si>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</si>
  <si>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</si>
  <si>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</si>
  <si>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</si>
  <si>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</si>
  <si>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</si>
  <si>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</si>
  <si>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</si>
  <si>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</si>
  <si>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</si>
  <si>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</si>
  <si>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</si>
  <si>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</si>
  <si>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</si>
  <si>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</si>
  <si>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</si>
  <si>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</si>
  <si>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</si>
  <si>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</si>
  <si>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</si>
  <si>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</si>
  <si>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</si>
  <si>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</si>
  <si>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</si>
  <si>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</si>
  <si>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</si>
  <si>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</si>
  <si>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</si>
  <si>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</si>
  <si>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</si>
  <si>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</si>
  <si>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</si>
  <si>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</si>
  <si>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</si>
  <si>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</si>
  <si>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</si>
  <si>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</si>
  <si>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</si>
  <si>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</si>
  <si>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</si>
  <si>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</si>
  <si>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</si>
  <si>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</si>
  <si>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</si>
  <si>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</si>
  <si>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</si>
  <si>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</si>
  <si>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</si>
  <si>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</si>
  <si>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</si>
  <si>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</si>
  <si>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</si>
  <si>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</si>
  <si>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</si>
  <si>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</si>
  <si>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</si>
  <si>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</si>
  <si>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</si>
  <si>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</si>
  <si>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</si>
  <si>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</si>
  <si>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</si>
  <si>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</si>
  <si>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</si>
  <si>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</si>
  <si>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</si>
  <si>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</si>
  <si>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</si>
  <si>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</si>
  <si>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</si>
  <si>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</si>
  <si>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</si>
  <si>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</si>
  <si>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</si>
  <si>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</si>
  <si>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</si>
  <si>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</si>
  <si>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</si>
  <si>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</si>
  <si>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</si>
  <si>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</si>
  <si>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</si>
  <si>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</si>
  <si>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</si>
  <si>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</si>
  <si>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</si>
  <si>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</si>
  <si>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</si>
  <si>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</si>
  <si>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</si>
  <si>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</si>
  <si>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</si>
  <si>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</si>
  <si>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</si>
  <si>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</si>
  <si>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</si>
  <si>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</si>
  <si>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</si>
  <si>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</si>
  <si>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</si>
  <si>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</si>
  <si>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</si>
  <si>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</si>
  <si>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</si>
  <si>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</si>
  <si>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</si>
  <si>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</si>
  <si>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</si>
  <si>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</si>
  <si>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</si>
  <si>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</si>
  <si>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</si>
  <si>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</si>
  <si>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</si>
  <si>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</si>
  <si>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</si>
  <si>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</si>
  <si>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</si>
  <si>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</si>
  <si>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</si>
  <si>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</si>
  <si>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</si>
  <si>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</si>
  <si>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</si>
  <si>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</si>
  <si>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</si>
  <si>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</si>
  <si>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</si>
  <si>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</si>
  <si>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</si>
  <si>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</si>
  <si>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</si>
  <si>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</si>
  <si>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</si>
  <si>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</si>
  <si>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</si>
  <si>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</si>
  <si>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</si>
  <si>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</si>
  <si>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</si>
  <si>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</si>
  <si>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</si>
  <si>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</si>
  <si>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</si>
  <si>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</si>
  <si>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</si>
  <si>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</si>
  <si>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</si>
  <si>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</si>
  <si>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</si>
  <si>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</si>
  <si>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</si>
  <si>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</si>
  <si>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</si>
  <si>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</si>
  <si>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</si>
  <si>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</si>
  <si>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</si>
  <si>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</si>
  <si>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</si>
  <si>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</si>
  <si>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</si>
  <si>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</si>
  <si>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</si>
  <si>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</si>
  <si>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</si>
  <si>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</si>
  <si>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</si>
  <si>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</si>
  <si>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</si>
  <si>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</si>
  <si>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</si>
  <si>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</si>
  <si>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</si>
  <si>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</si>
  <si>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</si>
  <si>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</si>
  <si>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</si>
  <si>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</si>
  <si>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</si>
  <si>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</si>
  <si>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</si>
  <si>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</si>
  <si>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</si>
  <si>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</si>
  <si>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</si>
  <si>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</si>
  <si>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</si>
  <si>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</si>
  <si>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</si>
  <si>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</si>
  <si>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</si>
  <si>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</si>
  <si>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</si>
  <si>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</si>
  <si>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</si>
  <si>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</si>
  <si>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</si>
  <si>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</si>
  <si>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</si>
  <si>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</si>
  <si>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</si>
  <si>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</si>
  <si>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</si>
  <si>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</si>
  <si>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</si>
  <si>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</si>
  <si>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</si>
  <si>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</si>
  <si>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</si>
  <si>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</si>
  <si>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</si>
  <si>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</si>
  <si>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</si>
  <si>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</si>
  <si>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</si>
  <si>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</si>
  <si>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</si>
  <si>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</si>
  <si>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</si>
  <si>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</si>
  <si>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</si>
  <si>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</si>
  <si>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</si>
  <si>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</si>
  <si>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</si>
  <si>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</si>
  <si>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</si>
  <si>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</si>
  <si>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</si>
  <si>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</si>
  <si>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</si>
  <si>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</si>
  <si>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</si>
  <si>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</si>
  <si>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</si>
  <si>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</si>
  <si>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</si>
  <si>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</si>
  <si>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</si>
  <si>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</si>
  <si>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</si>
  <si>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</si>
  <si>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</si>
  <si>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</si>
  <si>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</si>
  <si>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</si>
  <si>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</si>
  <si>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</si>
  <si>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</si>
  <si>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</si>
  <si>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</si>
  <si>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</si>
  <si>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</si>
  <si>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</si>
  <si>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</si>
  <si>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</si>
  <si>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</si>
  <si>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</si>
  <si>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</si>
  <si>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</si>
  <si>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</si>
  <si>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</si>
  <si>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</si>
  <si>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</si>
  <si>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</si>
  <si>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</si>
  <si>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</si>
  <si>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</si>
  <si>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</si>
  <si>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</si>
  <si>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</si>
  <si>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</si>
  <si>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</si>
  <si>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</si>
  <si>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</si>
  <si>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</si>
  <si>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</si>
  <si>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</si>
  <si>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</si>
  <si>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</si>
  <si>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</si>
  <si>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</si>
  <si>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</si>
  <si>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</si>
  <si>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</si>
  <si>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</si>
  <si>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</si>
  <si>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</si>
  <si>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</si>
  <si>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</si>
  <si>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</si>
  <si>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</si>
  <si>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</si>
  <si>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</si>
  <si>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</si>
  <si>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</si>
  <si>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</si>
  <si>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</si>
  <si>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</si>
  <si>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</si>
  <si>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</si>
  <si>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</si>
  <si>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</si>
  <si>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</si>
  <si>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</si>
  <si>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</si>
  <si>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</si>
  <si>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</si>
  <si>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</si>
  <si>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</si>
  <si>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</si>
  <si>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</si>
  <si>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</si>
  <si>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</si>
  <si>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</si>
  <si>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</si>
  <si>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</si>
  <si>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</si>
  <si>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</si>
  <si>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</si>
  <si>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</si>
  <si>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</si>
  <si>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</si>
  <si>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</si>
  <si>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</si>
  <si>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</si>
  <si>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</si>
  <si>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</si>
  <si>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</si>
  <si>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</si>
  <si>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</si>
  <si>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</si>
  <si>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</si>
  <si>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</si>
  <si>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</si>
  <si>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</si>
  <si>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</si>
  <si>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</si>
  <si>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</si>
  <si>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</si>
  <si>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</si>
  <si>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</si>
  <si>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</si>
  <si>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</si>
  <si>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</si>
  <si>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</si>
  <si>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</si>
  <si>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</si>
  <si>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</si>
  <si>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</si>
  <si>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</si>
  <si>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</si>
  <si>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</si>
  <si>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</si>
  <si>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</si>
  <si>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</si>
  <si>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</si>
  <si>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</si>
  <si>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</si>
  <si>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</si>
  <si>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</si>
  <si>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</si>
  <si>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</si>
  <si>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</si>
  <si>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</si>
  <si>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</si>
  <si>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</si>
  <si>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</si>
  <si>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</si>
  <si>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</si>
  <si>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</si>
  <si>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</si>
  <si>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</si>
  <si>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</si>
  <si>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</si>
  <si>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</si>
  <si>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</si>
  <si>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</si>
  <si>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</si>
  <si>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</si>
  <si>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</si>
  <si>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</si>
  <si>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</si>
  <si>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</si>
  <si>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</si>
  <si>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</si>
  <si>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</si>
  <si>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</si>
  <si>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</si>
  <si>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</si>
  <si>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</si>
  <si>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</si>
  <si>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</si>
  <si>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</si>
  <si>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</si>
  <si>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</si>
  <si>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</si>
  <si>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</si>
  <si>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</si>
  <si>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</si>
  <si>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</si>
  <si>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</si>
  <si>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</si>
  <si>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</si>
  <si>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</si>
  <si>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</si>
  <si>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</si>
  <si>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</si>
  <si>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</si>
  <si>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</si>
  <si>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</si>
  <si>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</si>
  <si>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</si>
  <si>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</si>
  <si>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</si>
  <si>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</si>
  <si>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</si>
  <si>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</si>
  <si>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</si>
  <si>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</si>
  <si>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</si>
  <si>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</si>
  <si>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</si>
  <si>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</si>
  <si>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</si>
  <si>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</si>
  <si>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</si>
  <si>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</si>
  <si>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</si>
  <si>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</si>
  <si>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</si>
  <si>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</si>
  <si>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</si>
  <si>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</si>
  <si>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</si>
  <si>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</si>
  <si>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</si>
  <si>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</si>
  <si>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</si>
  <si>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</si>
  <si>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</si>
  <si>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</si>
  <si>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</si>
  <si>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</si>
  <si>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</si>
  <si>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</si>
  <si>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</si>
  <si>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</si>
  <si>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</si>
  <si>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</si>
  <si>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</si>
  <si>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</si>
  <si>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</si>
  <si>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</si>
  <si>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</si>
  <si>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</si>
  <si>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</si>
  <si>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</si>
  <si>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</si>
  <si>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</si>
  <si>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</si>
  <si>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</si>
  <si>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</si>
  <si>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</si>
  <si>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</si>
  <si>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</si>
  <si>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</si>
  <si>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</si>
  <si>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</si>
  <si>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</si>
  <si>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</si>
  <si>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</si>
  <si>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</si>
  <si>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</si>
  <si>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</si>
  <si>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</si>
  <si>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</si>
  <si>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</si>
  <si>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</si>
  <si>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</si>
  <si>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</si>
  <si>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</si>
  <si>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</si>
  <si>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</si>
  <si>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</si>
  <si>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</si>
  <si>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</si>
  <si>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</si>
  <si>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</si>
  <si>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</si>
  <si>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</si>
  <si>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</si>
  <si>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</si>
  <si>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</si>
  <si>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</si>
  <si>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</si>
  <si>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</si>
  <si>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</si>
  <si>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</si>
  <si>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</si>
  <si>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</si>
  <si>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</si>
  <si>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</si>
  <si>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</si>
  <si>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</si>
  <si>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</si>
  <si>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</si>
  <si>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</si>
  <si>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</si>
  <si>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</si>
  <si>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</si>
  <si>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</si>
  <si>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</si>
  <si>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</si>
  <si>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</si>
  <si>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</si>
  <si>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</si>
  <si>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</si>
  <si>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</si>
  <si>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</si>
  <si>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</si>
  <si>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</si>
  <si>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</si>
  <si>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</si>
  <si>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</si>
  <si>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</si>
  <si>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</si>
  <si>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</si>
  <si>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</si>
  <si>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</si>
  <si>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</si>
  <si>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</si>
  <si>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</si>
  <si>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</si>
  <si>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</si>
  <si>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</si>
  <si>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</si>
  <si>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</si>
  <si>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</si>
  <si>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</si>
  <si>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</si>
  <si>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</si>
  <si>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</si>
  <si>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</si>
  <si>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</si>
  <si>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</si>
  <si>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</si>
  <si>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</si>
  <si>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</si>
  <si>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</si>
  <si>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</si>
  <si>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</si>
  <si>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</si>
  <si>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</si>
  <si>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</si>
  <si>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</si>
  <si>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</si>
  <si>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</si>
  <si>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</si>
  <si>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</si>
  <si>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</si>
  <si>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</si>
  <si>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</si>
  <si>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</si>
  <si>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</si>
  <si>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</si>
  <si>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</si>
  <si>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</si>
  <si>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</si>
  <si>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</si>
  <si>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</si>
  <si>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</si>
  <si>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</si>
  <si>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</si>
  <si>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</si>
  <si>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</si>
  <si>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</si>
  <si>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</si>
  <si>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</si>
  <si>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</si>
  <si>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</si>
  <si>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</si>
  <si>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</si>
  <si>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</si>
  <si>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</si>
  <si>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</si>
  <si>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</si>
  <si>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</si>
  <si>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</si>
  <si>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</si>
  <si>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</si>
  <si>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</si>
  <si>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</si>
  <si>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</si>
  <si>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</si>
  <si>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</si>
  <si>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</si>
  <si>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</si>
  <si>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</si>
  <si>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</si>
  <si>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</si>
  <si>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</si>
  <si>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</si>
  <si>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</si>
  <si>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</si>
  <si>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</si>
  <si>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</si>
  <si>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</si>
  <si>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</si>
  <si>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</si>
  <si>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</si>
  <si>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</si>
  <si>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</si>
  <si>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</si>
  <si>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</si>
  <si>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</si>
  <si>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</si>
  <si>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</si>
  <si>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</si>
  <si>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</si>
  <si>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</si>
  <si>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</si>
  <si>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</si>
  <si>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</si>
  <si>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</si>
  <si>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</si>
  <si>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</si>
  <si>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</si>
  <si>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</si>
  <si>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</si>
  <si>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</si>
  <si>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</si>
  <si>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</si>
  <si>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</si>
  <si>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</si>
  <si>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</si>
  <si>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</si>
  <si>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</si>
  <si>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</si>
  <si>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</si>
  <si>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</si>
  <si>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</si>
  <si>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</si>
  <si>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</si>
  <si>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</si>
  <si>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</si>
  <si>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</si>
  <si>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</si>
  <si>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</si>
  <si>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</si>
  <si>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</si>
  <si>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</si>
  <si>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</si>
  <si>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</si>
  <si>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</si>
  <si>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</si>
  <si>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</si>
  <si>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</si>
  <si>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</si>
  <si>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</si>
  <si>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</si>
  <si>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</si>
  <si>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</si>
  <si>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</si>
  <si>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</si>
  <si>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</si>
  <si>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</si>
  <si>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</si>
  <si>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</si>
  <si>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</si>
  <si>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</si>
  <si>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</si>
  <si>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</si>
  <si>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</si>
  <si>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</si>
  <si>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</si>
  <si>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</si>
  <si>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</si>
  <si>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</si>
  <si>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</si>
  <si>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</si>
  <si>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</si>
  <si>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</si>
  <si>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</si>
  <si>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</si>
  <si>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</si>
  <si>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</si>
  <si>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</si>
  <si>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</si>
  <si>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</si>
  <si>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</si>
  <si>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</si>
  <si>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</si>
  <si>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</si>
  <si>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</si>
  <si>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</si>
  <si>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</si>
  <si>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</si>
  <si>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</si>
  <si>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</si>
  <si>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</si>
  <si>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</si>
  <si>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</si>
  <si>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</si>
  <si>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</si>
  <si>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</si>
  <si>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</si>
  <si>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</si>
  <si>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</si>
  <si>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</si>
  <si>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</si>
  <si>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</si>
  <si>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</si>
  <si>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</si>
  <si>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</si>
  <si>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</si>
  <si>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</si>
  <si>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</si>
  <si>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</si>
  <si>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</si>
  <si>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</si>
  <si>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</si>
  <si>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</si>
  <si>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</si>
  <si>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</si>
  <si>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</si>
  <si>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</si>
  <si>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</si>
  <si>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</si>
  <si>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</si>
  <si>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</si>
  <si>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</si>
  <si>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</si>
  <si>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</si>
  <si>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</si>
  <si>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</si>
  <si>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</si>
  <si>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</si>
  <si>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</si>
  <si>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</si>
  <si>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</si>
  <si>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</si>
  <si>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</si>
  <si>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</si>
  <si>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</si>
  <si>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</si>
  <si>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</si>
  <si>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</si>
  <si>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</si>
  <si>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</si>
  <si>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</si>
  <si>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</si>
  <si>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</si>
  <si>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</si>
  <si>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</si>
  <si>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</si>
  <si>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</si>
  <si>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</si>
  <si>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</si>
  <si>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</si>
  <si>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</si>
  <si>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</si>
  <si>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</si>
  <si>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</si>
  <si>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</si>
  <si>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</si>
  <si>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</si>
  <si>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</si>
  <si>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</si>
  <si>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</si>
  <si>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</si>
  <si>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</si>
  <si>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</si>
  <si>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</si>
  <si>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</si>
  <si>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</si>
  <si>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</si>
  <si>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</si>
  <si>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</si>
  <si>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</si>
  <si>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</si>
  <si>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</si>
  <si>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</si>
  <si>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</si>
  <si>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</si>
  <si>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</si>
  <si>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</si>
  <si>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</si>
  <si>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</si>
  <si>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</si>
  <si>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</si>
  <si>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</si>
  <si>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</si>
  <si>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</si>
  <si>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</si>
  <si>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</si>
  <si>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</si>
  <si>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</si>
  <si>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</si>
  <si>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</si>
  <si>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</si>
  <si>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</si>
  <si>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</si>
  <si>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</si>
  <si>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</si>
  <si>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</si>
  <si>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</si>
  <si>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</si>
  <si>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</si>
  <si>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</si>
  <si>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</si>
  <si>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</si>
  <si>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</si>
  <si>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</si>
  <si>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</si>
  <si>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</si>
  <si>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</si>
  <si>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</si>
  <si>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</si>
  <si>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</si>
  <si>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</si>
  <si>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</si>
  <si>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</si>
  <si>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</si>
  <si>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</si>
  <si>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</si>
  <si>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</si>
  <si>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</si>
  <si>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</si>
  <si>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</si>
  <si>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</si>
  <si>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</si>
  <si>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</si>
  <si>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</si>
  <si>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</si>
  <si>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</si>
  <si>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</si>
  <si>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</si>
  <si>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</si>
  <si>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</si>
  <si>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</si>
  <si>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</si>
  <si>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</si>
  <si>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</si>
  <si>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</si>
  <si>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</si>
  <si>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</si>
  <si>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</si>
  <si>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</si>
  <si>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</si>
  <si>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</si>
  <si>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</si>
  <si>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</si>
  <si>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</si>
  <si>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</si>
  <si>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</si>
  <si>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</si>
  <si>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</si>
  <si>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</si>
  <si>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</si>
  <si>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</si>
  <si>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</si>
  <si>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</si>
  <si>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</si>
  <si>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</si>
  <si>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</si>
  <si>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</si>
  <si>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</si>
  <si>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</si>
  <si>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</si>
  <si>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</si>
  <si>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</si>
  <si>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</si>
  <si>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</si>
  <si>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</si>
  <si>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</si>
  <si>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</si>
  <si>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</si>
  <si>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</si>
  <si>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</si>
  <si>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</si>
  <si>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</si>
  <si>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</si>
  <si>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</si>
  <si>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</si>
  <si>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</si>
  <si>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</si>
  <si>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</si>
  <si>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</si>
  <si>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</si>
  <si>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</si>
  <si>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</si>
  <si>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</si>
  <si>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</si>
  <si>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</si>
  <si>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</si>
  <si>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</si>
  <si>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</si>
  <si>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</si>
  <si>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</si>
  <si>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</si>
  <si>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</si>
  <si>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</si>
  <si>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</si>
  <si>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</si>
  <si>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</si>
  <si>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</si>
  <si>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</si>
  <si>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</si>
  <si>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</si>
  <si>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</si>
  <si>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</si>
  <si>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</si>
  <si>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</si>
  <si>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</si>
  <si>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</si>
  <si>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</si>
  <si>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</si>
  <si>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</si>
  <si>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</si>
  <si>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</si>
  <si>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</si>
  <si>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</si>
  <si>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</si>
  <si>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</si>
  <si>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</si>
  <si>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</si>
  <si>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</si>
  <si>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</si>
  <si>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</si>
  <si>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</si>
  <si>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</si>
  <si>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</si>
  <si>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</si>
  <si>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</si>
  <si>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</si>
  <si>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</si>
  <si>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</si>
  <si>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</si>
  <si>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</si>
  <si>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</si>
  <si>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</si>
  <si>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</si>
  <si>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</si>
  <si>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</si>
  <si>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</si>
  <si>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</si>
  <si>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</si>
  <si>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</si>
  <si>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</si>
  <si>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</si>
  <si>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</si>
  <si>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</si>
  <si>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</si>
  <si>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</si>
  <si>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</si>
  <si>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</si>
  <si>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</si>
  <si>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</si>
  <si>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</si>
  <si>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</si>
  <si>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</si>
  <si>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</si>
  <si>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</si>
  <si>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</si>
  <si>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</si>
  <si>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</si>
  <si>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</si>
  <si>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</si>
  <si>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</si>
  <si>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</si>
  <si>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</si>
  <si>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</si>
  <si>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</si>
  <si>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</si>
  <si>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</si>
  <si>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</si>
  <si>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</si>
  <si>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</si>
  <si>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</si>
  <si>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</si>
  <si>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</si>
  <si>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</si>
  <si>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</si>
  <si>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</si>
  <si>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</si>
  <si>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</si>
  <si>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</si>
  <si>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</si>
  <si>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</si>
  <si>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</si>
  <si>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</si>
  <si>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</si>
  <si>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</si>
  <si>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</si>
  <si>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</si>
  <si>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</si>
  <si>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</si>
  <si>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</si>
  <si>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</si>
  <si>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</si>
  <si>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</si>
  <si>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</si>
  <si>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</si>
  <si>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</si>
  <si>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</si>
  <si>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</si>
  <si>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</si>
  <si>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</si>
  <si>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</si>
  <si>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</si>
  <si>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</si>
  <si>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</si>
  <si>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</si>
  <si>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</si>
  <si>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</si>
  <si>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</si>
  <si>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</si>
  <si>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</si>
  <si>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</si>
  <si>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</si>
  <si>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</si>
  <si>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</si>
  <si>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</si>
  <si>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</si>
  <si>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</si>
  <si>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</si>
  <si>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</si>
  <si>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</si>
  <si>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</si>
  <si>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</si>
  <si>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</si>
  <si>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</si>
  <si>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</si>
  <si>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</si>
  <si>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</si>
  <si>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</si>
  <si>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</si>
  <si>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</si>
  <si>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</si>
  <si>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</si>
  <si>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</si>
  <si>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</si>
  <si>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</si>
  <si>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</si>
  <si>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</si>
  <si>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</si>
  <si>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</si>
  <si>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</si>
  <si>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</si>
  <si>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</si>
  <si>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</si>
  <si>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</si>
  <si>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</si>
  <si>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</si>
  <si>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</si>
  <si>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</si>
  <si>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</si>
  <si>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</si>
  <si>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</si>
  <si>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</si>
  <si>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</si>
  <si>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</si>
  <si>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</si>
  <si>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</si>
  <si>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</si>
  <si>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</si>
  <si>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</si>
  <si>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</si>
  <si>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</si>
  <si>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</si>
  <si>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</si>
  <si>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</si>
  <si>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</si>
  <si>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</si>
  <si>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</si>
  <si>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</si>
  <si>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</si>
  <si>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</si>
  <si>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</si>
  <si>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</si>
  <si>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</si>
  <si>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</si>
  <si>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</si>
  <si>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</si>
  <si>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</si>
  <si>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</si>
  <si>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</si>
  <si>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</si>
  <si>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</si>
  <si>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</si>
  <si>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</si>
  <si>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</si>
  <si>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</si>
  <si>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</si>
  <si>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</si>
  <si>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</si>
  <si>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</si>
  <si>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</si>
  <si>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</si>
  <si>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</si>
  <si>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</si>
  <si>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</si>
  <si>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</si>
  <si>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</si>
  <si>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</si>
  <si>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</si>
  <si>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</si>
  <si>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</si>
  <si>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</si>
  <si>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</si>
  <si>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</si>
  <si>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</si>
  <si>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</si>
  <si>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</si>
  <si>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</si>
  <si>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</si>
  <si>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</si>
  <si>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</si>
  <si>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</si>
  <si>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</si>
  <si>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</si>
  <si>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</si>
  <si>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</si>
  <si>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</si>
  <si>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</si>
  <si>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</si>
  <si>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</si>
  <si>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</si>
  <si>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</si>
  <si>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</si>
  <si>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</si>
  <si>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</si>
  <si>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</si>
  <si>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</si>
  <si>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</si>
  <si>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</si>
  <si>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</si>
  <si>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</si>
  <si>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</si>
  <si>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</si>
  <si>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</si>
  <si>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</si>
  <si>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</si>
  <si>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</si>
  <si>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</si>
  <si>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</si>
  <si>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</si>
  <si>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</si>
  <si>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</si>
  <si>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</si>
  <si>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</si>
  <si>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</si>
  <si>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</si>
  <si>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</si>
  <si>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</si>
  <si>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</si>
  <si>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</si>
  <si>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</si>
  <si>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</si>
  <si>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</si>
  <si>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</si>
  <si>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</si>
  <si>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</si>
  <si>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</si>
  <si>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</si>
  <si>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</si>
  <si>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</si>
  <si>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</si>
  <si>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</si>
  <si>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</si>
  <si>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</si>
  <si>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</si>
  <si>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</si>
  <si>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</si>
  <si>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</si>
  <si>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</si>
  <si>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</si>
  <si>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</si>
  <si>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</si>
  <si>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</si>
  <si>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</si>
  <si>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</si>
  <si>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</si>
  <si>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</si>
  <si>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</si>
  <si>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</si>
  <si>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</si>
  <si>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</si>
  <si>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</si>
  <si>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</si>
  <si>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</si>
  <si>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</si>
  <si>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</si>
  <si>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</si>
  <si>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</si>
  <si>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</si>
  <si>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</si>
  <si>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</si>
  <si>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</si>
  <si>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</si>
  <si>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</si>
  <si>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</si>
  <si>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</si>
  <si>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</si>
  <si>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</si>
  <si>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</si>
  <si>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</si>
  <si>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</si>
  <si>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</si>
  <si>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</si>
  <si>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</si>
  <si>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</si>
  <si>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</si>
  <si>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</si>
  <si>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</si>
  <si>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</si>
  <si>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</si>
  <si>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</si>
  <si>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</si>
  <si>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</si>
  <si>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</si>
  <si>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</si>
  <si>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</si>
  <si>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</si>
  <si>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</si>
  <si>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</si>
  <si>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</si>
  <si>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</si>
  <si>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</si>
  <si>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</si>
  <si>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</si>
  <si>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</si>
  <si>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</si>
  <si>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</si>
  <si>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</si>
  <si>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</si>
  <si>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</si>
  <si>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</si>
  <si>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</si>
  <si>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</si>
  <si>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</si>
  <si>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</si>
  <si>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</si>
  <si>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</si>
  <si>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</si>
  <si>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</si>
  <si>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</si>
  <si>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</si>
  <si>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</si>
  <si>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</si>
  <si>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</si>
  <si>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</si>
  <si>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</si>
  <si>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</si>
  <si>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</si>
  <si>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</si>
  <si>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</si>
  <si>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</si>
  <si>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</si>
  <si>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</si>
  <si>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</si>
  <si>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</si>
  <si>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</si>
  <si>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</si>
  <si>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</si>
  <si>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</si>
  <si>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</si>
  <si>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</si>
  <si>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</si>
  <si>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</si>
  <si>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</si>
  <si>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</si>
  <si>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</si>
  <si>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</si>
  <si>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</si>
  <si>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</si>
  <si>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</si>
  <si>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</si>
  <si>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</si>
  <si>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</si>
  <si>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</si>
  <si>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</si>
  <si>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</si>
  <si>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</si>
  <si>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</si>
  <si>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</si>
  <si>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</si>
  <si>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</si>
  <si>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</si>
  <si>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</si>
  <si>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</si>
  <si>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</si>
  <si>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</si>
  <si>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</si>
  <si>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</si>
  <si>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</si>
  <si>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</si>
  <si>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</si>
  <si>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</si>
  <si>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</si>
  <si>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</si>
  <si>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</si>
  <si>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</si>
  <si>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</si>
  <si>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</si>
  <si>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</si>
  <si>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</si>
  <si>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</si>
  <si>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</si>
  <si>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</si>
  <si>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</si>
  <si>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</si>
  <si>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</si>
  <si>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</si>
  <si>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</si>
  <si>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</si>
  <si>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</si>
  <si>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</si>
  <si>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</si>
  <si>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</si>
  <si>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</si>
  <si>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</si>
  <si>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</si>
  <si>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</si>
  <si>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</si>
  <si>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</si>
  <si>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</si>
  <si>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</si>
  <si>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</si>
  <si>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</si>
  <si>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</si>
  <si>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</si>
  <si>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</si>
  <si>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</si>
  <si>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</si>
  <si>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</si>
  <si>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</si>
  <si>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</si>
  <si>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</si>
  <si>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</si>
  <si>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</si>
  <si>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</si>
  <si>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</si>
  <si>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</si>
  <si>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</si>
  <si>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</si>
  <si>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</si>
  <si>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</si>
  <si>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</si>
  <si>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</si>
  <si>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</si>
  <si>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</si>
  <si>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</si>
  <si>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</si>
  <si>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</si>
  <si>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</si>
  <si>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</si>
  <si>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</si>
  <si>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</si>
  <si>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</si>
  <si>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</si>
  <si>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</si>
  <si>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</si>
  <si>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</si>
  <si>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</si>
  <si>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</si>
  <si>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</si>
  <si>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</si>
  <si>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</si>
  <si>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</si>
  <si>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</si>
  <si>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</si>
  <si>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</si>
  <si>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</si>
  <si>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</si>
  <si>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</si>
  <si>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</si>
  <si>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</si>
  <si>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</si>
  <si>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</si>
  <si>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</si>
  <si>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</si>
  <si>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</si>
  <si>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</si>
  <si>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</si>
  <si>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</si>
  <si>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</si>
  <si>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</si>
  <si>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</si>
  <si>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</si>
  <si>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</si>
  <si>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</si>
  <si>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</si>
  <si>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</si>
  <si>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</si>
  <si>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</si>
  <si>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</si>
  <si>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</si>
  <si>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</si>
  <si>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</si>
  <si>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</si>
  <si>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</si>
  <si>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</si>
  <si>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</si>
  <si>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</si>
  <si>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</si>
  <si>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</si>
  <si>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</si>
  <si>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</si>
  <si>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</si>
  <si>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</si>
  <si>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</si>
  <si>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</si>
  <si>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</si>
  <si>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</si>
  <si>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</si>
  <si>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</si>
  <si>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</si>
  <si>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</si>
  <si>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</si>
  <si>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</si>
  <si>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</si>
  <si>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</si>
  <si>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</si>
  <si>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</si>
  <si>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</si>
  <si>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</si>
  <si>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</si>
  <si>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</si>
  <si>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</si>
  <si>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</si>
  <si>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</si>
  <si>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</si>
  <si>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</si>
  <si>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</si>
  <si>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</si>
  <si>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</si>
  <si>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</si>
  <si>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</si>
  <si>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</si>
  <si>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</si>
  <si>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</si>
  <si>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</si>
  <si>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</si>
  <si>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</si>
  <si>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</si>
  <si>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</si>
  <si>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</si>
  <si>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</si>
  <si>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</si>
  <si>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</si>
  <si>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</si>
  <si>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</si>
  <si>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</si>
  <si>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</si>
  <si>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</si>
  <si>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</si>
  <si>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</si>
  <si>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</si>
  <si>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</si>
  <si>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</si>
  <si>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</si>
  <si>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</si>
  <si>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</si>
  <si>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</si>
  <si>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</si>
  <si>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</si>
  <si>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</si>
  <si>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</si>
  <si>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</si>
  <si>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</si>
  <si>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</si>
  <si>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</si>
  <si>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</si>
  <si>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</si>
  <si>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</si>
  <si>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</si>
  <si>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</si>
  <si>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</si>
  <si>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</si>
  <si>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</si>
  <si>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</si>
  <si>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</si>
  <si>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</si>
  <si>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</si>
  <si>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</si>
  <si>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</si>
  <si>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</si>
  <si>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</si>
  <si>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</si>
  <si>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</si>
  <si>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</si>
  <si>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</si>
  <si>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</si>
  <si>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</si>
  <si>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</si>
  <si>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</si>
  <si>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</si>
  <si>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</si>
  <si>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</si>
  <si>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</si>
  <si>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</si>
  <si>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</si>
  <si>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</si>
  <si>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</si>
  <si>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</si>
  <si>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</si>
  <si>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</si>
  <si>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</si>
  <si>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</si>
  <si>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</si>
  <si>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</si>
  <si>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</si>
  <si>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</si>
  <si>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</si>
  <si>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</si>
  <si>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</si>
  <si>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</si>
  <si>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</si>
  <si>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</si>
  <si>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</si>
  <si>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</si>
  <si>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</si>
  <si>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</si>
  <si>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</si>
  <si>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</si>
  <si>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</si>
  <si>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</si>
  <si>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</si>
  <si>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</si>
  <si>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</si>
  <si>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</si>
  <si>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</si>
  <si>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</si>
  <si>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</si>
  <si>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</si>
  <si>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</si>
  <si>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</si>
  <si>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</si>
  <si>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</si>
  <si>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</si>
  <si>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</si>
  <si>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</si>
  <si>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</si>
  <si>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</si>
  <si>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</si>
  <si>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</si>
  <si>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</si>
  <si>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</si>
  <si>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</si>
  <si>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</si>
  <si>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</si>
  <si>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</si>
  <si>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</si>
  <si>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</si>
  <si>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</si>
  <si>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</si>
  <si>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</si>
  <si>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</si>
  <si>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</si>
  <si>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</si>
  <si>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</si>
  <si>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</si>
  <si>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</si>
  <si>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</si>
  <si>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</si>
  <si>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</si>
  <si>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</si>
  <si>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</si>
  <si>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</si>
  <si>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</si>
  <si>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</si>
  <si>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</si>
  <si>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</si>
  <si>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</si>
  <si>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</si>
  <si>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</si>
  <si>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</si>
  <si>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</si>
  <si>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</si>
  <si>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</si>
  <si>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</si>
  <si>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</si>
  <si>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</si>
  <si>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</si>
  <si>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</si>
  <si>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</si>
  <si>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</si>
  <si>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</si>
  <si>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</si>
  <si>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</si>
  <si>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</si>
  <si>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</si>
  <si>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</si>
  <si>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</si>
  <si>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</si>
  <si>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</si>
  <si>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</si>
  <si>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</si>
  <si>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</si>
  <si>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</si>
  <si>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</si>
  <si>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</si>
  <si>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</si>
  <si>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</si>
  <si>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</si>
  <si>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</si>
  <si>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</si>
  <si>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</si>
  <si>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</si>
  <si>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</si>
  <si>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</si>
  <si>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</si>
  <si>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</si>
  <si>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</si>
  <si>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</si>
  <si>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</si>
  <si>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</si>
  <si>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</si>
  <si>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</si>
  <si>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</si>
  <si>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</si>
  <si>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</si>
  <si>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</si>
  <si>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</si>
  <si>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</si>
  <si>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</si>
  <si>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</si>
  <si>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</si>
  <si>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</si>
  <si>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</si>
  <si>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</si>
  <si>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</si>
  <si>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</si>
  <si>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</si>
  <si>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</si>
  <si>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</si>
  <si>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</si>
  <si>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</si>
  <si>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</si>
  <si>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</si>
  <si>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</si>
  <si>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</si>
  <si>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</si>
  <si>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</si>
  <si>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</si>
  <si>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</si>
  <si>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</si>
  <si>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</si>
  <si>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</si>
  <si>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</si>
  <si>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</si>
  <si>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</si>
  <si>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</si>
  <si>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</si>
  <si>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</si>
  <si>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</si>
  <si>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</si>
  <si>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</si>
  <si>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</si>
  <si>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</si>
  <si>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</si>
  <si>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</si>
  <si>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</si>
  <si>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</si>
  <si>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</si>
  <si>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</si>
  <si>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</si>
  <si>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</si>
  <si>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</si>
  <si>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</si>
  <si>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</si>
  <si>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</si>
  <si>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</si>
  <si>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</si>
  <si>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</si>
  <si>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</si>
  <si>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</si>
  <si>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</si>
  <si>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</si>
  <si>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</si>
  <si>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</si>
  <si>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</si>
  <si>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</si>
  <si>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</si>
  <si>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</si>
  <si>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</si>
  <si>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</si>
  <si>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</si>
  <si>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</si>
  <si>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</si>
  <si>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</si>
  <si>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</si>
  <si>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</si>
  <si>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</si>
  <si>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</si>
  <si>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</si>
  <si>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</si>
  <si>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</si>
  <si>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</si>
  <si>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</si>
  <si>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</si>
  <si>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</si>
  <si>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</si>
  <si>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</si>
  <si>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</si>
  <si>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</si>
  <si>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</si>
  <si>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</si>
  <si>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</si>
  <si>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</si>
  <si>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</si>
  <si>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</si>
  <si>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</si>
  <si>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</si>
  <si>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</si>
  <si>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</si>
  <si>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</si>
  <si>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</si>
  <si>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</si>
  <si>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</si>
  <si>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</si>
  <si>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</si>
  <si>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</si>
  <si>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</si>
  <si>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</si>
  <si>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</si>
  <si>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</si>
  <si>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</si>
  <si>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</si>
  <si>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</si>
  <si>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</si>
  <si>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</si>
  <si>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</si>
  <si>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</si>
  <si>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</si>
  <si>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</si>
  <si>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</si>
  <si>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</si>
  <si>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</si>
  <si>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</si>
  <si>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</si>
  <si>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</si>
  <si>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</si>
  <si>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</si>
  <si>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</si>
  <si>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</si>
  <si>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</si>
  <si>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</si>
  <si>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</si>
  <si>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</si>
  <si>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</si>
  <si>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</si>
  <si>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</si>
  <si>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</si>
  <si>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</si>
  <si>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</si>
  <si>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</si>
  <si>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</si>
  <si>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</si>
  <si>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</si>
  <si>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</si>
  <si>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</si>
  <si>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</si>
  <si>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</si>
  <si>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</si>
  <si>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</si>
  <si>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</si>
  <si>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</si>
  <si>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</si>
  <si>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</si>
  <si>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</si>
  <si>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</si>
  <si>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</si>
  <si>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</si>
  <si>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</si>
  <si>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</si>
  <si>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</si>
  <si>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</si>
  <si>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</si>
  <si>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</si>
  <si>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</si>
  <si>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</si>
  <si>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</si>
  <si>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</si>
  <si>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</si>
  <si>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</si>
  <si>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</si>
  <si>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</si>
  <si>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</si>
  <si>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</si>
  <si>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</si>
  <si>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</si>
  <si>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</si>
  <si>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</si>
  <si>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</si>
  <si>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</si>
  <si>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</si>
  <si>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</si>
  <si>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</si>
  <si>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</si>
  <si>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</si>
  <si>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</si>
  <si>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</si>
  <si>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</si>
  <si>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</si>
  <si>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</si>
  <si>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</si>
  <si>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</si>
  <si>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</si>
  <si>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</si>
  <si>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</si>
  <si>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</si>
  <si>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</si>
  <si>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</si>
  <si>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</si>
  <si>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</si>
  <si>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</si>
  <si>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</si>
  <si>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</si>
  <si>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</si>
  <si>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</si>
  <si>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</si>
  <si>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</si>
  <si>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</si>
  <si>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</si>
  <si>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</si>
  <si>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</si>
  <si>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</si>
  <si>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</si>
  <si>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</si>
  <si>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</si>
  <si>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</si>
  <si>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</si>
  <si>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</si>
  <si>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</si>
  <si>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</si>
  <si>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</si>
  <si>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</si>
  <si>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</si>
  <si>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</si>
  <si>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</si>
  <si>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</si>
  <si>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</si>
  <si>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</si>
  <si>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</si>
  <si>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</si>
  <si>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</si>
  <si>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</si>
  <si>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</si>
  <si>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</si>
  <si>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</si>
  <si>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</si>
  <si>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</si>
  <si>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</si>
  <si>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</si>
  <si>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</si>
  <si>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</si>
  <si>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</si>
  <si>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</si>
  <si>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</si>
  <si>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</si>
  <si>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</si>
  <si>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</si>
  <si>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</si>
  <si>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</si>
  <si>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</si>
  <si>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</si>
  <si>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</si>
  <si>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</si>
  <si>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</si>
  <si>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</si>
  <si>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</si>
  <si>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</si>
  <si>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</si>
  <si>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</si>
  <si>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</si>
  <si>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</si>
  <si>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</si>
  <si>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</si>
  <si>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</si>
  <si>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</si>
  <si>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</si>
  <si>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</si>
  <si>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</si>
  <si>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</si>
  <si>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</si>
  <si>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</si>
  <si>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</si>
  <si>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</si>
  <si>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</si>
  <si>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</si>
  <si>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</si>
  <si>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</si>
  <si>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</si>
  <si>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</si>
  <si>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</si>
  <si>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</si>
  <si>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</si>
  <si>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</si>
  <si>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</si>
  <si>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</si>
  <si>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</si>
  <si>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</si>
  <si>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</si>
  <si>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</si>
  <si>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</si>
  <si>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</si>
  <si>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</si>
  <si>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</si>
  <si>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</si>
  <si>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</si>
  <si>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</si>
  <si>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</si>
  <si>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</si>
  <si>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</si>
  <si>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</si>
  <si>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</si>
  <si>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</si>
  <si>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</si>
  <si>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</si>
  <si>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</si>
  <si>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</si>
  <si>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</si>
  <si>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</si>
  <si>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</si>
  <si>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</si>
  <si>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</si>
  <si>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</si>
  <si>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</si>
  <si>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</si>
  <si>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</si>
  <si>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</si>
  <si>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</si>
  <si>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</si>
  <si>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</si>
  <si>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</si>
  <si>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</si>
  <si>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</si>
  <si>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</si>
  <si>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</si>
  <si>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</si>
  <si>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</si>
  <si>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</si>
  <si>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</si>
  <si>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</si>
  <si>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</si>
  <si>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</si>
  <si>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</si>
  <si>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</si>
  <si>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</si>
  <si>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</si>
  <si>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</si>
  <si>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</si>
  <si>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</si>
  <si>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</si>
  <si>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</si>
  <si>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</si>
  <si>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</si>
  <si>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</si>
  <si>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</si>
  <si>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</si>
  <si>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</si>
  <si>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</si>
  <si>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</si>
  <si>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</si>
  <si>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</si>
  <si>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</si>
  <si>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</si>
  <si>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</si>
  <si>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</si>
  <si>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</si>
  <si>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</si>
  <si>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</si>
  <si>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</si>
  <si>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</si>
  <si>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</si>
  <si>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</si>
  <si>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</si>
  <si>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</si>
  <si>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</si>
  <si>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</si>
  <si>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</si>
  <si>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</si>
  <si>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</si>
  <si>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</si>
  <si>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</si>
  <si>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</si>
  <si>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</si>
  <si>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</si>
  <si>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</si>
  <si>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</si>
  <si>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</si>
  <si>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</si>
  <si>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</si>
  <si>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</si>
  <si>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</si>
  <si>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</si>
  <si>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</si>
  <si>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</si>
  <si>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</si>
  <si>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</si>
  <si>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</si>
  <si>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</si>
  <si>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</si>
  <si>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</si>
  <si>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</si>
  <si>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</si>
  <si>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</si>
  <si>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</si>
  <si>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</si>
  <si>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</si>
  <si>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</si>
  <si>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</si>
  <si>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</si>
  <si>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</si>
  <si>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</si>
  <si>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</si>
  <si>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</si>
  <si>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</si>
  <si>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</si>
  <si>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</si>
  <si>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</si>
  <si>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</si>
  <si>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</si>
  <si>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</si>
  <si>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</si>
  <si>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</si>
  <si>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</si>
  <si>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</si>
  <si>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</si>
  <si>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</si>
  <si>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</si>
  <si>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</si>
  <si>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</si>
  <si>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</si>
  <si>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</si>
  <si>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</si>
  <si>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</si>
  <si>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</si>
  <si>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</si>
  <si>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</si>
  <si>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</si>
  <si>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</si>
  <si>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</si>
  <si>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</si>
  <si>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</si>
  <si>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</si>
  <si>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</si>
  <si>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</si>
  <si>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</si>
  <si>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</si>
  <si>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</si>
  <si>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</si>
  <si>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</si>
  <si>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</si>
  <si>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</si>
  <si>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</si>
  <si>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</si>
  <si>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</si>
  <si>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</si>
  <si>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</si>
  <si>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</si>
  <si>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</si>
  <si>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</si>
  <si>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</si>
  <si>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</si>
  <si>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</si>
  <si>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</si>
  <si>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</si>
  <si>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</si>
  <si>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</si>
  <si>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</si>
  <si>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</si>
  <si>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</si>
  <si>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</si>
  <si>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</si>
  <si>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</si>
  <si>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</si>
  <si>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</si>
  <si>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</si>
  <si>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</si>
  <si>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</si>
  <si>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</si>
  <si>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</si>
  <si>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</si>
  <si>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</si>
  <si>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</si>
  <si>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</si>
  <si>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</si>
  <si>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</si>
  <si>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</si>
  <si>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</si>
  <si>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</si>
  <si>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</si>
  <si>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</si>
  <si>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</si>
  <si>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</si>
  <si>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</si>
  <si>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</si>
  <si>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</si>
  <si>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</si>
  <si>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</si>
  <si>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</si>
  <si>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</si>
  <si>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</si>
  <si>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</si>
  <si>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</si>
  <si>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</si>
  <si>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</si>
  <si>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</si>
  <si>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</si>
  <si>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</si>
  <si>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</si>
  <si>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</si>
  <si>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</si>
  <si>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</si>
  <si>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</si>
  <si>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</si>
  <si>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</si>
  <si>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</si>
  <si>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</si>
  <si>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</si>
  <si>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</si>
  <si>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</si>
  <si>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</si>
  <si>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</si>
  <si>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</si>
  <si>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</si>
  <si>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</si>
  <si>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</si>
  <si>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</si>
  <si>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</si>
  <si>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</si>
  <si>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</si>
  <si>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</si>
  <si>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</si>
  <si>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</si>
  <si>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</si>
  <si>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</si>
  <si>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</si>
  <si>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</si>
  <si>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</si>
  <si>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</si>
  <si>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</si>
  <si>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</si>
  <si>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</si>
  <si>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</si>
  <si>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</si>
  <si>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</si>
  <si>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</si>
  <si>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</si>
  <si>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</si>
  <si>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</si>
  <si>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</si>
  <si>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</si>
  <si>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</si>
  <si>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</si>
  <si>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</si>
  <si>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</si>
  <si>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</si>
  <si>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</si>
  <si>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</si>
  <si>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</si>
  <si>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</si>
  <si>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</si>
  <si>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</si>
  <si>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</si>
  <si>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</si>
  <si>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</si>
  <si>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</si>
  <si>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</si>
  <si>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</si>
  <si>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</si>
  <si>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</si>
  <si>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</si>
  <si>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</si>
  <si>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</si>
  <si>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</si>
  <si>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</si>
  <si>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</si>
  <si>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</si>
  <si>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</si>
  <si>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</si>
  <si>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</si>
  <si>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</si>
  <si>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</si>
  <si>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</si>
  <si>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</si>
  <si>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</si>
  <si>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</si>
  <si>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</si>
  <si>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</si>
  <si>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</si>
  <si>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</si>
  <si>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</si>
  <si>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</si>
  <si>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</si>
  <si>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</si>
  <si>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</si>
  <si>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</si>
  <si>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</si>
  <si>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</si>
  <si>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</si>
  <si>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</si>
  <si>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</si>
  <si>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</si>
  <si>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</si>
  <si>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</si>
  <si>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</si>
  <si>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</si>
  <si>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</si>
  <si>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</si>
  <si>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</si>
  <si>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</si>
  <si>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</si>
  <si>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</si>
  <si>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</si>
  <si>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</si>
  <si>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</si>
  <si>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</si>
  <si>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</si>
  <si>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</si>
  <si>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</si>
  <si>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</si>
  <si>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</si>
  <si>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</si>
  <si>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</si>
  <si>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</si>
  <si>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</si>
  <si>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</si>
  <si>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</si>
  <si>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</si>
  <si>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</si>
  <si>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</si>
  <si>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</si>
  <si>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</si>
  <si>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</si>
  <si>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</si>
  <si>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</si>
  <si>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</si>
  <si>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</si>
  <si>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</si>
  <si>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</si>
  <si>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</si>
  <si>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</si>
  <si>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</si>
  <si>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</si>
  <si>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</si>
  <si>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</si>
  <si>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</si>
  <si>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</si>
  <si>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</si>
  <si>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</si>
  <si>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</si>
  <si>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</si>
  <si>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</si>
  <si>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</si>
  <si>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</si>
  <si>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</si>
  <si>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</si>
  <si>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</si>
  <si>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</si>
  <si>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</si>
  <si>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</si>
  <si>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</si>
  <si>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</si>
  <si>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</si>
  <si>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</si>
  <si>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</si>
  <si>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</si>
  <si>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</si>
  <si>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</si>
  <si>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</si>
  <si>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</si>
  <si>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</si>
  <si>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</si>
  <si>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</si>
  <si>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</si>
  <si>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</si>
  <si>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</si>
  <si>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</si>
  <si>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</si>
  <si>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</si>
  <si>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</si>
  <si>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</si>
  <si>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</si>
  <si>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</si>
  <si>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</si>
  <si>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</si>
  <si>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</si>
  <si>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</si>
  <si>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</si>
  <si>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</si>
  <si>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</si>
  <si>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</si>
  <si>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</si>
  <si>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</si>
  <si>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</si>
  <si>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</si>
  <si>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</si>
  <si>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</si>
  <si>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</si>
  <si>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</si>
  <si>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</si>
  <si>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</si>
  <si>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</si>
  <si>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</si>
  <si>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</si>
  <si>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</si>
  <si>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</si>
  <si>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</si>
  <si>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</si>
  <si>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</si>
  <si>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</si>
  <si>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</si>
  <si>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</si>
  <si>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</si>
  <si>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</si>
  <si>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</si>
  <si>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</si>
  <si>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</si>
  <si>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</si>
  <si>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</si>
  <si>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</si>
  <si>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</si>
  <si>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</si>
  <si>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</si>
  <si>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</si>
  <si>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</si>
  <si>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</si>
  <si>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</si>
  <si>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</si>
  <si>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</si>
  <si>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</si>
  <si>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</si>
  <si>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</si>
  <si>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</si>
  <si>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</si>
  <si>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</si>
  <si>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</si>
  <si>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</si>
  <si>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</si>
  <si>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</si>
  <si>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</si>
  <si>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</si>
  <si>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</si>
  <si>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</si>
  <si>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</si>
  <si>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</si>
  <si>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</si>
  <si>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</si>
  <si>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</si>
  <si>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</si>
  <si>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</si>
  <si>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</si>
  <si>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</si>
  <si>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</si>
  <si>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</si>
  <si>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</si>
  <si>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</si>
  <si>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</si>
  <si>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</si>
  <si>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</si>
  <si>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</si>
  <si>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</si>
  <si>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</si>
  <si>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</si>
  <si>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</si>
  <si>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</si>
  <si>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</si>
  <si>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</si>
  <si>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</si>
  <si>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</si>
  <si>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</si>
  <si>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</si>
  <si>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</si>
  <si>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</si>
  <si>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</si>
  <si>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</si>
  <si>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</si>
  <si>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</si>
  <si>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</si>
  <si>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</si>
  <si>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</si>
  <si>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</si>
  <si>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</si>
  <si>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</si>
  <si>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</si>
  <si>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</si>
  <si>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</si>
  <si>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</si>
  <si>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</si>
  <si>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</si>
  <si>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</si>
  <si>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</si>
  <si>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</si>
  <si>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</si>
  <si>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</si>
  <si>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</si>
  <si>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</si>
  <si>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</si>
  <si>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</si>
  <si>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</si>
  <si>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</si>
  <si>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</si>
  <si>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</si>
  <si>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</si>
  <si>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</si>
  <si>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</si>
  <si>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</si>
  <si>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</si>
  <si>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</si>
  <si>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</si>
  <si>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</si>
  <si>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</si>
  <si>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</si>
  <si>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</si>
  <si>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</si>
  <si>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</si>
  <si>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</si>
  <si>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</si>
  <si>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</si>
  <si>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</si>
  <si>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</si>
  <si>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</si>
  <si>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</si>
  <si>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</si>
  <si>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</si>
  <si>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</si>
  <si>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</si>
  <si>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</si>
  <si>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</si>
  <si>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</si>
  <si>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</si>
  <si>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</si>
  <si>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</si>
  <si>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</si>
  <si>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</si>
  <si>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</si>
  <si>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</si>
  <si>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</si>
  <si>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</si>
  <si>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</si>
  <si>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</si>
  <si>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</si>
  <si>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</si>
  <si>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</si>
  <si>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</si>
  <si>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</si>
  <si>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</si>
  <si>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</si>
  <si>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</si>
  <si>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</si>
  <si>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</si>
  <si>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</si>
  <si>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</si>
  <si>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</si>
  <si>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</si>
  <si>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</si>
  <si>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</si>
  <si>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</si>
  <si>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</si>
  <si>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</si>
  <si>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</si>
  <si>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</si>
  <si>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</si>
  <si>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</si>
  <si>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</si>
  <si>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</si>
  <si>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</si>
  <si>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</si>
  <si>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</si>
  <si>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</si>
  <si>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</si>
  <si>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</si>
  <si>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</si>
  <si>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</si>
  <si>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</si>
  <si>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</si>
  <si>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</si>
  <si>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</si>
  <si>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</si>
  <si>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</si>
  <si>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</si>
  <si>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</si>
  <si>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</si>
  <si>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</si>
  <si>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</si>
  <si>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</si>
  <si>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</si>
  <si>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</si>
  <si>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</si>
  <si>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</si>
  <si>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</si>
  <si>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</si>
  <si>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</si>
  <si>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</si>
  <si>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</si>
  <si>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</si>
  <si>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</si>
  <si>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</si>
  <si>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</si>
  <si>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</si>
  <si>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</si>
  <si>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</si>
  <si>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</si>
  <si>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</si>
  <si>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</si>
  <si>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</si>
  <si>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</si>
  <si>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</si>
  <si>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</si>
  <si>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</si>
  <si>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</si>
  <si>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</si>
  <si>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</si>
  <si>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</si>
  <si>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</si>
  <si>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</si>
  <si>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</si>
  <si>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</si>
  <si>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</si>
  <si>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</si>
  <si>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</si>
  <si>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</si>
  <si>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</si>
  <si>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</si>
  <si>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</si>
  <si>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</si>
  <si>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</si>
  <si>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</si>
  <si>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</si>
  <si>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</si>
  <si>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</si>
  <si>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</si>
  <si>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</si>
  <si>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</si>
  <si>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</si>
  <si>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</si>
  <si>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</si>
  <si>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</si>
  <si>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</si>
  <si>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</si>
  <si>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</si>
  <si>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</si>
  <si>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</si>
  <si>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</si>
  <si>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</si>
  <si>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</si>
  <si>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</si>
  <si>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</si>
  <si>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</si>
  <si>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</si>
  <si>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</si>
  <si>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</si>
  <si>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</si>
  <si>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</si>
  <si>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</si>
  <si>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</si>
  <si>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</si>
  <si>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</si>
  <si>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</si>
  <si>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</si>
  <si>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</si>
  <si>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</si>
  <si>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</si>
  <si>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</si>
  <si>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</si>
  <si>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</si>
  <si>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</si>
  <si>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</si>
  <si>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</si>
  <si>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</si>
  <si>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</si>
  <si>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</si>
  <si>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</si>
  <si>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</si>
  <si>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</si>
  <si>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</si>
  <si>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</si>
  <si>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</si>
  <si>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</si>
  <si>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</si>
  <si>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</si>
  <si>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</si>
  <si>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</si>
  <si>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</si>
  <si>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</si>
  <si>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</si>
  <si>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</si>
  <si>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</si>
  <si>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</si>
  <si>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</si>
  <si>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</si>
  <si>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</si>
  <si>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</si>
  <si>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</si>
  <si>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</si>
  <si>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</si>
  <si>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</si>
  <si>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</si>
  <si>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</si>
  <si>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</si>
  <si>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</si>
  <si>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</si>
  <si>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</si>
  <si>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</si>
  <si>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</si>
  <si>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</si>
  <si>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</si>
  <si>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</si>
  <si>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</si>
  <si>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</si>
  <si>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</si>
  <si>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</si>
  <si>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</si>
  <si>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</si>
  <si>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</si>
  <si>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</si>
  <si>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</si>
  <si>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</si>
  <si>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</si>
  <si>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</si>
  <si>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</si>
  <si>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</si>
  <si>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</si>
  <si>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</si>
  <si>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</si>
  <si>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</si>
  <si>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</si>
  <si>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</si>
  <si>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</si>
  <si>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</si>
  <si>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</si>
  <si>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</si>
  <si>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</si>
  <si>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</si>
  <si>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</si>
  <si>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</si>
  <si>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</si>
  <si>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</si>
  <si>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</si>
  <si>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</si>
  <si>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</si>
  <si>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</si>
  <si>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</si>
  <si>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</si>
  <si>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</si>
  <si>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</si>
  <si>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</si>
  <si>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</si>
  <si>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</si>
  <si>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</si>
  <si>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</si>
  <si>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</si>
  <si>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</si>
  <si>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</si>
  <si>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</si>
  <si>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</si>
  <si>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</si>
  <si>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</si>
  <si>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</si>
  <si>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</si>
  <si>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</si>
  <si>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</si>
  <si>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</si>
  <si>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</si>
  <si>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</si>
  <si>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</si>
  <si>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</si>
  <si>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</si>
  <si>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</si>
  <si>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</si>
  <si>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</si>
  <si>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</si>
  <si>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</si>
  <si>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</si>
  <si>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</si>
  <si>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</si>
  <si>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</si>
  <si>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</si>
  <si>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</si>
  <si>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</si>
  <si>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</si>
  <si>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</si>
  <si>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</si>
  <si>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</si>
  <si>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</si>
  <si>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</si>
  <si>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</si>
  <si>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</si>
  <si>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</si>
  <si>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</si>
  <si>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</si>
  <si>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</si>
  <si>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</si>
  <si>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</si>
  <si>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</si>
  <si>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</si>
  <si>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</si>
  <si>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</si>
  <si>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</si>
  <si>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</si>
  <si>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</si>
  <si>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</si>
  <si>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</si>
  <si>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</si>
  <si>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</si>
  <si>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</si>
  <si>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</si>
  <si>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</si>
  <si>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</si>
  <si>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</si>
  <si>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</si>
  <si>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</si>
  <si>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</si>
  <si>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</si>
  <si>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</si>
  <si>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</si>
  <si>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</si>
  <si>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</si>
  <si>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</si>
  <si>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</si>
  <si>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</si>
  <si>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</si>
  <si>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</si>
  <si>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</si>
  <si>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</si>
  <si>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</si>
  <si>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</si>
  <si>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</si>
  <si>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</si>
  <si>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</si>
  <si>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</si>
  <si>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</si>
  <si>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</si>
  <si>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</si>
  <si>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</si>
  <si>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</si>
  <si>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</si>
  <si>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</si>
  <si>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</si>
  <si>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</si>
  <si>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</si>
  <si>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</si>
  <si>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</si>
  <si>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</si>
  <si>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</si>
  <si>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</si>
  <si>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</si>
  <si>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</si>
  <si>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</si>
  <si>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</si>
  <si>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</si>
  <si>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</si>
  <si>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</si>
  <si>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</si>
  <si>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</si>
  <si>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</si>
  <si>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</si>
  <si>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</si>
  <si>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</si>
  <si>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</si>
  <si>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</si>
  <si>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</si>
  <si>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</si>
  <si>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</si>
  <si>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</si>
  <si>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</si>
  <si>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</si>
  <si>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</si>
  <si>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</si>
  <si>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</si>
  <si>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</si>
  <si>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</si>
  <si>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</si>
  <si>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</si>
  <si>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</si>
  <si>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</si>
  <si>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</si>
  <si>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</si>
  <si>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</si>
  <si>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</si>
  <si>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</si>
  <si>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</si>
  <si>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</si>
  <si>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</si>
  <si>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</si>
  <si>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</si>
  <si>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</si>
  <si>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</si>
  <si>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</si>
  <si>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</si>
  <si>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</si>
  <si>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</si>
  <si>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</si>
  <si>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</si>
  <si>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</si>
  <si>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</si>
  <si>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</si>
  <si>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</si>
  <si>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</si>
  <si>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</si>
  <si>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</si>
  <si>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</si>
  <si>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</si>
  <si>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</si>
  <si>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</si>
  <si>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</si>
  <si>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</si>
  <si>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</si>
  <si>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</si>
  <si>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</si>
  <si>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</si>
  <si>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</si>
  <si>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</si>
  <si>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</si>
  <si>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</si>
  <si>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</si>
  <si>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</si>
  <si>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</si>
  <si>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</si>
  <si>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</si>
  <si>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</si>
  <si>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</si>
  <si>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</si>
  <si>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</si>
  <si>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</si>
  <si>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</si>
  <si>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</si>
  <si>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</si>
  <si>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</si>
  <si>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</si>
  <si>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</si>
  <si>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</si>
  <si>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</si>
  <si>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</si>
  <si>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</si>
  <si>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</si>
  <si>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</si>
  <si>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</si>
  <si>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</si>
  <si>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</si>
  <si>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</si>
  <si>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</si>
  <si>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</si>
  <si>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</si>
  <si>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</si>
  <si>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</si>
  <si>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</si>
  <si>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</si>
  <si>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</si>
  <si>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</si>
  <si>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</si>
  <si>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</si>
  <si>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</si>
  <si>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</si>
  <si>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</si>
  <si>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</si>
  <si>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</si>
  <si>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</si>
  <si>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</si>
  <si>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</si>
  <si>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</si>
  <si>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</si>
  <si>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</si>
  <si>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</si>
  <si>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</si>
  <si>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</si>
  <si>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</si>
  <si>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</si>
  <si>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</si>
  <si>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</si>
  <si>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</si>
  <si>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</si>
  <si>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</si>
  <si>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</si>
  <si>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</si>
  <si>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</si>
  <si>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</si>
  <si>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</si>
  <si>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</si>
  <si>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</si>
  <si>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</si>
  <si>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</si>
  <si>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</si>
  <si>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</si>
  <si>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</si>
  <si>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</si>
  <si>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</si>
  <si>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</si>
  <si>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</si>
  <si>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</si>
  <si>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</si>
  <si>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</si>
  <si>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</si>
  <si>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</si>
  <si>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</si>
  <si>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</si>
  <si>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</si>
  <si>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</si>
  <si>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</si>
  <si>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</si>
  <si>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</si>
  <si>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</si>
  <si>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</si>
  <si>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</si>
  <si>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</si>
  <si>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</si>
  <si>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</si>
  <si>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</si>
  <si>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</si>
  <si>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</si>
  <si>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</si>
  <si>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</si>
  <si>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</si>
  <si>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</si>
  <si>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</si>
  <si>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</si>
  <si>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</si>
  <si>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</si>
  <si>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</si>
  <si>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</si>
  <si>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</si>
  <si>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</si>
  <si>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</si>
  <si>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</si>
  <si>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</si>
  <si>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</si>
  <si>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</si>
  <si>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</si>
  <si>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</si>
  <si>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</si>
  <si>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</si>
  <si>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</si>
  <si>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</si>
  <si>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</si>
  <si>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</si>
  <si>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</si>
  <si>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</si>
  <si>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</si>
  <si>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</si>
  <si>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</si>
  <si>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</si>
  <si>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</si>
  <si>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</si>
  <si>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</si>
  <si>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</si>
  <si>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</si>
  <si>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</si>
  <si>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</si>
  <si>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</si>
  <si>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</si>
  <si>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</si>
  <si>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</si>
  <si>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</si>
  <si>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</si>
  <si>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</si>
  <si>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</si>
  <si>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</si>
  <si>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</si>
  <si>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</si>
  <si>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</si>
  <si>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</si>
  <si>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</si>
  <si>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</si>
  <si>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</si>
  <si>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</si>
  <si>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</si>
  <si>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</si>
  <si>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</si>
  <si>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</si>
  <si>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</si>
  <si>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</si>
  <si>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</si>
  <si>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</si>
  <si>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</si>
  <si>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</si>
  <si>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</si>
  <si>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</si>
  <si>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</si>
  <si>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</si>
  <si>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</si>
  <si>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</si>
  <si>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</si>
  <si>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</si>
  <si>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</si>
  <si>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</si>
  <si>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</si>
  <si>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</si>
  <si>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</si>
  <si>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</si>
  <si>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</si>
  <si>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</si>
  <si>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</si>
  <si>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</si>
  <si>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</si>
  <si>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</si>
  <si>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</si>
  <si>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</si>
  <si>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</si>
  <si>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</si>
  <si>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</si>
  <si>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</si>
  <si>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</si>
  <si>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</si>
  <si>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</si>
  <si>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</si>
  <si>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</si>
  <si>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</si>
  <si>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</si>
  <si>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</si>
  <si>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</si>
  <si>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</si>
  <si>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</si>
  <si>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</si>
  <si>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</si>
  <si>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</si>
  <si>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</si>
  <si>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</si>
  <si>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</si>
  <si>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</si>
  <si>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</si>
  <si>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</si>
  <si>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</si>
  <si>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</si>
  <si>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</si>
  <si>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</si>
  <si>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</si>
  <si>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</si>
  <si>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</si>
  <si>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</si>
  <si>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</si>
  <si>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</si>
  <si>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</si>
  <si>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</si>
  <si>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</si>
  <si>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</si>
  <si>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</si>
  <si>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</si>
  <si>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</si>
  <si>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</si>
  <si>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</si>
  <si>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</si>
  <si>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</si>
  <si>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</si>
  <si>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</si>
  <si>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</si>
  <si>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</si>
  <si>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</si>
  <si>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</si>
  <si>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</si>
  <si>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</si>
  <si>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</si>
  <si>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</si>
  <si>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</si>
  <si>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</si>
  <si>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</si>
  <si>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</si>
  <si>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</si>
  <si>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</si>
  <si>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</si>
  <si>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</si>
  <si>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</si>
  <si>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</si>
  <si>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</si>
  <si>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</si>
  <si>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</si>
  <si>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</si>
  <si>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</si>
  <si>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</si>
  <si>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</si>
  <si>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</si>
  <si>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</si>
  <si>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</si>
  <si>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</si>
  <si>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</si>
  <si>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</si>
  <si>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</si>
  <si>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</si>
  <si>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</si>
  <si>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</si>
  <si>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</si>
  <si>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</si>
  <si>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</si>
  <si>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</si>
  <si>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</si>
  <si>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</si>
  <si>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</si>
  <si>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</si>
  <si>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</si>
  <si>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</si>
  <si>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</si>
  <si>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</si>
  <si>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</si>
  <si>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</si>
  <si>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</si>
  <si>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</si>
  <si>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</si>
  <si>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</si>
  <si>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</si>
  <si>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</si>
  <si>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</si>
  <si>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</si>
  <si>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</si>
  <si>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</si>
  <si>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</si>
  <si>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</si>
  <si>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</si>
  <si>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</si>
  <si>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</si>
  <si>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</si>
  <si>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</si>
  <si>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</si>
  <si>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</si>
  <si>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</si>
  <si>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</si>
  <si>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</si>
  <si>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</si>
  <si>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</si>
  <si>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</si>
  <si>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</si>
  <si>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</si>
  <si>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</si>
  <si>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</si>
  <si>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</si>
  <si>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</si>
  <si>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</si>
  <si>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</si>
  <si>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</si>
  <si>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</si>
  <si>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</si>
  <si>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</si>
  <si>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</si>
  <si>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</si>
  <si>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</si>
  <si>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</si>
  <si>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</si>
  <si>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</si>
  <si>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</si>
  <si>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</si>
  <si>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</si>
  <si>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</si>
  <si>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</si>
  <si>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</si>
  <si>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</si>
  <si>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</si>
  <si>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</si>
  <si>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</si>
  <si>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</si>
  <si>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</si>
  <si>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</si>
  <si>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</si>
  <si>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</si>
  <si>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</si>
  <si>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</si>
  <si>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</si>
  <si>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</si>
  <si>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</si>
  <si>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</si>
  <si>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</si>
  <si>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</si>
  <si>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</si>
  <si>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</si>
  <si>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</si>
  <si>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</si>
  <si>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</si>
  <si>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</si>
  <si>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</si>
  <si>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</si>
  <si>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</si>
  <si>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</si>
  <si>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</si>
  <si>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</si>
  <si>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</si>
  <si>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</si>
  <si>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</si>
  <si>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</si>
  <si>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</si>
  <si>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</si>
  <si>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</si>
  <si>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</si>
  <si>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</si>
  <si>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</si>
  <si>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</si>
  <si>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</si>
  <si>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</si>
  <si>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</si>
  <si>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</si>
  <si>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</si>
  <si>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</si>
  <si>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</si>
  <si>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</si>
  <si>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</si>
  <si>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</si>
  <si>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</si>
  <si>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</si>
  <si>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</si>
  <si>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</si>
  <si>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</si>
  <si>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</si>
  <si>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</si>
  <si>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</si>
  <si>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</si>
  <si>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</si>
  <si>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</si>
  <si>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</si>
  <si>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</si>
  <si>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</si>
  <si>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</si>
  <si>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</si>
  <si>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</si>
  <si>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</si>
  <si>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</si>
  <si>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</si>
  <si>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</si>
  <si>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</si>
  <si>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</si>
  <si>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</si>
  <si>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</si>
  <si>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</si>
  <si>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</si>
  <si>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</si>
  <si>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</si>
  <si>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</si>
  <si>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</si>
  <si>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</si>
  <si>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</si>
  <si>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</si>
  <si>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</si>
  <si>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</si>
  <si>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</si>
  <si>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</si>
  <si>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</si>
  <si>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</si>
  <si>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</si>
  <si>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</si>
  <si>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</si>
  <si>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</si>
  <si>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</si>
  <si>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</si>
  <si>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</si>
  <si>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</si>
  <si>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</si>
  <si>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</si>
  <si>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</si>
  <si>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</si>
  <si>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</si>
  <si>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</si>
  <si>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</si>
  <si>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</si>
  <si>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</si>
  <si>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</si>
  <si>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</si>
  <si>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</si>
  <si>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</si>
  <si>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</si>
  <si>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</si>
  <si>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</si>
  <si>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</si>
  <si>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</si>
  <si>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</si>
  <si>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</si>
  <si>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</si>
  <si>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</si>
  <si>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</si>
  <si>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</si>
  <si>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</si>
  <si>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</si>
  <si>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</si>
  <si>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</si>
  <si>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</si>
  <si>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</si>
  <si>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</si>
  <si>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</si>
  <si>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</si>
  <si>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</si>
  <si>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</si>
  <si>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</si>
  <si>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</si>
  <si>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</si>
  <si>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</si>
  <si>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</si>
  <si>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</si>
  <si>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</si>
  <si>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</si>
  <si>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</si>
  <si>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</si>
  <si>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</si>
  <si>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</si>
  <si>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</si>
  <si>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</si>
  <si>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</si>
  <si>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</si>
  <si>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</si>
  <si>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</si>
  <si>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</si>
  <si>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</si>
  <si>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</si>
  <si>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</si>
  <si>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</si>
  <si>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</si>
  <si>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</si>
  <si>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</si>
  <si>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</si>
  <si>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</si>
  <si>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</si>
  <si>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</si>
  <si>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</si>
  <si>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</si>
  <si>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</si>
  <si>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</si>
  <si>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</si>
  <si>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</si>
  <si>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</si>
  <si>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</si>
  <si>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</si>
  <si>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</si>
  <si>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</si>
  <si>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</si>
  <si>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</si>
  <si>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</si>
  <si>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</si>
  <si>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</si>
  <si>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</si>
  <si>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</si>
  <si>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</si>
  <si>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</si>
  <si>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</si>
  <si>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</si>
  <si>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</si>
  <si>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</si>
  <si>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</si>
  <si>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</si>
  <si>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</si>
  <si>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</si>
  <si>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</si>
  <si>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</si>
  <si>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</si>
  <si>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</si>
  <si>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</si>
  <si>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</si>
  <si>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</si>
  <si>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</si>
  <si>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</si>
  <si>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</si>
  <si>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</si>
  <si>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</si>
  <si>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</si>
  <si>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</si>
  <si>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</si>
  <si>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</si>
  <si>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</si>
  <si>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</si>
  <si>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</si>
  <si>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</si>
  <si>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</si>
  <si>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</si>
  <si>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</si>
  <si>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</si>
  <si>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</si>
  <si>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</si>
  <si>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</si>
  <si>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</si>
  <si>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</si>
  <si>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</si>
  <si>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</si>
  <si>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</si>
  <si>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</si>
  <si>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</si>
  <si>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</si>
  <si>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</si>
  <si>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</si>
  <si>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</si>
  <si>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</si>
  <si>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</si>
  <si>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</si>
  <si>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</si>
  <si>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</si>
  <si>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</si>
  <si>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</si>
  <si>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</si>
  <si>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</si>
  <si>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</si>
  <si>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</si>
  <si>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</si>
  <si>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</si>
  <si>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</si>
  <si>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</si>
  <si>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</si>
  <si>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</si>
  <si>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</si>
  <si>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</si>
  <si>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</si>
  <si>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</si>
  <si>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</si>
  <si>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</si>
  <si>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</si>
  <si>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</si>
  <si>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</si>
  <si>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</si>
  <si>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</si>
  <si>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</si>
  <si>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</si>
  <si>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</si>
  <si>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</si>
  <si>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</si>
  <si>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</si>
  <si>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</si>
  <si>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</si>
  <si>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</si>
  <si>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</si>
  <si>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</si>
  <si>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</si>
  <si>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</si>
  <si>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</si>
  <si>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</si>
  <si>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</si>
  <si>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</si>
  <si>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</si>
  <si>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</si>
  <si>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</si>
  <si>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</si>
  <si>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</si>
  <si>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</si>
  <si>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</si>
  <si>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</si>
  <si>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</si>
  <si>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</si>
  <si>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</si>
  <si>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</si>
  <si>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</si>
  <si>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</si>
  <si>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</si>
  <si>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</si>
  <si>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</si>
  <si>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</si>
  <si>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</si>
  <si>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</si>
  <si>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</si>
  <si>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</si>
  <si>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</si>
  <si>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</si>
  <si>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</si>
  <si>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</si>
  <si>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</si>
  <si>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</si>
  <si>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</si>
  <si>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</si>
  <si>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</si>
  <si>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</si>
  <si>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</si>
  <si>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</si>
  <si>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</si>
  <si>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</si>
  <si>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</si>
  <si>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</si>
  <si>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</si>
  <si>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</si>
  <si>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</si>
  <si>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</si>
  <si>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</si>
  <si>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</si>
  <si>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</si>
  <si>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</si>
  <si>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</si>
  <si>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</si>
  <si>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</si>
  <si>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</si>
  <si>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</si>
  <si>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</si>
  <si>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</si>
  <si>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</si>
  <si>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</si>
  <si>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</si>
  <si>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</si>
  <si>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</si>
  <si>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</si>
  <si>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</si>
  <si>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</si>
  <si>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</si>
  <si>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</si>
  <si>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</si>
  <si>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</si>
  <si>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</si>
  <si>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</si>
  <si>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</si>
  <si>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</si>
  <si>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</si>
  <si>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</si>
  <si>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</si>
  <si>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</si>
  <si>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</si>
  <si>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</si>
  <si>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</si>
  <si>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</si>
  <si>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</si>
  <si>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</si>
  <si>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</si>
  <si>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</si>
  <si>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</si>
  <si>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</si>
  <si>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</si>
  <si>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</si>
  <si>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</si>
  <si>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</si>
  <si>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</si>
  <si>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</si>
  <si>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</si>
  <si>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</si>
  <si>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</si>
  <si>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</si>
  <si>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</si>
  <si>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</si>
  <si>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</si>
  <si>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</si>
  <si>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</si>
  <si>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</si>
  <si>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</si>
  <si>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</si>
  <si>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</si>
  <si>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</si>
  <si>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</si>
  <si>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</si>
  <si>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</si>
  <si>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</si>
  <si>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</si>
  <si>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</si>
  <si>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</si>
  <si>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</si>
  <si>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</si>
  <si>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</si>
  <si>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</si>
  <si>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</si>
  <si>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</si>
  <si>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</si>
  <si>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</si>
  <si>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</si>
  <si>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</si>
  <si>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</si>
  <si>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</si>
  <si>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</si>
  <si>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</si>
  <si>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</si>
  <si>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</si>
  <si>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</si>
  <si>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</si>
  <si>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</si>
  <si>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</si>
  <si>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</si>
  <si>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</si>
  <si>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</si>
  <si>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</si>
  <si>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</si>
  <si>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</si>
  <si>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</si>
  <si>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</si>
  <si>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</si>
  <si>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</si>
  <si>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</si>
  <si>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</si>
  <si>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</si>
  <si>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</si>
  <si>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</si>
  <si>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</si>
  <si>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</si>
  <si>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</si>
  <si>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</si>
  <si>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</si>
  <si>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</si>
  <si>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</si>
  <si>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</si>
  <si>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</si>
  <si>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</si>
  <si>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</si>
  <si>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</si>
  <si>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</si>
  <si>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</si>
  <si>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</si>
  <si>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</si>
  <si>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</si>
  <si>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</si>
  <si>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</si>
  <si>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</si>
  <si>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</si>
  <si>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</si>
  <si>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</si>
  <si>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</si>
  <si>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</si>
  <si>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</si>
  <si>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</si>
  <si>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</si>
  <si>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</si>
  <si>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</si>
  <si>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</si>
  <si>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</si>
  <si>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</si>
  <si>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</si>
  <si>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</si>
  <si>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</si>
  <si>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</si>
  <si>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</si>
  <si>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</si>
  <si>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</si>
  <si>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</si>
  <si>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</si>
  <si>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</si>
  <si>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</si>
  <si>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</si>
  <si>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</si>
  <si>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</si>
  <si>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</si>
  <si>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</si>
  <si>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</si>
  <si>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</si>
  <si>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</si>
  <si>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</si>
  <si>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</si>
  <si>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</si>
  <si>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</si>
  <si>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</si>
  <si>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</si>
  <si>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</si>
  <si>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</si>
  <si>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</si>
  <si>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</si>
  <si>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</si>
  <si>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</si>
  <si>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</si>
  <si>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</si>
  <si>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</si>
  <si>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</si>
  <si>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</si>
  <si>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</si>
  <si>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</si>
  <si>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</si>
  <si>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</si>
  <si>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</si>
  <si>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</si>
  <si>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</si>
  <si>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</si>
  <si>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</si>
  <si>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</si>
  <si>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</si>
  <si>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</si>
  <si>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</si>
  <si>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</si>
  <si>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</si>
  <si>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</si>
  <si>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</si>
  <si>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</si>
  <si>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</si>
  <si>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</si>
  <si>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</si>
  <si>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</si>
  <si>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</si>
  <si>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</si>
  <si>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</si>
  <si>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</si>
  <si>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</si>
  <si>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</si>
  <si>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</si>
  <si>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</si>
  <si>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</si>
  <si>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</si>
  <si>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</si>
  <si>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</si>
  <si>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</si>
  <si>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</si>
  <si>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</si>
  <si>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</si>
  <si>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</si>
  <si>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</si>
  <si>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</si>
  <si>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</si>
  <si>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</si>
  <si>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</si>
  <si>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</si>
  <si>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</si>
  <si>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</si>
  <si>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</si>
  <si>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</si>
  <si>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</si>
  <si>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</si>
  <si>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</si>
  <si>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</si>
  <si>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</si>
  <si>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</si>
  <si>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</si>
  <si>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</si>
  <si>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</si>
  <si>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</si>
  <si>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</si>
  <si>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</si>
  <si>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</si>
  <si>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</si>
  <si>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</si>
  <si>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</si>
  <si>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</si>
  <si>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</si>
  <si>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</si>
  <si>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</si>
  <si>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</si>
  <si>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</si>
  <si>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</si>
  <si>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</si>
  <si>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</si>
  <si>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</si>
  <si>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</si>
  <si>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</si>
  <si>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</si>
  <si>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</si>
  <si>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</si>
  <si>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</si>
  <si>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</si>
  <si>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</si>
  <si>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</si>
  <si>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</si>
  <si>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</si>
  <si>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</si>
  <si>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</si>
  <si>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</si>
  <si>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</si>
  <si>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</si>
  <si>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</si>
  <si>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</si>
  <si>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</si>
  <si>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</si>
  <si>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</si>
  <si>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</si>
  <si>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</si>
  <si>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</si>
  <si>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</si>
  <si>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</si>
  <si>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</si>
  <si>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</si>
  <si>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</si>
  <si>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</si>
  <si>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</si>
  <si>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</si>
  <si>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</si>
  <si>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</si>
  <si>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</si>
  <si>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</si>
  <si>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</si>
  <si>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</si>
  <si>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</si>
  <si>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</si>
  <si>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</si>
  <si>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</si>
  <si>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</si>
  <si>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</si>
  <si>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</si>
  <si>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</si>
  <si>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</si>
  <si>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</si>
  <si>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</si>
  <si>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</si>
  <si>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</si>
  <si>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</si>
  <si>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</si>
  <si>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</si>
  <si>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</si>
  <si>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</si>
  <si>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</si>
  <si>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</si>
  <si>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</si>
  <si>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</si>
  <si>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</si>
  <si>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</si>
  <si>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</si>
  <si>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</si>
  <si>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</si>
  <si>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</si>
  <si>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</si>
  <si>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</si>
  <si>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</si>
  <si>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</si>
  <si>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</si>
  <si>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</si>
  <si>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</si>
  <si>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</si>
  <si>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</si>
  <si>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</si>
  <si>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</si>
  <si>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</si>
  <si>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</si>
  <si>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</si>
  <si>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</si>
  <si>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</si>
  <si>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</si>
  <si>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</si>
  <si>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</si>
  <si>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</si>
  <si>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</si>
  <si>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</si>
  <si>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</si>
  <si>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</si>
  <si>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</si>
  <si>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</si>
  <si>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</si>
  <si>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</si>
  <si>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</si>
  <si>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</si>
  <si>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</si>
  <si>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</si>
  <si>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</si>
  <si>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</si>
  <si>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</si>
  <si>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</si>
  <si>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</si>
  <si>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</si>
  <si>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</si>
  <si>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</si>
  <si>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</si>
  <si>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</si>
  <si>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</si>
  <si>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</si>
  <si>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</si>
  <si>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</si>
  <si>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</si>
  <si>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</si>
  <si>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</si>
  <si>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</si>
  <si>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</si>
  <si>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</si>
  <si>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</si>
  <si>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</si>
  <si>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</si>
  <si>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</si>
  <si>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</si>
  <si>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</si>
  <si>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</si>
  <si>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</si>
  <si>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</si>
  <si>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</si>
  <si>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</si>
  <si>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</si>
  <si>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</si>
  <si>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</si>
  <si>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</si>
  <si>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</si>
  <si>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</si>
  <si>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</si>
  <si>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</si>
  <si>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</si>
  <si>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</si>
  <si>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</si>
  <si>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</si>
  <si>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</si>
  <si>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</si>
  <si>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</si>
  <si>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</si>
  <si>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</si>
  <si>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</si>
  <si>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</si>
  <si>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</si>
  <si>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</si>
  <si>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</si>
  <si>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</si>
  <si>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</si>
  <si>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</si>
  <si>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</si>
  <si>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</si>
  <si>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</si>
  <si>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</si>
  <si>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</si>
  <si>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</si>
  <si>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</si>
  <si>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</si>
  <si>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</si>
  <si>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</si>
  <si>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</si>
  <si>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</si>
  <si>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</si>
  <si>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</si>
  <si>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</si>
  <si>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</si>
  <si>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</si>
  <si>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</si>
  <si>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</si>
  <si>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</si>
  <si>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</si>
  <si>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</si>
  <si>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</si>
  <si>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</si>
  <si>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</si>
  <si>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</si>
  <si>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</si>
  <si>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</si>
  <si>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</si>
  <si>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</si>
  <si>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</si>
  <si>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</si>
  <si>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</si>
  <si>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</si>
  <si>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</si>
  <si>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</si>
  <si>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</si>
  <si>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</si>
  <si>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</si>
  <si>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</si>
  <si>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</si>
  <si>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</si>
  <si>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</si>
  <si>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</si>
  <si>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</si>
  <si>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</si>
  <si>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</si>
  <si>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</si>
  <si>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</si>
  <si>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</si>
  <si>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</si>
  <si>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</si>
  <si>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</si>
  <si>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</si>
  <si>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</si>
  <si>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</si>
  <si>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</si>
  <si>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</si>
  <si>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</si>
  <si>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</si>
  <si>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</si>
  <si>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</si>
  <si>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</si>
  <si>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</si>
  <si>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</si>
  <si>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</si>
  <si>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</si>
  <si>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</si>
  <si>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</si>
  <si>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</si>
  <si>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</si>
  <si>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</si>
  <si>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</si>
  <si>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</si>
  <si>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</si>
  <si>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</si>
  <si>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</si>
  <si>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</si>
  <si>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</si>
  <si>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</si>
  <si>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</si>
  <si>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</si>
  <si>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</si>
  <si>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</si>
  <si>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</si>
  <si>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</si>
  <si>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</si>
  <si>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</si>
  <si>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</si>
  <si>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</si>
  <si>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</si>
  <si>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</si>
  <si>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</si>
  <si>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</si>
  <si>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</si>
  <si>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</si>
  <si>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</si>
  <si>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</si>
  <si>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</si>
  <si>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</si>
  <si>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</si>
  <si>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</si>
  <si>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</si>
  <si>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</si>
  <si>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</si>
  <si>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</si>
  <si>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</si>
  <si>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</si>
  <si>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</si>
  <si>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</si>
  <si>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</si>
  <si>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</si>
  <si>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</si>
  <si>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</si>
  <si>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</si>
  <si>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</si>
  <si>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</si>
  <si>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</si>
  <si>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</si>
  <si>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</si>
  <si>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</si>
  <si>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</si>
  <si>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</si>
  <si>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</si>
  <si>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</si>
  <si>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</si>
  <si>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</si>
  <si>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</si>
  <si>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</si>
  <si>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</si>
  <si>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</si>
  <si>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</si>
  <si>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</si>
  <si>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</si>
  <si>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</si>
  <si>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</si>
  <si>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</si>
  <si>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</si>
  <si>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</si>
  <si>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</si>
  <si>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</si>
  <si>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</si>
  <si>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</si>
  <si>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</si>
  <si>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</si>
  <si>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</si>
  <si>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</si>
  <si>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</si>
  <si>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</si>
  <si>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</si>
  <si>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</si>
  <si>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</si>
  <si>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</si>
  <si>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</si>
  <si>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</si>
  <si>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</si>
  <si>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</si>
  <si>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</si>
  <si>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</si>
  <si>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</si>
  <si>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</si>
  <si>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</si>
  <si>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</si>
  <si>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</si>
  <si>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</si>
  <si>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</si>
  <si>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</si>
  <si>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</si>
  <si>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</si>
  <si>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</si>
  <si>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</si>
  <si>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</si>
  <si>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</si>
  <si>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</si>
  <si>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</si>
  <si>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</si>
  <si>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</si>
  <si>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</si>
  <si>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</si>
  <si>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</si>
  <si>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</si>
  <si>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</si>
  <si>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</si>
  <si>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</si>
  <si>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</si>
  <si>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</si>
  <si>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</si>
  <si>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</si>
  <si>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</si>
  <si>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</si>
  <si>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</si>
  <si>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</si>
  <si>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</si>
  <si>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</si>
  <si>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</si>
  <si>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</si>
  <si>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</si>
  <si>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</si>
  <si>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</si>
  <si>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</si>
  <si>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</si>
  <si>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</si>
  <si>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</si>
  <si>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</si>
  <si>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</si>
  <si>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</si>
  <si>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</si>
  <si>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</si>
  <si>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</si>
  <si>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</si>
  <si>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</si>
  <si>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</si>
  <si>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</si>
  <si>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</si>
  <si>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</si>
  <si>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</si>
  <si>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</si>
  <si>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</si>
  <si>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</si>
  <si>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</si>
  <si>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</si>
  <si>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</si>
  <si>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</si>
  <si>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</si>
  <si>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</si>
  <si>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</si>
  <si>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</si>
  <si>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</si>
  <si>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</si>
  <si>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</si>
  <si>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</si>
  <si>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</si>
  <si>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</si>
  <si>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</si>
  <si>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</si>
  <si>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</si>
  <si>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</si>
  <si>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</si>
  <si>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</si>
  <si>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</si>
  <si>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</si>
  <si>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</si>
  <si>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</si>
  <si>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</si>
  <si>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</si>
  <si>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</si>
  <si>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</si>
  <si>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</si>
  <si>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</si>
  <si>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</si>
  <si>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</si>
  <si>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</si>
  <si>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</si>
  <si>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</si>
  <si>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</si>
  <si>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</si>
  <si>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</si>
  <si>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</si>
  <si>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</si>
  <si>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</si>
  <si>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</si>
  <si>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</si>
  <si>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</si>
  <si>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</si>
  <si>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</si>
  <si>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</si>
  <si>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</si>
  <si>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</si>
  <si>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</si>
  <si>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</si>
  <si>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</si>
  <si>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</si>
  <si>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</si>
  <si>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</si>
  <si>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</si>
  <si>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</si>
  <si>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</si>
  <si>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</si>
  <si>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</si>
  <si>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</si>
  <si>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</si>
  <si>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</si>
  <si>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</si>
  <si>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</si>
  <si>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</si>
  <si>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</si>
  <si>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</si>
  <si>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</si>
  <si>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</si>
  <si>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</si>
  <si>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</si>
  <si>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</si>
  <si>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</si>
  <si>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</si>
  <si>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</si>
  <si>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</si>
  <si>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</si>
  <si>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</si>
  <si>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</si>
  <si>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</si>
  <si>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</si>
  <si>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</si>
  <si>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</si>
  <si>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</si>
  <si>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</si>
  <si>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</si>
  <si>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</si>
  <si>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</si>
  <si>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</si>
  <si>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</si>
  <si>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</si>
  <si>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</si>
  <si>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</si>
  <si>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</si>
  <si>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</si>
  <si>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</si>
  <si>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</si>
  <si>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</si>
  <si>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</si>
  <si>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</si>
  <si>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</si>
  <si>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</si>
  <si>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</si>
  <si>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</si>
  <si>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</si>
  <si>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</si>
  <si>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</si>
  <si>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</si>
  <si>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</si>
  <si>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</si>
  <si>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</si>
  <si>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</si>
  <si>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</si>
  <si>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</si>
  <si>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</si>
  <si>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</si>
  <si>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</si>
  <si>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</si>
  <si>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</si>
  <si>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</si>
  <si>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</si>
  <si>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</si>
  <si>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</si>
  <si>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</si>
  <si>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</si>
  <si>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</si>
  <si>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</si>
  <si>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</si>
  <si>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</si>
  <si>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</si>
  <si>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</si>
  <si>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</si>
  <si>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</si>
  <si>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</si>
  <si>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</si>
  <si>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</si>
  <si>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</si>
  <si>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</si>
  <si>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</si>
  <si>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</si>
  <si>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</si>
  <si>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</si>
  <si>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</si>
  <si>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</si>
  <si>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</si>
  <si>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</si>
  <si>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</si>
  <si>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</si>
  <si>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</si>
  <si>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</si>
  <si>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</si>
  <si>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</si>
  <si>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</si>
  <si>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</si>
  <si>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</si>
  <si>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</si>
  <si>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</si>
  <si>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</si>
  <si>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</si>
  <si>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</si>
  <si>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</si>
  <si>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</si>
  <si>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</si>
  <si>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</si>
  <si>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</si>
  <si>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</si>
  <si>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</si>
  <si>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</si>
  <si>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</si>
  <si>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</si>
  <si>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</si>
  <si>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</si>
  <si>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</si>
  <si>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</si>
  <si>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</si>
  <si>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</si>
  <si>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</si>
  <si>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</si>
  <si>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</si>
  <si>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</si>
  <si>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</si>
  <si>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</si>
  <si>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</si>
  <si>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</si>
  <si>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</si>
  <si>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</si>
  <si>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</si>
  <si>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</si>
  <si>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</si>
  <si>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</si>
  <si>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</si>
  <si>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</si>
  <si>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</si>
  <si>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</si>
  <si>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</si>
  <si>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</si>
  <si>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</si>
  <si>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</si>
  <si>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</si>
  <si>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</si>
  <si>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</si>
  <si>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</si>
  <si>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</si>
  <si>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</si>
  <si>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</si>
  <si>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</si>
  <si>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</si>
  <si>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</si>
  <si>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</si>
  <si>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</si>
  <si>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</si>
  <si>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</si>
  <si>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</si>
  <si>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</si>
  <si>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</si>
  <si>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</si>
  <si>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</si>
  <si>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</si>
  <si>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</si>
  <si>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</si>
  <si>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</si>
  <si>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</si>
  <si>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</si>
  <si>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</si>
  <si>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</si>
  <si>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</si>
  <si>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</si>
  <si>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</si>
  <si>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</si>
  <si>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</si>
  <si>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</si>
  <si>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</si>
  <si>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</si>
  <si>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</si>
  <si>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</si>
  <si>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</si>
  <si>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</si>
  <si>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</si>
  <si>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</si>
  <si>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</si>
  <si>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</si>
  <si>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</si>
  <si>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</si>
  <si>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</si>
  <si>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</si>
  <si>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</si>
  <si>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</si>
  <si>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</si>
  <si>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</si>
  <si>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</si>
  <si>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</si>
  <si>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</si>
  <si>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</si>
  <si>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</si>
  <si>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</si>
  <si>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</si>
  <si>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</si>
  <si>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</si>
  <si>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</si>
  <si>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</si>
  <si>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</si>
  <si>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</si>
  <si>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</si>
  <si>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</si>
  <si>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</si>
  <si>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</si>
  <si>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</si>
  <si>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</si>
  <si>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</si>
  <si>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</si>
  <si>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</si>
  <si>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</si>
  <si>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</si>
  <si>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</si>
  <si>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</si>
  <si>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</si>
  <si>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</si>
  <si>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</si>
  <si>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</si>
  <si>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</si>
  <si>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</si>
  <si>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</si>
  <si>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</si>
  <si>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</si>
  <si>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</si>
  <si>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</si>
  <si>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</si>
  <si>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</si>
  <si>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</si>
  <si>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</si>
  <si>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</si>
  <si>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</si>
  <si>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</si>
  <si>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</si>
  <si>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</si>
  <si>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</si>
  <si>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</si>
  <si>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</si>
  <si>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</si>
  <si>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</si>
  <si>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</si>
  <si>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</si>
  <si>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</si>
  <si>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</si>
  <si>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</si>
  <si>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</si>
  <si>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</si>
  <si>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</si>
  <si>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</si>
  <si>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</si>
  <si>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</si>
  <si>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</si>
  <si>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</si>
  <si>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</si>
  <si>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</si>
  <si>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</si>
  <si>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</si>
  <si>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</si>
  <si>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</si>
  <si>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</si>
  <si>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</si>
  <si>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</si>
  <si>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</si>
  <si>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</si>
  <si>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</si>
  <si>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</si>
  <si>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</si>
  <si>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</si>
  <si>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</si>
  <si>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</si>
  <si>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</si>
  <si>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</si>
  <si>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</si>
  <si>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</si>
  <si>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</si>
  <si>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</si>
  <si>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</si>
  <si>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</si>
  <si>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</si>
  <si>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</si>
  <si>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</si>
  <si>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</si>
  <si>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</si>
  <si>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</si>
  <si>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</si>
  <si>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</si>
  <si>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</si>
  <si>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</si>
  <si>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</si>
  <si>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</si>
  <si>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</si>
  <si>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</si>
  <si>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</si>
  <si>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</si>
  <si>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</si>
  <si>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</si>
  <si>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</si>
  <si>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</si>
  <si>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</si>
  <si>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</si>
  <si>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</si>
  <si>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</si>
  <si>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</si>
  <si>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</si>
  <si>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</si>
  <si>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</si>
  <si>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</si>
  <si>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</si>
  <si>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</si>
  <si>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</si>
  <si>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</si>
  <si>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</si>
  <si>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</si>
  <si>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</si>
  <si>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</si>
  <si>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</si>
  <si>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</si>
  <si>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</si>
  <si>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</si>
  <si>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</si>
  <si>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</si>
  <si>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</si>
  <si>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</si>
  <si>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</si>
  <si>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</si>
  <si>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</si>
  <si>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</si>
  <si>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</si>
  <si>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</si>
  <si>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</si>
  <si>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</si>
  <si>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</si>
  <si>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</si>
  <si>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</si>
  <si>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</si>
  <si>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</si>
  <si>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</si>
  <si>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</si>
  <si>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</si>
  <si>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</si>
  <si>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</si>
  <si>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</si>
  <si>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</si>
  <si>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</si>
  <si>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</si>
  <si>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</si>
  <si>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</si>
  <si>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</si>
  <si>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</si>
  <si>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</si>
  <si>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</si>
  <si>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</si>
  <si>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</si>
  <si>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</si>
  <si>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</si>
  <si>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</si>
  <si>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</si>
  <si>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</si>
  <si>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</si>
  <si>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</si>
  <si>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</si>
  <si>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</si>
  <si>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</si>
  <si>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</si>
  <si>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</si>
  <si>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</si>
  <si>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</si>
  <si>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</si>
  <si>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</si>
  <si>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</si>
  <si>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</si>
  <si>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</si>
  <si>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</si>
  <si>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</si>
  <si>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</si>
  <si>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</si>
  <si>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</si>
  <si>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</si>
  <si>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</si>
  <si>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</si>
  <si>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</si>
  <si>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</si>
  <si>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</si>
  <si>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</si>
  <si>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</si>
  <si>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</si>
  <si>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</si>
  <si>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</si>
  <si>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</si>
  <si>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</si>
  <si>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</si>
  <si>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</si>
  <si>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</si>
  <si>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</si>
  <si>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</si>
  <si>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</si>
  <si>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</si>
  <si>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</si>
  <si>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</si>
  <si>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</si>
  <si>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</si>
  <si>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</si>
  <si>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</si>
  <si>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</si>
  <si>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</si>
  <si>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</si>
  <si>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</si>
  <si>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</si>
  <si>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</si>
  <si>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</si>
  <si>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</si>
  <si>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</si>
  <si>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</si>
  <si>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</si>
  <si>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</si>
  <si>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</si>
  <si>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</si>
  <si>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</si>
  <si>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</si>
  <si>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</si>
  <si>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</si>
  <si>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</si>
  <si>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</si>
  <si>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</si>
  <si>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</si>
  <si>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</si>
  <si>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</si>
  <si>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</si>
  <si>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</si>
  <si>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</si>
  <si>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</si>
  <si>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</si>
  <si>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</si>
  <si>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</si>
  <si>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</si>
  <si>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</si>
  <si>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</si>
  <si>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</si>
  <si>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</si>
  <si>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</si>
  <si>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</si>
  <si>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</si>
  <si>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</si>
  <si>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</si>
  <si>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</si>
  <si>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</si>
  <si>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</si>
  <si>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</si>
  <si>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</si>
  <si>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</si>
  <si>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</si>
  <si>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</si>
  <si>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</si>
  <si>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</si>
  <si>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</si>
  <si>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</si>
  <si>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</si>
  <si>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</si>
  <si>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</si>
  <si>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</si>
  <si>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</si>
  <si>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</si>
  <si>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</si>
  <si>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</si>
  <si>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</si>
  <si>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</si>
  <si>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</si>
  <si>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</si>
  <si>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</si>
  <si>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</si>
  <si>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</si>
  <si>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</si>
  <si>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</si>
  <si>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</si>
  <si>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</si>
  <si>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</si>
  <si>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</si>
  <si>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</si>
  <si>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</si>
  <si>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</si>
  <si>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</si>
  <si>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</si>
  <si>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</si>
  <si>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</si>
  <si>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</si>
  <si>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</si>
  <si>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</si>
  <si>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</si>
  <si>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</si>
  <si>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</si>
  <si>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</si>
  <si>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</si>
  <si>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</si>
  <si>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</si>
  <si>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</si>
  <si>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</si>
  <si>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</si>
  <si>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</si>
  <si>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</si>
  <si>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</si>
  <si>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</si>
  <si>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</si>
  <si>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</si>
  <si>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</si>
  <si>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</si>
  <si>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</si>
  <si>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</si>
  <si>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</si>
  <si>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</si>
  <si>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</si>
  <si>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</si>
  <si>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</si>
  <si>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</si>
  <si>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</si>
  <si>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</si>
  <si>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</si>
  <si>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</si>
  <si>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</si>
  <si>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</si>
  <si>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</si>
  <si>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</si>
  <si>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</si>
  <si>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</si>
  <si>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</si>
  <si>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</si>
  <si>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</si>
  <si>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</si>
  <si>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</si>
  <si>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</si>
  <si>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</si>
  <si>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</si>
  <si>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</si>
  <si>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</si>
  <si>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</si>
  <si>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</si>
  <si>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</si>
  <si>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</si>
  <si>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</si>
  <si>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</si>
  <si>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</si>
  <si>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</si>
  <si>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</si>
  <si>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</si>
  <si>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</si>
  <si>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</si>
  <si>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</si>
  <si>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</si>
  <si>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</si>
  <si>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</si>
  <si>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</si>
  <si>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</si>
  <si>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</si>
  <si>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</si>
  <si>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</si>
  <si>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</si>
  <si>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</si>
  <si>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</si>
  <si>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</si>
  <si>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</si>
  <si>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</si>
  <si>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</si>
  <si>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</si>
  <si>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</si>
  <si>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</si>
  <si>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</si>
  <si>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</si>
  <si>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</si>
  <si>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</si>
  <si>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</si>
  <si>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</si>
  <si>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</si>
  <si>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</si>
  <si>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</si>
  <si>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</si>
  <si>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</si>
  <si>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</si>
  <si>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</si>
  <si>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</si>
  <si>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</si>
  <si>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</si>
  <si>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</si>
  <si>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</si>
  <si>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</si>
  <si>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</si>
  <si>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</si>
  <si>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</si>
  <si>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</si>
  <si>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</si>
  <si>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</si>
  <si>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</si>
  <si>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</si>
  <si>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</si>
  <si>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</si>
  <si>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</si>
  <si>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</si>
  <si>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</si>
  <si>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</si>
  <si>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</si>
  <si>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</si>
  <si>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</si>
  <si>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</si>
  <si>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</si>
  <si>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</si>
  <si>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</si>
  <si>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</si>
  <si>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</si>
  <si>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</si>
  <si>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</si>
  <si>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</si>
  <si>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</si>
  <si>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</si>
  <si>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</si>
  <si>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</si>
  <si>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</si>
  <si>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</si>
  <si>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</si>
  <si>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</si>
  <si>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</si>
  <si>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</si>
  <si>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</si>
  <si>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</si>
  <si>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</si>
  <si>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</si>
  <si>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</si>
  <si>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</si>
  <si>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</si>
  <si>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</si>
  <si>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</si>
  <si>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</si>
  <si>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</si>
  <si>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</si>
  <si>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</si>
  <si>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</si>
  <si>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</si>
  <si>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</si>
  <si>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</si>
  <si>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</si>
  <si>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</si>
  <si>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</si>
  <si>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</si>
  <si>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</si>
  <si>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</si>
  <si>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</si>
  <si>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</si>
  <si>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</si>
  <si>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</si>
  <si>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</si>
  <si>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</si>
  <si>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</si>
  <si>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</si>
  <si>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</si>
  <si>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</si>
  <si>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</si>
  <si>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</si>
  <si>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</si>
  <si>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</si>
  <si>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</si>
  <si>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</si>
  <si>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</si>
  <si>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</si>
  <si>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</si>
  <si>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</si>
  <si>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</si>
  <si>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</si>
  <si>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</si>
  <si>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</si>
  <si>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</si>
  <si>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</si>
  <si>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</si>
  <si>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</si>
  <si>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</si>
  <si>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</si>
  <si>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</si>
  <si>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</si>
  <si>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</si>
  <si>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</si>
  <si>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</si>
  <si>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</si>
  <si>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</si>
  <si>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</si>
  <si>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</si>
  <si>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</si>
  <si>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</si>
  <si>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</si>
  <si>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</si>
  <si>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</si>
  <si>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</si>
  <si>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</si>
  <si>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</si>
  <si>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</si>
  <si>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</si>
  <si>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</si>
  <si>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</si>
  <si>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</si>
  <si>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</si>
  <si>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</si>
  <si>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</si>
  <si>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</si>
  <si>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</si>
  <si>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</si>
  <si>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</si>
  <si>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</si>
  <si>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</si>
  <si>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</si>
  <si>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</si>
  <si>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</si>
  <si>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</si>
  <si>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</si>
  <si>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</si>
  <si>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</si>
  <si>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</si>
  <si>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</si>
  <si>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</si>
  <si>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</si>
  <si>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</si>
  <si>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</si>
  <si>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</si>
  <si>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</si>
  <si>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</si>
  <si>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</si>
  <si>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</si>
  <si>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</si>
  <si>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</si>
  <si>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</si>
  <si>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</si>
  <si>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</si>
  <si>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</si>
  <si>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</si>
  <si>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</si>
  <si>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</si>
  <si>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</si>
  <si>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</si>
  <si>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</si>
  <si>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</si>
  <si>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</si>
  <si>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</si>
  <si>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</si>
  <si>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</si>
  <si>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</si>
  <si>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</si>
  <si>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</si>
  <si>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</si>
  <si>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</si>
  <si>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</si>
  <si>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</si>
  <si>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</si>
  <si>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</si>
  <si>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</si>
  <si>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</si>
  <si>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</si>
  <si>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</si>
  <si>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</si>
  <si>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</si>
  <si>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</si>
  <si>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</si>
  <si>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</si>
  <si>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</si>
  <si>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</si>
  <si>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</si>
  <si>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</si>
  <si>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</si>
  <si>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</si>
  <si>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</si>
  <si>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</si>
  <si>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</si>
  <si>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</si>
  <si>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</si>
  <si>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</si>
  <si>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</si>
  <si>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</si>
  <si>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</si>
  <si>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</si>
  <si>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</si>
  <si>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</si>
  <si>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</si>
  <si>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</si>
  <si>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</si>
  <si>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</si>
  <si>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</si>
  <si>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</si>
  <si>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</si>
  <si>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</si>
  <si>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</si>
  <si>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</si>
  <si>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</si>
  <si>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</si>
  <si>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</si>
  <si>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</si>
  <si>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</si>
  <si>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</si>
  <si>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</si>
  <si>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</si>
  <si>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</si>
  <si>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</si>
  <si>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</si>
  <si>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</si>
  <si>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</si>
  <si>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</si>
  <si>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</si>
  <si>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</si>
  <si>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</si>
  <si>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</si>
  <si>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</si>
  <si>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</si>
  <si>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</si>
  <si>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</si>
  <si>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</si>
  <si>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</si>
  <si>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</si>
  <si>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</si>
  <si>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</si>
  <si>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</si>
  <si>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</si>
  <si>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</si>
  <si>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</si>
  <si>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</si>
  <si>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</si>
  <si>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</si>
  <si>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</si>
  <si>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</si>
  <si>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</si>
  <si>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</si>
  <si>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</si>
  <si>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</si>
  <si>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</si>
  <si>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</si>
  <si>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</si>
  <si>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</si>
  <si>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</si>
  <si>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</si>
  <si>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</si>
  <si>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</si>
  <si>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</si>
  <si>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</si>
  <si>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</si>
  <si>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</si>
  <si>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</si>
  <si>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</si>
  <si>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</si>
  <si>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</si>
  <si>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</si>
  <si>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</si>
  <si>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</si>
  <si>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</si>
  <si>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</si>
  <si>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</si>
  <si>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</si>
  <si>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</si>
  <si>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</si>
  <si>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</si>
  <si>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</si>
  <si>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</si>
  <si>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</si>
  <si>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</si>
  <si>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</si>
  <si>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</si>
  <si>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</si>
  <si>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</si>
  <si>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</si>
  <si>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</si>
  <si>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</si>
  <si>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</si>
  <si>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</si>
  <si>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</si>
  <si>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</si>
  <si>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</si>
  <si>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</si>
  <si>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</si>
  <si>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</si>
  <si>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</si>
  <si>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</si>
  <si>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</si>
  <si>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</si>
  <si>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</si>
  <si>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</si>
  <si>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</si>
  <si>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</si>
  <si>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</si>
  <si>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</si>
  <si>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</si>
  <si>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</si>
  <si>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</si>
  <si>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</si>
  <si>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</si>
  <si>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</si>
  <si>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</si>
  <si>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</si>
  <si>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</si>
  <si>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</si>
  <si>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</si>
  <si>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</si>
  <si>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</si>
  <si>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</si>
  <si>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</si>
  <si>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</si>
  <si>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</si>
  <si>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</si>
  <si>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</si>
  <si>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</si>
  <si>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</si>
  <si>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</si>
  <si>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</si>
  <si>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</si>
  <si>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</si>
  <si>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</si>
  <si>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</si>
  <si>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</si>
  <si>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</si>
  <si>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</si>
  <si>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</si>
  <si>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</si>
  <si>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</si>
  <si>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</si>
  <si>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</si>
  <si>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</si>
  <si>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</si>
  <si>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</si>
  <si>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</si>
  <si>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</si>
  <si>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</si>
  <si>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</si>
  <si>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</si>
  <si>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</si>
  <si>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</si>
  <si>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</si>
  <si>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</si>
  <si>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</si>
  <si>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</si>
  <si>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</si>
  <si>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</si>
  <si>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</si>
  <si>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</si>
  <si>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</si>
  <si>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</si>
  <si>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</si>
  <si>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</si>
  <si>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</si>
  <si>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</si>
  <si>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</si>
  <si>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</si>
  <si>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</si>
  <si>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</si>
  <si>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</si>
  <si>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</si>
  <si>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</si>
  <si>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</si>
  <si>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</si>
  <si>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</si>
  <si>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</si>
  <si>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</si>
  <si>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</si>
  <si>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</si>
  <si>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</si>
  <si>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</si>
  <si>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</si>
  <si>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</si>
  <si>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</si>
  <si>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</si>
  <si>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</si>
  <si>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</si>
  <si>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</si>
  <si>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</si>
  <si>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</si>
  <si>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</si>
  <si>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</si>
  <si>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</si>
  <si>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</si>
  <si>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</si>
  <si>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</si>
  <si>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</si>
  <si>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</si>
  <si>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</si>
  <si>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</si>
  <si>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</si>
  <si>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</si>
  <si>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</si>
  <si>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</si>
  <si>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</si>
  <si>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</si>
  <si>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</si>
  <si>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</si>
  <si>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</si>
  <si>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</si>
  <si>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</si>
  <si>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</si>
  <si>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</si>
  <si>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</si>
  <si>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</si>
  <si>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</si>
  <si>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</si>
  <si>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</si>
  <si>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</si>
  <si>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</si>
  <si>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</si>
  <si>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</si>
  <si>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</si>
  <si>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</si>
  <si>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</si>
  <si>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</si>
  <si>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</si>
  <si>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</si>
  <si>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</si>
  <si>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</si>
  <si>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</si>
  <si>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</si>
  <si>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</si>
  <si>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</si>
  <si>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</si>
  <si>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</si>
  <si>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</si>
  <si>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</si>
  <si>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</si>
  <si>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</si>
  <si>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</si>
  <si>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</si>
  <si>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</si>
  <si>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</si>
  <si>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</si>
  <si>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</si>
  <si>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</si>
  <si>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</si>
  <si>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</si>
  <si>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</si>
  <si>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</si>
  <si>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</si>
  <si>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</si>
  <si>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</si>
  <si>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</si>
  <si>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</si>
  <si>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</si>
  <si>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</si>
  <si>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</si>
  <si>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</si>
  <si>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</si>
  <si>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</si>
  <si>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</si>
  <si>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</si>
  <si>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</si>
  <si>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</si>
  <si>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</si>
  <si>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</si>
  <si>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</si>
  <si>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</si>
  <si>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</si>
  <si>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</si>
  <si>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</si>
  <si>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</si>
  <si>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</si>
  <si>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</si>
  <si>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</si>
  <si>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</si>
  <si>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</si>
  <si>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</si>
  <si>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</si>
  <si>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</si>
  <si>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</si>
  <si>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</si>
  <si>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</si>
  <si>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</si>
  <si>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</si>
  <si>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</si>
  <si>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</si>
  <si>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</si>
  <si>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</si>
  <si>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</si>
  <si>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</si>
  <si>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</si>
  <si>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</si>
  <si>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</si>
  <si>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</si>
  <si>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</si>
  <si>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</si>
  <si>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</si>
  <si>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</si>
  <si>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</si>
  <si>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</si>
  <si>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</si>
  <si>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</si>
  <si>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</si>
  <si>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</si>
  <si>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</si>
  <si>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</si>
  <si>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</si>
  <si>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</si>
  <si>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</si>
  <si>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</si>
  <si>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</si>
  <si>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</si>
  <si>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</si>
  <si>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</si>
  <si>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</si>
  <si>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</si>
  <si>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</si>
  <si>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</si>
  <si>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</si>
  <si>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</si>
  <si>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</si>
  <si>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</si>
  <si>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</si>
  <si>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</si>
  <si>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</si>
  <si>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</si>
  <si>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</si>
  <si>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</si>
  <si>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</si>
  <si>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</si>
  <si>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</si>
  <si>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</si>
  <si>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</si>
  <si>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</si>
  <si>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</si>
  <si>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</si>
  <si>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</si>
  <si>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</si>
  <si>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</si>
  <si>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</si>
  <si>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</si>
  <si>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</si>
  <si>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</si>
  <si>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</si>
  <si>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</si>
  <si>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</si>
  <si>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</si>
  <si>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</si>
  <si>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</si>
  <si>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</si>
  <si>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</si>
  <si>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</si>
  <si>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</si>
  <si>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</si>
  <si>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</si>
  <si>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</si>
  <si>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</si>
  <si>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</si>
  <si>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</si>
  <si>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</si>
  <si>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</si>
  <si>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</si>
  <si>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</si>
  <si>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</si>
  <si>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</si>
  <si>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</si>
  <si>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</si>
  <si>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</si>
  <si>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</si>
  <si>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</si>
  <si>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</si>
  <si>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</si>
  <si>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</si>
  <si>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</si>
  <si>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</si>
  <si>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</si>
  <si>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</si>
  <si>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</si>
  <si>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</si>
  <si>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</si>
  <si>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</si>
  <si>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</si>
  <si>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</si>
  <si>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</si>
  <si>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</si>
  <si>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</si>
  <si>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</si>
  <si>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</si>
  <si>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</si>
  <si>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</si>
  <si>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</si>
  <si>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</si>
  <si>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</si>
  <si>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</si>
  <si>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</si>
  <si>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</si>
  <si>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</si>
  <si>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</si>
  <si>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</si>
  <si>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</si>
  <si>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</si>
  <si>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</si>
  <si>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</si>
  <si>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</si>
  <si>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</si>
  <si>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</si>
  <si>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</si>
  <si>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</si>
  <si>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</si>
  <si>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</si>
  <si>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</si>
  <si>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</si>
  <si>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</si>
  <si>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</si>
  <si>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</si>
  <si>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</si>
  <si>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</si>
  <si>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</si>
  <si>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</si>
  <si>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</si>
  <si>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</si>
  <si>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</si>
  <si>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</si>
  <si>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</si>
  <si>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</si>
  <si>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</si>
  <si>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</si>
  <si>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</si>
  <si>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</si>
  <si>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</si>
  <si>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</si>
  <si>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</si>
  <si>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</si>
  <si>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</si>
  <si>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</si>
  <si>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</si>
  <si>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</si>
  <si>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</si>
  <si>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</si>
  <si>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</si>
  <si>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</si>
  <si>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</si>
  <si>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</si>
  <si>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</si>
  <si>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</si>
  <si>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</si>
  <si>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</si>
  <si>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</si>
  <si>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</si>
  <si>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</si>
  <si>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</si>
  <si>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</si>
  <si>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</si>
  <si>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</si>
  <si>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</si>
  <si>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</si>
  <si>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</si>
  <si>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</si>
  <si>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</si>
  <si>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</si>
  <si>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</si>
  <si>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</si>
  <si>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</si>
  <si>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</si>
  <si>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</si>
  <si>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</si>
  <si>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</si>
  <si>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</si>
  <si>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</si>
  <si>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</si>
  <si>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</si>
  <si>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</si>
  <si>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</si>
  <si>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</si>
  <si>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</si>
  <si>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</si>
  <si>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</si>
  <si>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</si>
  <si>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</si>
  <si>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</si>
  <si>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</si>
  <si>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</si>
  <si>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</si>
  <si>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</si>
  <si>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</si>
  <si>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</si>
  <si>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</si>
  <si>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</si>
  <si>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</si>
  <si>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</si>
  <si>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</si>
  <si>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</si>
  <si>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</si>
  <si>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</si>
  <si>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</si>
  <si>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</si>
  <si>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</si>
  <si>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</si>
  <si>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</si>
  <si>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</si>
  <si>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</si>
  <si>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</si>
  <si>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</si>
  <si>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</si>
  <si>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</si>
  <si>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</si>
  <si>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</si>
  <si>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</si>
  <si>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</si>
  <si>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</si>
  <si>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</si>
  <si>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</si>
  <si>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</si>
  <si>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</si>
  <si>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</si>
  <si>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</si>
  <si>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</si>
  <si>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</si>
  <si>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</si>
  <si>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</si>
  <si>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</si>
  <si>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</si>
  <si>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</si>
  <si>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</si>
  <si>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</si>
  <si>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</si>
  <si>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</si>
  <si>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</si>
  <si>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</si>
  <si>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</si>
  <si>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</si>
  <si>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</si>
  <si>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</si>
  <si>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</si>
  <si>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</si>
  <si>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</si>
  <si>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</si>
  <si>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</si>
  <si>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</si>
  <si>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</si>
  <si>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</si>
  <si>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</si>
  <si>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</si>
  <si>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</si>
  <si>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</si>
  <si>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</si>
  <si>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</si>
  <si>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</si>
  <si>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</si>
  <si>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</si>
  <si>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</si>
  <si>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</si>
  <si>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</si>
  <si>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</si>
  <si>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</si>
  <si>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</si>
  <si>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</si>
  <si>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</si>
  <si>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</si>
  <si>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</si>
  <si>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</si>
  <si>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</si>
  <si>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</si>
  <si>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</si>
  <si>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</si>
  <si>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</si>
  <si>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</si>
  <si>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</si>
  <si>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</si>
  <si>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</si>
  <si>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</si>
  <si>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</si>
  <si>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</si>
  <si>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</si>
  <si>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</si>
  <si>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</si>
  <si>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</si>
  <si>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</si>
  <si>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</si>
  <si>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</si>
  <si>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</si>
  <si>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</si>
  <si>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</si>
  <si>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</si>
  <si>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</si>
  <si>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</si>
  <si>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</si>
  <si>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</si>
  <si>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</si>
  <si>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</si>
  <si>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</si>
  <si>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</si>
  <si>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</si>
  <si>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</si>
  <si>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</si>
  <si>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</si>
  <si>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</si>
  <si>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</si>
  <si>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</si>
  <si>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</si>
  <si>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</si>
  <si>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</si>
  <si>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</si>
  <si>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</si>
  <si>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</si>
  <si>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</si>
  <si>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</si>
  <si>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</si>
  <si>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</si>
  <si>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</si>
  <si>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</si>
  <si>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</si>
  <si>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</si>
  <si>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</si>
  <si>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</si>
  <si>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</si>
  <si>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</si>
  <si>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</si>
  <si>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</si>
  <si>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</si>
  <si>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</si>
  <si>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</si>
  <si>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</si>
  <si>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</si>
  <si>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</si>
  <si>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</si>
  <si>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</si>
  <si>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</si>
  <si>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</si>
  <si>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</si>
  <si>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</si>
  <si>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</si>
  <si>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</si>
  <si>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</si>
  <si>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</si>
  <si>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</si>
  <si>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</si>
  <si>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</si>
  <si>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</si>
  <si>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</si>
  <si>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</si>
  <si>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</si>
  <si>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</si>
  <si>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</si>
  <si>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</si>
  <si>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</si>
  <si>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</si>
  <si>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</si>
  <si>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</si>
  <si>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</si>
  <si>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</si>
  <si>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</si>
  <si>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</si>
  <si>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</si>
  <si>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</si>
  <si>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</si>
  <si>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</si>
  <si>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</si>
  <si>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</si>
  <si>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</si>
  <si>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</si>
  <si>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</si>
  <si>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</si>
  <si>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</si>
  <si>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</si>
  <si>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</si>
  <si>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</si>
  <si>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</si>
  <si>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</si>
  <si>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</si>
  <si>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</si>
  <si>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</si>
  <si>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</si>
  <si>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</si>
  <si>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</si>
  <si>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</si>
  <si>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</si>
  <si>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</si>
  <si>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</si>
  <si>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</si>
  <si>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</si>
  <si>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</si>
  <si>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</si>
  <si>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</si>
  <si>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</si>
  <si>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</si>
  <si>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</si>
  <si>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</si>
  <si>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</si>
  <si>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</si>
  <si>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</si>
  <si>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</si>
  <si>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</si>
  <si>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</si>
  <si>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</si>
  <si>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</si>
  <si>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</si>
  <si>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</si>
  <si>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</si>
  <si>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</si>
  <si>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</si>
  <si>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</si>
  <si>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</si>
  <si>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</si>
  <si>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</si>
  <si>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</si>
  <si>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</si>
  <si>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</si>
  <si>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</si>
  <si>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</si>
  <si>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</si>
  <si>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</si>
  <si>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</si>
  <si>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</si>
  <si>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</si>
  <si>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</si>
  <si>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</si>
  <si>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</si>
  <si>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</si>
  <si>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</si>
  <si>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</si>
  <si>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</si>
  <si>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</si>
  <si>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</si>
  <si>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</si>
  <si>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</si>
  <si>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</si>
  <si>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</si>
  <si>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</si>
  <si>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</si>
  <si>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</si>
  <si>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</si>
  <si>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</si>
  <si>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</si>
  <si>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</si>
  <si>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</si>
  <si>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</si>
  <si>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</si>
  <si>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</si>
  <si>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</si>
  <si>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</si>
  <si>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</si>
  <si>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</si>
  <si>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</si>
  <si>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</si>
  <si>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</si>
  <si>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</si>
  <si>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</si>
  <si>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</si>
  <si>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</si>
  <si>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</si>
  <si>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</si>
  <si>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</si>
  <si>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</si>
  <si>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</si>
  <si>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</si>
  <si>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</si>
  <si>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</si>
  <si>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</si>
  <si>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</si>
  <si>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</si>
  <si>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</si>
  <si>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</si>
  <si>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</si>
  <si>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</si>
  <si>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</si>
  <si>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</si>
  <si>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</si>
  <si>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</si>
  <si>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</si>
  <si>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</si>
  <si>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</si>
  <si>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</si>
  <si>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</si>
  <si>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</si>
  <si>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</si>
  <si>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</si>
  <si>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</si>
  <si>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</si>
  <si>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</si>
  <si>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</si>
  <si>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</si>
  <si>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</si>
  <si>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</si>
  <si>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</si>
  <si>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</si>
  <si>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</si>
  <si>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</si>
  <si>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</si>
  <si>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</si>
  <si>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</si>
  <si>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</si>
  <si>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</si>
  <si>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</si>
  <si>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</si>
  <si>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</si>
  <si>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</si>
  <si>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</si>
  <si>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</si>
  <si>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</si>
  <si>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</si>
  <si>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</si>
  <si>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</si>
  <si>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</si>
  <si>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</si>
  <si>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</si>
  <si>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</si>
  <si>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</si>
  <si>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</si>
  <si>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</si>
  <si>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</si>
  <si>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</si>
  <si>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</si>
  <si>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</si>
  <si>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</si>
  <si>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</si>
  <si>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</si>
  <si>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</si>
  <si>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</si>
  <si>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</si>
  <si>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</si>
  <si>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</si>
  <si>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</si>
  <si>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</si>
  <si>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</si>
  <si>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</si>
  <si>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</si>
  <si>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</si>
  <si>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</si>
  <si>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</si>
  <si>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</si>
  <si>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</si>
  <si>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</si>
  <si>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</si>
  <si>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</si>
  <si>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</si>
  <si>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</si>
  <si>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</si>
  <si>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</si>
  <si>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</si>
  <si>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</si>
  <si>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</si>
  <si>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</si>
  <si>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</si>
  <si>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</si>
  <si>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</si>
  <si>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</si>
  <si>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</si>
  <si>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</si>
  <si>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</si>
  <si>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</si>
  <si>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</si>
  <si>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</si>
  <si>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</si>
  <si>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</si>
  <si>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</si>
  <si>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</si>
  <si>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</si>
  <si>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</si>
  <si>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</si>
  <si>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</si>
  <si>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</si>
  <si>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</si>
  <si>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</si>
  <si>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</si>
  <si>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</si>
  <si>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</si>
  <si>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</si>
  <si>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</si>
  <si>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</si>
  <si>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</si>
  <si>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</si>
  <si>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</si>
  <si>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</si>
  <si>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</si>
  <si>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</si>
  <si>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</si>
  <si>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</si>
  <si>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</si>
  <si>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</si>
  <si>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</si>
  <si>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</si>
  <si>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</si>
  <si>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</si>
  <si>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</si>
  <si>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</si>
  <si>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</si>
  <si>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</si>
  <si>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</si>
  <si>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</si>
  <si>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</si>
  <si>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</si>
  <si>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</si>
  <si>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</si>
  <si>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</si>
  <si>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</si>
  <si>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</si>
  <si>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</si>
  <si>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</si>
  <si>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</si>
  <si>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</si>
  <si>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</si>
  <si>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</si>
  <si>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</si>
  <si>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</si>
  <si>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</si>
  <si>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</si>
  <si>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</si>
  <si>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</si>
  <si>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</si>
  <si>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</si>
  <si>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</si>
  <si>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</si>
  <si>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</si>
  <si>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</si>
  <si>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</si>
  <si>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</si>
  <si>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</si>
  <si>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</si>
  <si>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</si>
  <si>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</si>
  <si>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</si>
  <si>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</si>
  <si>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</si>
  <si>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</si>
  <si>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</si>
  <si>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</si>
  <si>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</si>
  <si>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</si>
  <si>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</si>
  <si>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</si>
  <si>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</si>
  <si>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</si>
  <si>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</si>
  <si>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</si>
  <si>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</si>
  <si>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</si>
  <si>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</si>
  <si>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</si>
  <si>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</si>
  <si>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</si>
  <si>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</si>
  <si>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</si>
  <si>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</si>
  <si>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</si>
  <si>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</si>
  <si>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</si>
  <si>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</si>
  <si>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</si>
  <si>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</si>
  <si>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</si>
  <si>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</si>
  <si>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</si>
  <si>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</si>
  <si>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</si>
  <si>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</si>
  <si>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</si>
  <si>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</si>
  <si>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</si>
  <si>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</si>
  <si>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</si>
  <si>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</si>
  <si>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</si>
  <si>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</si>
  <si>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</si>
  <si>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</si>
  <si>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</si>
  <si>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</si>
  <si>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</si>
  <si>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</si>
  <si>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</si>
  <si>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</si>
  <si>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</si>
  <si>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</si>
  <si>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</si>
  <si>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</si>
  <si>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</si>
  <si>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</si>
  <si>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</si>
  <si>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</si>
  <si>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</si>
  <si>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</si>
  <si>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</si>
  <si>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</si>
  <si>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</si>
  <si>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</si>
  <si>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</si>
  <si>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</si>
  <si>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</si>
  <si>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</si>
  <si>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</si>
  <si>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</si>
  <si>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</si>
  <si>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</si>
  <si>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</si>
  <si>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</si>
  <si>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</si>
  <si>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</si>
  <si>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</si>
  <si>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</si>
  <si>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</si>
  <si>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</si>
  <si>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</si>
  <si>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</si>
  <si>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</si>
  <si>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</si>
  <si>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</si>
  <si>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</si>
  <si>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</si>
  <si>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</si>
  <si>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</si>
  <si>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</si>
  <si>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</si>
  <si>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</si>
  <si>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</si>
  <si>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</si>
  <si>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</si>
  <si>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</si>
  <si>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</si>
  <si>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</si>
  <si>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</si>
  <si>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</si>
  <si>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</si>
  <si>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</si>
  <si>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</si>
  <si>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</si>
  <si>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</si>
  <si>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</si>
  <si>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</si>
  <si>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</si>
  <si>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</si>
  <si>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</si>
  <si>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</si>
  <si>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</si>
  <si>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</si>
  <si>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</si>
  <si>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</si>
  <si>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</si>
  <si>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</si>
  <si>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</si>
  <si>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</si>
  <si>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</si>
  <si>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</si>
  <si>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</si>
  <si>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</si>
  <si>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</si>
  <si>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</si>
  <si>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</si>
  <si>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</si>
  <si>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</si>
  <si>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</si>
  <si>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</si>
  <si>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</si>
  <si>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</si>
  <si>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</si>
  <si>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</si>
  <si>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</si>
  <si>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</si>
  <si>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</si>
  <si>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</si>
  <si>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</si>
  <si>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</si>
  <si>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</si>
  <si>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</si>
  <si>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</si>
  <si>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</si>
  <si>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</si>
  <si>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</si>
  <si>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</si>
  <si>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</si>
  <si>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</si>
  <si>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</si>
  <si>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</si>
  <si>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</si>
  <si>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</si>
  <si>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</si>
  <si>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</si>
  <si>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</si>
  <si>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</si>
  <si>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</si>
  <si>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</si>
  <si>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</si>
  <si>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</si>
  <si>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</si>
  <si>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</si>
  <si>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</si>
  <si>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</si>
  <si>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</si>
  <si>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</si>
  <si>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</si>
  <si>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</si>
  <si>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</si>
  <si>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</si>
  <si>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</si>
  <si>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</si>
  <si>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</si>
  <si>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</si>
  <si>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</si>
  <si>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</si>
  <si>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</si>
  <si>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</si>
  <si>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</si>
  <si>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</si>
  <si>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</si>
  <si>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</si>
  <si>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</si>
  <si>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</si>
  <si>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</si>
  <si>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</si>
  <si>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</si>
  <si>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</si>
  <si>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</si>
  <si>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</si>
  <si>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</si>
  <si>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</si>
  <si>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</si>
  <si>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</si>
  <si>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</si>
  <si>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</si>
  <si>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</si>
  <si>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</si>
  <si>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</si>
  <si>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</si>
  <si>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</si>
  <si>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</si>
  <si>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</si>
  <si>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</si>
  <si>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</si>
  <si>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</si>
  <si>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</si>
  <si>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</si>
  <si>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</si>
  <si>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</si>
  <si>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</si>
  <si>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</si>
  <si>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</si>
  <si>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</si>
  <si>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</si>
  <si>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</si>
  <si>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</si>
  <si>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</si>
  <si>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</si>
  <si>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</si>
  <si>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</si>
  <si>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</si>
  <si>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</si>
  <si>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</si>
  <si>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</si>
  <si>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</si>
  <si>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</si>
  <si>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</si>
  <si>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</si>
  <si>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</si>
  <si>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</si>
  <si>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</si>
  <si>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</si>
  <si>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</si>
  <si>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</si>
  <si>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</si>
  <si>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</si>
  <si>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</si>
  <si>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</si>
  <si>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</si>
  <si>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</si>
  <si>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</si>
  <si>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</si>
  <si>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</si>
  <si>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</si>
  <si>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</si>
  <si>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</si>
  <si>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</si>
  <si>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</si>
  <si>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</si>
  <si>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</si>
  <si>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</si>
  <si>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</si>
  <si>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</si>
  <si>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</si>
  <si>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</si>
  <si>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</si>
  <si>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</si>
  <si>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</si>
  <si>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</si>
  <si>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</si>
  <si>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</si>
  <si>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</si>
  <si>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</si>
  <si>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</si>
  <si>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</si>
  <si>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</si>
  <si>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</si>
  <si>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</si>
  <si>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</si>
  <si>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</si>
  <si>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</si>
  <si>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</si>
  <si>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</si>
  <si>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</si>
  <si>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</si>
  <si>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</si>
  <si>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</si>
  <si>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</si>
  <si>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</si>
  <si>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</si>
  <si>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</si>
  <si>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</si>
  <si>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</si>
  <si>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</si>
  <si>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</si>
  <si>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</si>
  <si>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</si>
  <si>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</si>
  <si>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</si>
  <si>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</si>
  <si>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</si>
  <si>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</si>
  <si>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</si>
  <si>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</si>
  <si>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</si>
  <si>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</si>
  <si>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</si>
  <si>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</si>
  <si>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</si>
  <si>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</si>
  <si>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</si>
  <si>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</si>
  <si>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</si>
  <si>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</si>
  <si>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</si>
  <si>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</si>
  <si>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</si>
  <si>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</si>
  <si>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</si>
  <si>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</si>
  <si>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</si>
  <si>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</si>
  <si>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</si>
  <si>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</si>
  <si>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</si>
  <si>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</si>
  <si>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</si>
  <si>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</si>
  <si>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</si>
  <si>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</si>
  <si>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</si>
  <si>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</si>
  <si>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</si>
  <si>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</si>
  <si>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</si>
  <si>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</si>
  <si>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</si>
  <si>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</si>
  <si>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</si>
  <si>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</si>
  <si>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</si>
  <si>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</si>
  <si>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</si>
  <si>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</si>
  <si>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</si>
  <si>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</si>
  <si>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</si>
  <si>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</si>
  <si>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</si>
  <si>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</si>
  <si>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</si>
  <si>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</si>
  <si>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</si>
  <si>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</si>
  <si>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</si>
  <si>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</si>
  <si>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</si>
  <si>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</si>
  <si>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</si>
  <si>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</si>
  <si>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</si>
  <si>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</si>
  <si>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</si>
  <si>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</si>
  <si>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</si>
  <si>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</si>
  <si>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</si>
  <si>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</si>
  <si>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</si>
  <si>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</si>
  <si>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</si>
  <si>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</si>
  <si>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</si>
  <si>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</si>
  <si>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</si>
  <si>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</si>
  <si>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</si>
  <si>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</si>
  <si>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</si>
  <si>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</si>
  <si>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</si>
  <si>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</si>
  <si>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</si>
  <si>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</si>
  <si>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</si>
  <si>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</si>
  <si>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</si>
  <si>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</si>
  <si>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</si>
  <si>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</si>
  <si>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</si>
  <si>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</si>
  <si>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</si>
  <si>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</si>
  <si>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</si>
  <si>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</si>
  <si>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</si>
  <si>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</si>
  <si>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</si>
  <si>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</si>
  <si>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</si>
  <si>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</si>
  <si>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</si>
  <si>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</si>
  <si>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</si>
  <si>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</si>
  <si>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</si>
  <si>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</si>
  <si>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</si>
  <si>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</si>
  <si>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</si>
  <si>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</si>
  <si>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</si>
  <si>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</si>
  <si>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</si>
  <si>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</si>
  <si>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</si>
  <si>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</si>
  <si>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</si>
  <si>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</si>
  <si>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</si>
  <si>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</si>
  <si>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</si>
  <si>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</si>
  <si>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</si>
  <si>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</si>
  <si>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</si>
  <si>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</si>
  <si>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</si>
  <si>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</si>
  <si>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</si>
  <si>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</si>
  <si>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</si>
  <si>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</si>
  <si>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</si>
  <si>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</si>
  <si>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</si>
  <si>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</si>
  <si>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</si>
  <si>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</si>
  <si>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</si>
  <si>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</si>
  <si>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</si>
  <si>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</si>
  <si>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</si>
  <si>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</si>
  <si>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</si>
  <si>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</si>
  <si>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</si>
  <si>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</si>
  <si>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</si>
  <si>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</si>
  <si>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</si>
  <si>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</si>
  <si>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</si>
  <si>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</si>
  <si>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</si>
  <si>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</si>
  <si>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</si>
  <si>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</si>
  <si>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</si>
  <si>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</si>
  <si>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</si>
  <si>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</si>
  <si>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</si>
  <si>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</si>
  <si>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</si>
  <si>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</si>
  <si>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</si>
  <si>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</si>
  <si>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</si>
  <si>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</si>
  <si>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</si>
  <si>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</si>
  <si>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</si>
  <si>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</si>
  <si>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</si>
  <si>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</si>
  <si>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</si>
  <si>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</si>
  <si>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</si>
  <si>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</si>
  <si>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</si>
  <si>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</si>
  <si>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</si>
  <si>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</si>
  <si>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</si>
  <si>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</si>
  <si>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</si>
  <si>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</si>
  <si>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</si>
  <si>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</si>
  <si>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</si>
  <si>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</si>
  <si>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</si>
  <si>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</si>
  <si>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</si>
  <si>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</si>
  <si>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</si>
  <si>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</si>
  <si>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</si>
  <si>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</si>
  <si>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</si>
  <si>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</si>
  <si>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</si>
  <si>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</si>
  <si>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</si>
  <si>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</si>
  <si>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</si>
  <si>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</si>
  <si>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</si>
  <si>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</si>
  <si>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</si>
  <si>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</si>
  <si>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</si>
  <si>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</si>
  <si>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</si>
  <si>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</si>
  <si>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</si>
  <si>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</si>
  <si>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</si>
  <si>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</si>
  <si>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</si>
  <si>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</si>
  <si>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</si>
  <si>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</si>
  <si>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</si>
  <si>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</si>
  <si>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</si>
  <si>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</si>
  <si>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</si>
  <si>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</si>
  <si>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</si>
  <si>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</si>
  <si>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</si>
  <si>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</si>
  <si>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</si>
  <si>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</si>
  <si>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</si>
  <si>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</si>
  <si>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</si>
  <si>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</si>
  <si>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</si>
  <si>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</si>
  <si>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</si>
  <si>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</si>
  <si>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</si>
  <si>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</si>
  <si>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</si>
  <si>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</si>
  <si>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</si>
  <si>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</si>
  <si>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</si>
  <si>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</si>
  <si>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</si>
  <si>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</si>
  <si>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</si>
  <si>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</si>
  <si>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</si>
  <si>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</si>
  <si>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</si>
  <si>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</si>
  <si>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</si>
  <si>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</si>
  <si>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</si>
  <si>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</si>
  <si>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</si>
  <si>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</si>
  <si>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</si>
  <si>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</si>
  <si>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</si>
  <si>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</si>
  <si>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</si>
  <si>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</si>
  <si>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</si>
  <si>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</si>
  <si>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</si>
  <si>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</si>
  <si>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</si>
  <si>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</si>
  <si>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</si>
  <si>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</si>
  <si>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</si>
  <si>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</si>
  <si>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</si>
  <si>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</si>
  <si>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</si>
  <si>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</si>
  <si>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</si>
  <si>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</si>
  <si>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</si>
  <si>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</si>
  <si>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</si>
  <si>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</si>
  <si>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</si>
  <si>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</si>
  <si>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</si>
  <si>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</si>
  <si>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</si>
  <si>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</si>
  <si>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</si>
  <si>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</si>
  <si>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</si>
  <si>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</si>
  <si>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</si>
  <si>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</si>
  <si>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</si>
  <si>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</si>
  <si>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</si>
  <si>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</si>
  <si>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</si>
  <si>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</si>
  <si>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</si>
  <si>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</si>
  <si>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</si>
  <si>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</si>
  <si>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</si>
  <si>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</si>
  <si>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</si>
  <si>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</si>
  <si>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</si>
  <si>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</si>
  <si>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</si>
  <si>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</si>
  <si>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</si>
  <si>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</si>
  <si>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</si>
  <si>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</si>
  <si>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</si>
  <si>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</si>
  <si>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</si>
  <si>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</si>
  <si>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</si>
  <si>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</si>
  <si>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</si>
  <si>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</si>
  <si>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</si>
  <si>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</si>
  <si>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</si>
  <si>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</si>
  <si>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</si>
  <si>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</si>
  <si>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</si>
  <si>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</si>
  <si>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</si>
  <si>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</si>
  <si>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</si>
  <si>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</si>
  <si>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</si>
  <si>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</si>
  <si>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</si>
  <si>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</si>
  <si>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</si>
  <si>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</si>
  <si>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</si>
  <si>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</si>
  <si>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</si>
  <si>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</si>
  <si>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</si>
  <si>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</si>
  <si>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</si>
  <si>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</si>
  <si>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</si>
  <si>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</si>
  <si>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</si>
  <si>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</si>
  <si>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</si>
  <si>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</si>
  <si>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</si>
  <si>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</si>
  <si>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</si>
  <si>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</si>
  <si>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</si>
  <si>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</si>
  <si>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</si>
  <si>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</si>
  <si>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</si>
  <si>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</si>
  <si>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</si>
  <si>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</si>
  <si>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</si>
  <si>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</si>
  <si>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</si>
  <si>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</si>
  <si>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</si>
  <si>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</si>
  <si>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</si>
  <si>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</si>
  <si>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</si>
  <si>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</si>
  <si>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</si>
  <si>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</si>
  <si>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</si>
  <si>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</si>
  <si>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</si>
  <si>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</si>
  <si>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</si>
  <si>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</si>
  <si>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</si>
  <si>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</si>
  <si>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</si>
  <si>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</si>
  <si>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</si>
  <si>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</si>
  <si>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</si>
  <si>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</si>
  <si>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</si>
  <si>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</si>
  <si>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</si>
  <si>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</si>
  <si>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</si>
  <si>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</si>
  <si>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</si>
  <si>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</si>
  <si>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</si>
  <si>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</si>
  <si>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</si>
  <si>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</si>
  <si>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</si>
  <si>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</si>
  <si>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</si>
  <si>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</si>
  <si>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</si>
  <si>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</si>
  <si>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</si>
  <si>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</si>
  <si>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</si>
  <si>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</si>
  <si>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</si>
  <si>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</si>
  <si>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</si>
  <si>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</si>
  <si>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</si>
  <si>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</si>
  <si>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</si>
  <si>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</si>
  <si>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</si>
  <si>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</si>
  <si>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</si>
  <si>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</si>
  <si>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</si>
  <si>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</si>
  <si>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</si>
  <si>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</si>
  <si>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</si>
  <si>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</si>
  <si>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</si>
  <si>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</si>
  <si>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</si>
  <si>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</si>
  <si>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</si>
  <si>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</si>
  <si>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</si>
  <si>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</si>
  <si>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</si>
  <si>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</si>
  <si>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</si>
  <si>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</si>
  <si>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</si>
  <si>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</si>
  <si>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</si>
  <si>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</si>
  <si>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</si>
  <si>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</si>
  <si>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</si>
  <si>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</si>
  <si>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</si>
  <si>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</si>
  <si>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</si>
  <si>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</si>
  <si>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</si>
  <si>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</si>
  <si>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</si>
  <si>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</si>
  <si>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</si>
  <si>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</si>
  <si>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</si>
  <si>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</si>
  <si>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</si>
  <si>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</si>
  <si>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</si>
  <si>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</si>
  <si>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</si>
  <si>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</si>
  <si>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</si>
  <si>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</si>
  <si>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</si>
  <si>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</si>
  <si>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</si>
  <si>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</si>
  <si>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</si>
  <si>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</si>
  <si>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</si>
  <si>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</si>
  <si>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</si>
  <si>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</si>
  <si>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</si>
  <si>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</si>
  <si>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</si>
  <si>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</si>
  <si>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</si>
  <si>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</si>
  <si>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</si>
  <si>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</si>
  <si>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</si>
  <si>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</si>
  <si>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</si>
  <si>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</si>
  <si>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</si>
  <si>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</si>
  <si>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</si>
  <si>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</si>
  <si>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</si>
  <si>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</si>
  <si>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</si>
  <si>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</si>
  <si>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</si>
  <si>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</si>
  <si>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</si>
  <si>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</si>
  <si>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</si>
  <si>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</si>
  <si>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</si>
  <si>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</si>
  <si>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</si>
  <si>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</si>
  <si>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</si>
  <si>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</si>
  <si>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</si>
  <si>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</si>
  <si>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</si>
  <si>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</si>
  <si>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</si>
  <si>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</si>
  <si>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</si>
  <si>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</si>
  <si>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</si>
  <si>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</si>
  <si>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</si>
  <si>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</si>
  <si>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</si>
  <si>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</si>
  <si>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</si>
  <si>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</si>
  <si>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</si>
  <si>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</si>
  <si>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</si>
  <si>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</si>
  <si>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</si>
  <si>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</si>
  <si>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</si>
  <si>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</si>
  <si>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</si>
  <si>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</si>
  <si>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</si>
  <si>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</si>
  <si>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</si>
  <si>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</si>
  <si>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</si>
  <si>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</si>
  <si>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</si>
  <si>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</si>
  <si>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</si>
  <si>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</si>
  <si>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</si>
  <si>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</si>
  <si>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</si>
  <si>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</si>
  <si>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</si>
  <si>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</si>
  <si>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</si>
  <si>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</si>
  <si>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</si>
  <si>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</si>
  <si>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</si>
  <si>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</si>
  <si>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</si>
  <si>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</si>
  <si>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</si>
  <si>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</si>
  <si>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</si>
  <si>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</si>
  <si>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</si>
  <si>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</si>
  <si>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</si>
  <si>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</si>
  <si>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</si>
  <si>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</si>
  <si>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</si>
  <si>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</si>
  <si>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</si>
  <si>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</si>
  <si>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</si>
  <si>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</si>
  <si>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</si>
  <si>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</si>
  <si>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</si>
  <si>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</si>
  <si>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</si>
  <si>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</si>
  <si>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</si>
  <si>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</si>
  <si>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</si>
  <si>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</si>
  <si>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</si>
  <si>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</si>
  <si>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</si>
  <si>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</si>
  <si>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</si>
  <si>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</si>
  <si>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</si>
  <si>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</si>
  <si>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</si>
  <si>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</si>
  <si>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</si>
  <si>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</si>
  <si>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</si>
  <si>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</si>
  <si>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</si>
  <si>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</si>
  <si>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</si>
  <si>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</si>
  <si>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</si>
  <si>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</si>
  <si>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</si>
  <si>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</si>
  <si>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</si>
  <si>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</si>
  <si>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</si>
  <si>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</si>
  <si>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</si>
  <si>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</si>
  <si>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</si>
  <si>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</si>
  <si>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</si>
  <si>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</si>
  <si>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</si>
  <si>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</si>
  <si>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</si>
  <si>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</si>
  <si>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</si>
  <si>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</si>
  <si>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</si>
  <si>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</si>
  <si>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</si>
  <si>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</si>
  <si>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</si>
  <si>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</si>
  <si>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</si>
  <si>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</si>
  <si>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</si>
  <si>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</si>
  <si>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</si>
  <si>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</si>
  <si>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</si>
  <si>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</si>
  <si>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</si>
  <si>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</si>
  <si>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</si>
  <si>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</si>
  <si>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</si>
  <si>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</si>
  <si>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</si>
  <si>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</si>
  <si>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</si>
  <si>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</si>
  <si>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</si>
  <si>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</si>
  <si>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</si>
  <si>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</si>
  <si>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</si>
  <si>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</si>
  <si>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</si>
  <si>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</si>
  <si>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</si>
  <si>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</si>
  <si>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</si>
  <si>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</si>
  <si>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</si>
  <si>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</si>
  <si>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</si>
  <si>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</si>
  <si>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</si>
  <si>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</si>
  <si>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</si>
  <si>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</si>
  <si>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</si>
  <si>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</si>
  <si>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</si>
  <si>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</si>
  <si>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</si>
  <si>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</si>
  <si>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</si>
  <si>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</si>
  <si>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</si>
  <si>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</si>
  <si>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</si>
  <si>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</si>
  <si>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</si>
  <si>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</si>
  <si>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</si>
  <si>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</si>
  <si>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</si>
  <si>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</si>
  <si>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</si>
  <si>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</si>
  <si>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</si>
  <si>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</si>
  <si>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</si>
  <si>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</si>
  <si>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</si>
  <si>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</si>
  <si>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</si>
  <si>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</si>
  <si>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</si>
  <si>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</si>
  <si>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</si>
  <si>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</si>
  <si>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</si>
  <si>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</si>
  <si>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</si>
  <si>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</si>
  <si>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</si>
  <si>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</si>
  <si>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</si>
  <si>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</si>
  <si>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</si>
  <si>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</si>
  <si>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</si>
  <si>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</si>
  <si>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</si>
  <si>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</si>
  <si>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</si>
  <si>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</si>
  <si>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</si>
  <si>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</si>
  <si>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</si>
  <si>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</si>
  <si>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</si>
  <si>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</si>
  <si>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</si>
  <si>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</si>
  <si>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</si>
  <si>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</si>
  <si>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</si>
  <si>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</si>
  <si>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</si>
  <si>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</si>
  <si>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</si>
  <si>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</si>
  <si>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</si>
  <si>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</si>
  <si>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</si>
  <si>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</si>
  <si>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</si>
  <si>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</si>
  <si>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</si>
  <si>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</si>
  <si>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</si>
  <si>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</si>
  <si>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</si>
  <si>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</si>
  <si>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</si>
  <si>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</si>
  <si>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</si>
  <si>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</si>
  <si>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</si>
  <si>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</si>
  <si>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</si>
  <si>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</si>
  <si>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</si>
  <si>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</si>
  <si>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</si>
  <si>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</si>
  <si>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</si>
  <si>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</si>
  <si>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</si>
  <si>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</si>
  <si>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</si>
  <si>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</si>
  <si>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</si>
  <si>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</si>
  <si>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</si>
  <si>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</si>
  <si>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</si>
  <si>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</si>
  <si>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</si>
  <si>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</si>
  <si>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</si>
  <si>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</si>
  <si>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</si>
  <si>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</si>
  <si>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</si>
  <si>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</si>
  <si>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</si>
  <si>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</si>
  <si>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</si>
  <si>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</si>
  <si>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</si>
  <si>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</si>
  <si>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</si>
  <si>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</si>
  <si>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</si>
  <si>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</si>
  <si>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</si>
  <si>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</si>
  <si>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</si>
  <si>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</si>
  <si>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</si>
  <si>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</si>
  <si>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</si>
  <si>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</si>
  <si>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</si>
  <si>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</si>
  <si>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</si>
  <si>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</si>
  <si>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</si>
  <si>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</si>
  <si>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</si>
  <si>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</si>
  <si>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</si>
  <si>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</si>
  <si>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</si>
  <si>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</si>
  <si>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</si>
  <si>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</si>
  <si>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</si>
  <si>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</si>
  <si>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</si>
  <si>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</si>
  <si>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</si>
  <si>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</si>
  <si>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</si>
  <si>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</si>
  <si>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</si>
  <si>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</si>
  <si>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</si>
  <si>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</si>
  <si>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</si>
  <si>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</si>
  <si>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</si>
  <si>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</si>
  <si>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</si>
  <si>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</si>
  <si>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</si>
  <si>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</si>
  <si>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</si>
  <si>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</si>
  <si>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</si>
  <si>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</si>
  <si>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</si>
  <si>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</si>
  <si>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</si>
  <si>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</si>
  <si>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</si>
  <si>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</si>
  <si>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</si>
  <si>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</si>
  <si>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</si>
  <si>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</si>
  <si>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</si>
  <si>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</si>
  <si>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</si>
  <si>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</si>
  <si>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</si>
  <si>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</si>
  <si>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</si>
  <si>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</si>
  <si>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</si>
  <si>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</si>
  <si>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</si>
  <si>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</si>
  <si>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</si>
  <si>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</si>
  <si>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</si>
  <si>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</si>
  <si>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</si>
  <si>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</si>
  <si>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</si>
  <si>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</si>
  <si>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</si>
  <si>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</si>
  <si>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</si>
  <si>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</si>
  <si>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</si>
  <si>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</si>
  <si>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</si>
  <si>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</si>
  <si>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</si>
  <si>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</si>
  <si>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</si>
  <si>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</si>
  <si>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</si>
  <si>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</si>
  <si>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</si>
  <si>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</si>
  <si>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</si>
  <si>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</si>
  <si>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</si>
  <si>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</si>
  <si>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</si>
  <si>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</si>
  <si>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</si>
  <si>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</si>
  <si>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</si>
  <si>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</si>
  <si>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</si>
  <si>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</si>
  <si>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</si>
  <si>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</si>
  <si>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</si>
  <si>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</si>
  <si>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</si>
  <si>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</si>
  <si>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</si>
  <si>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</si>
  <si>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</si>
  <si>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</si>
  <si>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</si>
  <si>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</si>
  <si>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</si>
  <si>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</si>
  <si>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</si>
  <si>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</si>
  <si>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</si>
  <si>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</si>
  <si>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</si>
  <si>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</si>
  <si>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</si>
  <si>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</si>
  <si>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</si>
  <si>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</si>
  <si>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</si>
  <si>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</si>
  <si>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</si>
  <si>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</si>
  <si>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</si>
  <si>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</si>
  <si>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</si>
  <si>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</si>
  <si>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</si>
  <si>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</si>
  <si>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</si>
  <si>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</si>
  <si>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</si>
  <si>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</si>
  <si>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</si>
  <si>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</si>
  <si>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</si>
  <si>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</si>
  <si>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</si>
  <si>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</si>
  <si>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</si>
  <si>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</si>
  <si>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</si>
  <si>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</si>
  <si>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</si>
  <si>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</si>
  <si>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</si>
  <si>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</si>
  <si>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</si>
  <si>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</si>
  <si>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</si>
  <si>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</si>
  <si>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</si>
  <si>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</si>
  <si>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</si>
  <si>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</si>
  <si>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</si>
  <si>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</si>
  <si>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</si>
  <si>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</si>
  <si>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</si>
  <si>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</si>
  <si>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</si>
  <si>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</si>
  <si>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</si>
  <si>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</si>
  <si>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</si>
  <si>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</si>
  <si>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</si>
  <si>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</si>
  <si>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</si>
  <si>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</si>
  <si>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</si>
  <si>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</si>
  <si>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</si>
  <si>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</si>
  <si>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</si>
  <si>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</si>
  <si>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</si>
  <si>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</si>
  <si>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</si>
  <si>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</si>
  <si>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</si>
  <si>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</si>
  <si>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</si>
  <si>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</si>
  <si>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</si>
  <si>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</si>
  <si>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</si>
  <si>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</si>
  <si>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</si>
  <si>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</si>
  <si>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</si>
  <si>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</si>
  <si>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</si>
  <si>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</si>
  <si>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</si>
  <si>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</si>
  <si>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</si>
  <si>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</si>
  <si>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</si>
  <si>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</si>
  <si>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</si>
  <si>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</si>
  <si>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</si>
  <si>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</si>
  <si>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</si>
  <si>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</si>
  <si>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</si>
  <si>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</si>
  <si>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</si>
  <si>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</si>
  <si>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</si>
  <si>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</si>
  <si>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</si>
  <si>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</si>
  <si>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</si>
  <si>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</si>
  <si>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</si>
  <si>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</si>
  <si>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</si>
  <si>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</si>
  <si>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</si>
  <si>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</si>
  <si>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</si>
  <si>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</si>
  <si>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</si>
  <si>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</si>
  <si>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</si>
  <si>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</si>
  <si>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</si>
  <si>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</si>
  <si>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</si>
  <si>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</si>
  <si>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</si>
  <si>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</si>
  <si>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</si>
  <si>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</si>
  <si>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</si>
  <si>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</si>
  <si>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</si>
  <si>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</si>
  <si>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</si>
  <si>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</si>
  <si>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</si>
  <si>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</si>
  <si>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</si>
  <si>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</si>
  <si>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</si>
  <si>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</si>
  <si>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</si>
  <si>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</si>
  <si>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</si>
  <si>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</si>
  <si>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</si>
  <si>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</si>
  <si>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</si>
  <si>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</si>
  <si>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</si>
  <si>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</si>
  <si>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</si>
  <si>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</si>
  <si>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</si>
  <si>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</si>
  <si>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</si>
  <si>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</si>
  <si>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</si>
  <si>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</si>
  <si>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</si>
  <si>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</si>
  <si>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</si>
  <si>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</si>
  <si>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</si>
  <si>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</si>
  <si>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</si>
  <si>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</si>
  <si>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</si>
  <si>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</si>
  <si>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</si>
  <si>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</si>
  <si>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</si>
  <si>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</si>
  <si>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</si>
  <si>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</si>
  <si>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</si>
  <si>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</si>
  <si>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</si>
  <si>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</si>
  <si>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</si>
  <si>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</si>
  <si>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</si>
  <si>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</si>
  <si>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</si>
  <si>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</si>
  <si>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</si>
  <si>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</si>
  <si>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</si>
  <si>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</si>
  <si>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</si>
  <si>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</si>
  <si>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</si>
  <si>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</si>
  <si>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</si>
  <si>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</si>
  <si>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</si>
  <si>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</si>
  <si>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</si>
  <si>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</si>
  <si>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</si>
  <si>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</si>
  <si>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</si>
  <si>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</si>
  <si>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</si>
  <si>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</si>
  <si>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</si>
  <si>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</si>
  <si>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</si>
  <si>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</si>
  <si>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</si>
  <si>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</si>
  <si>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</si>
  <si>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</si>
  <si>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</si>
  <si>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</si>
  <si>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</si>
  <si>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</si>
  <si>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</si>
  <si>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</si>
  <si>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</si>
  <si>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</si>
  <si>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</si>
  <si>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</si>
  <si>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</si>
  <si>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</si>
  <si>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</si>
  <si>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</si>
  <si>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</si>
  <si>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</si>
  <si>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</si>
  <si>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</si>
  <si>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</si>
  <si>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</si>
  <si>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</si>
  <si>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</si>
  <si>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</si>
  <si>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</si>
  <si>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</si>
  <si>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</si>
  <si>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</si>
  <si>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</si>
  <si>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</si>
  <si>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</si>
  <si>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</si>
  <si>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</si>
  <si>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</si>
  <si>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</si>
  <si>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</si>
  <si>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</si>
  <si>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</si>
  <si>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</si>
  <si>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</si>
  <si>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</si>
  <si>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</si>
  <si>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</si>
  <si>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</si>
  <si>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</si>
  <si>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</si>
  <si>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</si>
  <si>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</si>
  <si>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</si>
  <si>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</si>
  <si>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</si>
  <si>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</si>
  <si>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</si>
  <si>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</si>
  <si>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</si>
  <si>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</si>
  <si>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</si>
  <si>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</si>
  <si>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</si>
  <si>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</si>
  <si>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</si>
  <si>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</si>
  <si>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</si>
  <si>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</si>
  <si>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</si>
  <si>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</si>
  <si>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</si>
  <si>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</si>
  <si>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</si>
  <si>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</si>
  <si>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</si>
  <si>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</si>
  <si>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</si>
  <si>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</si>
  <si>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</si>
  <si>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</si>
  <si>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</si>
  <si>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</si>
  <si>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</si>
  <si>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</si>
  <si>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</si>
  <si>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</si>
  <si>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</si>
  <si>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</si>
  <si>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</si>
  <si>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</si>
  <si>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</si>
  <si>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</si>
  <si>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</si>
  <si>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</si>
  <si>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</si>
  <si>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</si>
  <si>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</si>
  <si>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</si>
  <si>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</si>
  <si>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</si>
  <si>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</si>
  <si>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</si>
  <si>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</si>
  <si>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</si>
  <si>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</si>
  <si>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</si>
  <si>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</si>
  <si>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</si>
  <si>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</si>
  <si>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</si>
  <si>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</si>
  <si>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</si>
  <si>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</si>
  <si>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</si>
  <si>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</si>
  <si>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</si>
  <si>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</si>
  <si>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</si>
  <si>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</si>
  <si>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</si>
  <si>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</si>
  <si>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</si>
  <si>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</si>
  <si>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</si>
  <si>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</si>
  <si>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</si>
  <si>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</si>
  <si>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</si>
  <si>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</si>
  <si>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</si>
  <si>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</si>
  <si>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</si>
  <si>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</si>
  <si>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</si>
  <si>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</si>
  <si>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</si>
  <si>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</si>
  <si>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</si>
  <si>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</si>
  <si>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</si>
  <si>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</si>
  <si>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</si>
  <si>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</si>
  <si>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</si>
  <si>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</si>
  <si>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</si>
  <si>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</si>
  <si>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</si>
  <si>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</si>
  <si>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</si>
  <si>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</si>
  <si>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</si>
  <si>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</si>
  <si>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</si>
  <si>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</si>
  <si>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</si>
  <si>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</si>
  <si>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</si>
  <si>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</si>
  <si>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</si>
  <si>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</si>
  <si>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</si>
  <si>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</si>
  <si>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</si>
  <si>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</si>
  <si>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</si>
  <si>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</si>
  <si>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</si>
  <si>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</si>
  <si>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</si>
  <si>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</si>
  <si>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</si>
  <si>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</si>
  <si>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</si>
  <si>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</si>
  <si>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</si>
  <si>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</si>
  <si>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</si>
  <si>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</si>
  <si>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</si>
  <si>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</si>
  <si>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</si>
  <si>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</si>
  <si>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</si>
  <si>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</si>
  <si>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</si>
  <si>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</si>
  <si>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</si>
  <si>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</si>
  <si>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</si>
  <si>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</si>
  <si>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</si>
  <si>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</si>
  <si>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</si>
  <si>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</si>
  <si>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</si>
  <si>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</si>
  <si>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</si>
  <si>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</si>
  <si>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</si>
  <si>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</si>
  <si>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</si>
  <si>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</si>
  <si>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</si>
  <si>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</si>
  <si>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</si>
  <si>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</si>
  <si>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</si>
  <si>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</si>
  <si>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</si>
  <si>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</si>
  <si>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</si>
  <si>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</si>
  <si>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</si>
  <si>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</si>
  <si>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</si>
  <si>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</si>
  <si>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</si>
  <si>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</si>
  <si>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</si>
  <si>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</si>
  <si>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</si>
  <si>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</si>
  <si>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</si>
  <si>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</si>
  <si>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</si>
  <si>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</si>
  <si>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</si>
  <si>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</si>
  <si>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</si>
  <si>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</si>
  <si>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</si>
  <si>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</si>
  <si>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</si>
  <si>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</si>
  <si>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</si>
  <si>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</si>
  <si>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</si>
  <si>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</si>
  <si>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</si>
  <si>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</si>
  <si>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</si>
  <si>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</si>
  <si>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</si>
  <si>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</si>
  <si>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</si>
  <si>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</si>
  <si>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</si>
  <si>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</si>
  <si>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</si>
  <si>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</si>
  <si>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</si>
  <si>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</si>
  <si>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</si>
  <si>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</si>
  <si>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</si>
  <si>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</si>
  <si>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</si>
  <si>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</si>
  <si>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</si>
  <si>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</si>
  <si>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</si>
  <si>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</si>
  <si>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</si>
  <si>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</si>
  <si>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</si>
  <si>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</si>
  <si>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</si>
  <si>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</si>
  <si>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</si>
  <si>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</si>
  <si>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</si>
  <si>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</si>
  <si>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</si>
  <si>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</si>
  <si>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</si>
  <si>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</si>
  <si>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</si>
  <si>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</si>
  <si>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</si>
  <si>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</si>
  <si>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</si>
  <si>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</si>
  <si>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</si>
  <si>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</si>
  <si>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</si>
  <si>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</si>
  <si>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</si>
  <si>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</si>
  <si>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</si>
  <si>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</si>
  <si>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</si>
  <si>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</si>
  <si>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</si>
  <si>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</si>
  <si>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</si>
  <si>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</si>
  <si>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</si>
  <si>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</si>
  <si>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</si>
  <si>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</si>
  <si>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</si>
  <si>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</si>
  <si>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</si>
  <si>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</si>
  <si>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</si>
  <si>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</si>
  <si>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</si>
  <si>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</si>
  <si>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</si>
  <si>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</si>
  <si>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</si>
  <si>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</si>
  <si>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</si>
  <si>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</si>
  <si>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</si>
  <si>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</si>
  <si>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</si>
  <si>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</si>
  <si>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</si>
  <si>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</si>
  <si>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</si>
  <si>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</si>
  <si>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</si>
  <si>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</si>
  <si>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</si>
  <si>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</si>
  <si>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</si>
  <si>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</si>
  <si>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</si>
  <si>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</si>
  <si>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</si>
  <si>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</si>
  <si>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</si>
  <si>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</si>
  <si>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</si>
  <si>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</si>
  <si>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</si>
  <si>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</si>
  <si>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</si>
  <si>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</si>
  <si>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</si>
  <si>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</si>
  <si>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</si>
  <si>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</si>
  <si>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</si>
  <si>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</si>
  <si>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</si>
  <si>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</si>
  <si>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</si>
  <si>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</si>
  <si>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</si>
  <si>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</si>
  <si>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</si>
  <si>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</si>
  <si>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</si>
  <si>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</si>
  <si>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</si>
  <si>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</si>
  <si>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</si>
  <si>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</si>
  <si>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</si>
  <si>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</si>
  <si>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</si>
  <si>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</si>
  <si>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</si>
  <si>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</si>
  <si>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</si>
  <si>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</si>
  <si>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</si>
  <si>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</si>
  <si>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</si>
  <si>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</si>
  <si>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</si>
  <si>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</si>
  <si>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</si>
  <si>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</si>
  <si>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</si>
  <si>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</si>
  <si>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</si>
  <si>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</si>
  <si>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</si>
  <si>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</si>
  <si>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</si>
  <si>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</si>
  <si>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</si>
  <si>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</si>
  <si>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</si>
  <si>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</si>
  <si>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</si>
  <si>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</si>
  <si>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</si>
  <si>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</si>
  <si>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</si>
  <si>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</si>
  <si>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</si>
  <si>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</si>
  <si>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</si>
  <si>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</si>
  <si>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</si>
  <si>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</si>
  <si>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</si>
  <si>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</si>
  <si>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</si>
  <si>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</si>
  <si>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</si>
  <si>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</si>
  <si>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</si>
  <si>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</si>
  <si>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</si>
  <si>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</si>
  <si>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</si>
  <si>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</si>
  <si>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</si>
  <si>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</si>
  <si>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</si>
  <si>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</si>
  <si>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</si>
  <si>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</si>
  <si>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</si>
  <si>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</si>
  <si>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</si>
  <si>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</si>
  <si>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</si>
  <si>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</si>
  <si>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</si>
  <si>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</si>
  <si>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</si>
  <si>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</si>
  <si>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</si>
  <si>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</si>
  <si>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</si>
  <si>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</si>
  <si>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</si>
  <si>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</si>
  <si>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</si>
  <si>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</si>
  <si>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</si>
  <si>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</si>
  <si>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</si>
  <si>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</si>
  <si>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</si>
  <si>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</si>
  <si>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</si>
  <si>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</si>
  <si>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</si>
  <si>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</si>
  <si>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</si>
  <si>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</si>
  <si>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</si>
  <si>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</si>
  <si>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</si>
  <si>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</si>
  <si>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</si>
  <si>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</si>
  <si>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</si>
  <si>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</si>
  <si>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</si>
  <si>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</si>
  <si>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</si>
  <si>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</si>
  <si>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</si>
  <si>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</si>
  <si>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</si>
  <si>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</si>
  <si>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</si>
  <si>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</si>
  <si>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</si>
  <si>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</si>
  <si>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</si>
  <si>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</si>
  <si>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</si>
  <si>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</si>
  <si>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</si>
  <si>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</si>
  <si>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</si>
  <si>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</si>
  <si>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</si>
  <si>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</si>
  <si>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</si>
  <si>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</si>
  <si>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</si>
  <si>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</si>
  <si>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</si>
  <si>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</si>
  <si>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</si>
  <si>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</si>
  <si>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</si>
  <si>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</si>
  <si>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</si>
  <si>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</si>
  <si>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</si>
  <si>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</si>
  <si>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</si>
  <si>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</si>
  <si>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</si>
  <si>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</si>
  <si>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</si>
  <si>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</si>
  <si>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</si>
  <si>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</si>
  <si>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</si>
  <si>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</si>
  <si>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</si>
  <si>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</si>
  <si>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</si>
  <si>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</si>
  <si>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</si>
  <si>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</si>
  <si>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</si>
  <si>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</si>
  <si>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</si>
  <si>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</si>
  <si>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</si>
  <si>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</si>
  <si>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</si>
  <si>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</si>
  <si>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</si>
  <si>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</si>
  <si>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</si>
  <si>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</si>
  <si>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</si>
  <si>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</si>
  <si>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</si>
  <si>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</si>
  <si>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</si>
  <si>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</si>
  <si>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</si>
  <si>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</si>
  <si>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</si>
  <si>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</si>
  <si>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</si>
  <si>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</si>
  <si>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</si>
  <si>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</si>
  <si>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</si>
  <si>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</si>
  <si>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</si>
  <si>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</si>
  <si>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</si>
  <si>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</si>
  <si>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</si>
  <si>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</si>
  <si>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</si>
  <si>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</si>
  <si>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</si>
  <si>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</si>
  <si>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</si>
  <si>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</si>
  <si>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</si>
  <si>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</si>
  <si>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</si>
  <si>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</si>
  <si>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</si>
  <si>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</si>
  <si>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</si>
  <si>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</si>
  <si>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</si>
  <si>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</si>
  <si>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</si>
  <si>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</si>
  <si>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</si>
  <si>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</si>
  <si>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</si>
  <si>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</si>
  <si>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</si>
  <si>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</si>
  <si>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</si>
  <si>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</si>
  <si>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</si>
  <si>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</si>
  <si>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</si>
  <si>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</si>
  <si>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</si>
  <si>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</si>
  <si>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</si>
  <si>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</si>
  <si>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</si>
  <si>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</si>
  <si>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</si>
  <si>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</si>
  <si>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</si>
  <si>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</si>
  <si>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</si>
  <si>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</si>
  <si>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</si>
  <si>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</si>
  <si>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</si>
  <si>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</si>
  <si>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</si>
  <si>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</si>
  <si>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</si>
  <si>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</si>
  <si>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</si>
  <si>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</si>
  <si>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</si>
  <si>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</si>
  <si>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</si>
  <si>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</si>
  <si>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</si>
  <si>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</si>
  <si>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</si>
  <si>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</si>
  <si>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</si>
  <si>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</si>
  <si>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</si>
  <si>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</si>
  <si>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</si>
  <si>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</si>
  <si>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</si>
  <si>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</si>
  <si>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</si>
  <si>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</si>
  <si>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</si>
  <si>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</si>
  <si>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</si>
  <si>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</si>
  <si>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</si>
  <si>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</si>
  <si>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</si>
  <si>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</si>
  <si>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</si>
  <si>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</si>
  <si>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</si>
  <si>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</si>
  <si>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</si>
  <si>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</si>
  <si>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</si>
  <si>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</si>
  <si>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</si>
  <si>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</si>
  <si>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</si>
  <si>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</si>
  <si>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</si>
  <si>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</si>
  <si>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</si>
  <si>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</si>
  <si>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</si>
  <si>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</si>
  <si>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</si>
  <si>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</si>
  <si>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</si>
  <si>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</si>
  <si>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</si>
  <si>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</si>
  <si>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</si>
  <si>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</si>
  <si>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</si>
  <si>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</si>
  <si>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</si>
  <si>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</si>
  <si>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</si>
  <si>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</si>
  <si>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</si>
  <si>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</si>
  <si>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</si>
  <si>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</si>
  <si>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</si>
  <si>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</si>
  <si>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</si>
  <si>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</si>
  <si>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</si>
  <si>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</si>
  <si>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</si>
  <si>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</si>
  <si>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</si>
  <si>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</si>
  <si>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</si>
  <si>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</si>
  <si>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</si>
  <si>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</si>
  <si>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</si>
  <si>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</si>
  <si>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</si>
  <si>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</si>
  <si>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</si>
  <si>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</si>
  <si>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</si>
  <si>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</si>
  <si>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</si>
  <si>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</si>
  <si>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</si>
  <si>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</si>
  <si>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</si>
  <si>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</si>
  <si>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</si>
  <si>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</si>
  <si>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</si>
  <si>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</si>
  <si>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</si>
  <si>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</si>
  <si>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</si>
  <si>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</si>
  <si>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</si>
  <si>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</si>
  <si>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</si>
  <si>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</si>
  <si>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</si>
  <si>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</si>
  <si>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</si>
  <si>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</si>
  <si>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</si>
  <si>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</si>
  <si>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</si>
  <si>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</si>
  <si>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</si>
  <si>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</si>
  <si>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</si>
  <si>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</si>
  <si>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</si>
  <si>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</si>
  <si>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</si>
  <si>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</si>
  <si>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</si>
  <si>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</si>
  <si>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</si>
  <si>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</si>
  <si>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</si>
  <si>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</si>
  <si>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</si>
  <si>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</si>
  <si>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</si>
  <si>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</si>
  <si>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</si>
  <si>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</si>
  <si>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</si>
  <si>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</si>
  <si>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</si>
  <si>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</si>
  <si>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</si>
  <si>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</si>
  <si>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</si>
  <si>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</si>
  <si>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</si>
  <si>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</si>
  <si>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</si>
  <si>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</si>
  <si>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</si>
  <si>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</si>
  <si>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</si>
  <si>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</si>
  <si>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</si>
  <si>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</si>
  <si>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</si>
  <si>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</si>
  <si>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</si>
  <si>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</si>
  <si>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</si>
  <si>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</si>
  <si>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</si>
  <si>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</si>
  <si>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</si>
  <si>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</si>
  <si>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</si>
  <si>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</si>
  <si>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</si>
  <si>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</si>
  <si>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</si>
  <si>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</si>
  <si>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</si>
  <si>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</si>
  <si>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</si>
  <si>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</si>
  <si>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</si>
  <si>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</si>
  <si>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</si>
  <si>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</si>
  <si>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</si>
  <si>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</si>
  <si>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</si>
  <si>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</si>
  <si>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</si>
  <si>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</si>
  <si>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</si>
  <si>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</si>
  <si>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</si>
  <si>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</si>
  <si>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</si>
  <si>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</si>
  <si>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</si>
  <si>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</si>
  <si>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</si>
  <si>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</si>
  <si>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</si>
  <si>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</si>
  <si>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</si>
  <si>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</si>
  <si>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</si>
  <si>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</si>
  <si>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</si>
  <si>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</si>
  <si>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</si>
  <si>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</si>
  <si>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</si>
  <si>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</si>
  <si>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</si>
  <si>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</si>
  <si>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</si>
  <si>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</si>
  <si>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</si>
  <si>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</si>
  <si>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</si>
  <si>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</si>
  <si>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</si>
  <si>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</si>
  <si>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</si>
  <si>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</si>
  <si>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</si>
  <si>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</si>
  <si>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</si>
  <si>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</si>
  <si>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</si>
  <si>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</si>
  <si>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</si>
  <si>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</si>
  <si>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</si>
  <si>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</si>
  <si>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</si>
  <si>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</si>
  <si>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</si>
  <si>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</si>
  <si>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</si>
  <si>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</si>
  <si>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</si>
  <si>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</si>
  <si>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</si>
  <si>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</si>
  <si>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</si>
  <si>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</si>
  <si>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</si>
  <si>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</si>
  <si>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</si>
  <si>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</si>
  <si>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</si>
  <si>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</si>
  <si>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</si>
  <si>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</si>
  <si>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</si>
  <si>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</si>
  <si>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</si>
  <si>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</si>
  <si>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</si>
  <si>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</si>
  <si>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</si>
  <si>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</si>
  <si>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</si>
  <si>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</si>
  <si>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</si>
  <si>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</si>
  <si>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</si>
  <si>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</si>
  <si>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</si>
  <si>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</si>
  <si>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</si>
  <si>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</si>
  <si>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</si>
  <si>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</si>
  <si>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</si>
  <si>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</si>
  <si>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</si>
  <si>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</si>
  <si>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</si>
  <si>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</si>
  <si>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</si>
  <si>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</si>
  <si>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</si>
  <si>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</si>
  <si>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</si>
  <si>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</si>
  <si>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</si>
  <si>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</si>
  <si>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</si>
  <si>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</si>
  <si>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</si>
  <si>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</si>
  <si>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</si>
  <si>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</si>
  <si>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</si>
  <si>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</si>
  <si>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</si>
  <si>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</si>
  <si>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</si>
  <si>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</si>
  <si>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</si>
  <si>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</si>
  <si>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</si>
  <si>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</si>
  <si>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</si>
  <si>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</si>
  <si>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</si>
  <si>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</si>
  <si>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</si>
  <si>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</si>
  <si>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</si>
  <si>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</si>
  <si>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</si>
  <si>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</si>
  <si>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</si>
  <si>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</si>
  <si>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</si>
  <si>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</si>
  <si>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</si>
  <si>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</si>
  <si>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</si>
  <si>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</si>
  <si>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</si>
  <si>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</si>
  <si>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</si>
  <si>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</si>
  <si>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</si>
  <si>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</si>
  <si>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</si>
  <si>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</si>
  <si>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</si>
  <si>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</si>
  <si>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</si>
  <si>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</si>
  <si>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</si>
  <si>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</si>
  <si>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</si>
  <si>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</si>
  <si>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</si>
  <si>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</si>
  <si>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</si>
  <si>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</si>
  <si>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</si>
  <si>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</si>
  <si>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</si>
  <si>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</si>
  <si>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</si>
  <si>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</si>
  <si>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</si>
  <si>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</si>
  <si>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</si>
  <si>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</si>
  <si>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</si>
  <si>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</si>
  <si>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</si>
  <si>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</si>
  <si>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</si>
  <si>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</si>
  <si>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</si>
  <si>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</si>
  <si>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</si>
  <si>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</si>
  <si>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</si>
  <si>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</si>
  <si>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</si>
  <si>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</si>
  <si>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</si>
  <si>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</si>
  <si>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</si>
  <si>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</si>
  <si>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</si>
  <si>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</si>
  <si>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</si>
  <si>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</si>
  <si>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</si>
  <si>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</si>
  <si>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</si>
  <si>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</si>
  <si>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</si>
  <si>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</si>
  <si>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</si>
  <si>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</si>
  <si>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</si>
  <si>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</si>
  <si>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</si>
  <si>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</si>
  <si>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</si>
  <si>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</si>
  <si>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</si>
  <si>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</si>
  <si>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</si>
  <si>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</si>
  <si>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</si>
  <si>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</si>
  <si>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</si>
  <si>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</si>
  <si>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</si>
  <si>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</si>
  <si>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</si>
  <si>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</si>
  <si>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</si>
  <si>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</si>
  <si>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</si>
  <si>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</si>
  <si>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</si>
  <si>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</si>
  <si>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</si>
  <si>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</si>
  <si>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</si>
  <si>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</si>
  <si>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</si>
  <si>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</si>
  <si>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</si>
  <si>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</si>
  <si>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</si>
  <si>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</si>
  <si>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</si>
  <si>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</si>
  <si>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</si>
  <si>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</si>
  <si>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</si>
  <si>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</si>
  <si>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</si>
  <si>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</si>
  <si>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</si>
  <si>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</si>
  <si>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</si>
  <si>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</si>
  <si>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</si>
  <si>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</si>
  <si>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</si>
  <si>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</si>
  <si>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</si>
  <si>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</si>
  <si>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</si>
  <si>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</si>
  <si>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</si>
  <si>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</si>
  <si>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</si>
  <si>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</si>
  <si>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</si>
  <si>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</si>
  <si>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</si>
  <si>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</si>
  <si>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</si>
  <si>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</si>
  <si>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</si>
  <si>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</si>
  <si>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</si>
  <si>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</si>
  <si>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</si>
  <si>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</si>
  <si>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</si>
  <si>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</si>
  <si>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</si>
  <si>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</si>
  <si>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</si>
  <si>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</si>
  <si>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</si>
  <si>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</si>
  <si>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</si>
  <si>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</si>
  <si>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</si>
  <si>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</si>
  <si>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</si>
  <si>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</si>
  <si>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</si>
  <si>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</si>
  <si>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</si>
  <si>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</si>
  <si>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</si>
  <si>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</si>
  <si>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</si>
  <si>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</si>
  <si>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</si>
  <si>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</si>
  <si>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</si>
  <si>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</si>
  <si>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</si>
  <si>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</si>
  <si>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</si>
  <si>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</si>
  <si>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</si>
  <si>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</si>
  <si>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</si>
  <si>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</si>
  <si>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</si>
  <si>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</si>
  <si>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</si>
  <si>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</si>
  <si>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</si>
  <si>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</si>
  <si>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</si>
  <si>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</si>
  <si>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</si>
  <si>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</si>
  <si>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</si>
  <si>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</si>
  <si>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</si>
  <si>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</si>
  <si>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</si>
  <si>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</si>
  <si>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</si>
  <si>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</si>
  <si>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</si>
  <si>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</si>
  <si>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</si>
  <si>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</si>
  <si>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</si>
  <si>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</si>
  <si>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</si>
  <si>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</si>
  <si>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</si>
  <si>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</si>
  <si>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</si>
  <si>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</si>
  <si>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</si>
  <si>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</si>
  <si>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</si>
  <si>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</si>
  <si>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</si>
  <si>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</si>
  <si>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</si>
  <si>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</si>
  <si>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</si>
  <si>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</si>
  <si>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</si>
  <si>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</si>
  <si>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</si>
  <si>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</si>
  <si>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</si>
  <si>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</si>
  <si>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</si>
  <si>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</si>
  <si>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</si>
  <si>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</si>
  <si>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</si>
  <si>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</si>
  <si>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</si>
  <si>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</si>
  <si>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</si>
  <si>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</si>
  <si>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</si>
  <si>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</si>
  <si>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</si>
  <si>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</si>
  <si>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</si>
  <si>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</si>
  <si>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</si>
  <si>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</si>
  <si>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</si>
  <si>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</si>
  <si>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</si>
  <si>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</si>
  <si>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</si>
  <si>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</si>
  <si>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</si>
  <si>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</si>
  <si>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</si>
  <si>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</si>
  <si>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</si>
  <si>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</si>
  <si>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</si>
  <si>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</si>
  <si>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</si>
  <si>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</si>
  <si>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</si>
  <si>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</si>
  <si>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</si>
  <si>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</si>
  <si>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</si>
  <si>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</si>
  <si>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</si>
  <si>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</si>
  <si>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</si>
  <si>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</si>
  <si>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</si>
  <si>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</si>
  <si>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</si>
  <si>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</si>
  <si>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</si>
  <si>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</si>
  <si>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</si>
  <si>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</si>
  <si>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</si>
  <si>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</si>
  <si>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</si>
  <si>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</si>
  <si>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</si>
  <si>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</si>
  <si>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</si>
  <si>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</si>
  <si>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</si>
  <si>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</si>
  <si>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</si>
  <si>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</si>
  <si>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</si>
  <si>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</si>
  <si>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</si>
  <si>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</si>
  <si>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</si>
  <si>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</si>
  <si>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</si>
  <si>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</si>
  <si>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</si>
  <si>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</si>
  <si>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</si>
  <si>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</si>
  <si>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</si>
  <si>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</si>
  <si>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</si>
  <si>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</si>
  <si>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</si>
  <si>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</si>
  <si>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</si>
  <si>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</si>
  <si>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</si>
  <si>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</si>
  <si>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</si>
  <si>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</si>
  <si>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</si>
  <si>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</si>
  <si>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</si>
  <si>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</si>
  <si>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</si>
  <si>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</si>
  <si>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</si>
  <si>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</si>
  <si>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</si>
  <si>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</si>
  <si>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</si>
  <si>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</si>
  <si>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</si>
  <si>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</si>
  <si>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</si>
  <si>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</si>
  <si>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</si>
  <si>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</si>
  <si>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</si>
  <si>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</si>
  <si>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</si>
  <si>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</si>
  <si>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</si>
  <si>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</si>
  <si>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</si>
  <si>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</si>
  <si>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</si>
  <si>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</si>
  <si>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</si>
  <si>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</si>
  <si>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</si>
  <si>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</si>
  <si>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</si>
  <si>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</si>
  <si>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</si>
  <si>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</si>
  <si>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</si>
  <si>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</si>
  <si>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</si>
  <si>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</si>
  <si>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</si>
  <si>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</si>
  <si>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</si>
  <si>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</si>
  <si>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</si>
  <si>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</si>
  <si>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</si>
  <si>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</si>
  <si>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</si>
  <si>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</si>
  <si>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</si>
  <si>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</si>
  <si>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</si>
  <si>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</si>
  <si>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</si>
  <si>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</si>
  <si>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</si>
  <si>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</si>
  <si>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</si>
  <si>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</si>
  <si>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</si>
  <si>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</si>
  <si>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</si>
  <si>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</si>
  <si>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</si>
  <si>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</si>
  <si>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</si>
  <si>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</si>
  <si>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</si>
  <si>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</si>
  <si>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</si>
  <si>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</si>
  <si>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</si>
  <si>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</si>
  <si>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</si>
  <si>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</si>
  <si>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</si>
  <si>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</si>
  <si>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</si>
  <si>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</si>
  <si>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</si>
  <si>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</si>
  <si>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</si>
  <si>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</si>
  <si>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</si>
  <si>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</si>
  <si>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</si>
  <si>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</si>
  <si>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</si>
  <si>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</si>
  <si>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</si>
  <si>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</si>
  <si>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</si>
  <si>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</si>
  <si>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</si>
  <si>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</si>
  <si>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</si>
  <si>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</si>
  <si>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</si>
  <si>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</si>
  <si>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</si>
  <si>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</si>
  <si>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</si>
  <si>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</si>
  <si>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</si>
  <si>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</si>
  <si>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</si>
  <si>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</si>
  <si>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</si>
  <si>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</si>
  <si>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</si>
  <si>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</si>
  <si>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</si>
  <si>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</si>
  <si>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</si>
  <si>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</si>
  <si>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</si>
  <si>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</si>
  <si>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</si>
  <si>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</si>
  <si>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</si>
  <si>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</si>
  <si>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</si>
  <si>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</si>
  <si>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</si>
  <si>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</si>
  <si>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</si>
  <si>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</si>
  <si>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</si>
  <si>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</si>
  <si>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</si>
  <si>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</si>
  <si>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</si>
  <si>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</si>
  <si>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</si>
  <si>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</si>
  <si>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</si>
  <si>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</si>
  <si>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</si>
  <si>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</si>
  <si>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</si>
  <si>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</si>
  <si>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</si>
  <si>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</si>
  <si>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</si>
  <si>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</si>
  <si>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</si>
  <si>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</si>
  <si>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</si>
  <si>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</si>
  <si>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</si>
  <si>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</si>
  <si>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</si>
  <si>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</si>
  <si>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</si>
  <si>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</si>
  <si>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</si>
  <si>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</si>
  <si>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</si>
  <si>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</si>
  <si>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</si>
  <si>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</si>
  <si>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</si>
  <si>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</si>
  <si>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</si>
  <si>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</si>
  <si>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</si>
  <si>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</si>
  <si>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</si>
  <si>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</si>
  <si>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</si>
  <si>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</si>
  <si>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</si>
  <si>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</si>
  <si>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</si>
  <si>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</si>
  <si>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</si>
  <si>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</si>
  <si>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</si>
  <si>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</si>
  <si>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</si>
  <si>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</si>
  <si>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</si>
  <si>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</si>
  <si>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</si>
  <si>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</si>
  <si>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</si>
  <si>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</si>
  <si>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</si>
  <si>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</si>
  <si>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</si>
  <si>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</si>
  <si>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</si>
  <si>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</si>
  <si>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</si>
  <si>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</si>
  <si>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</si>
  <si>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</si>
  <si>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</si>
  <si>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</si>
  <si>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</si>
  <si>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</si>
  <si>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</si>
  <si>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</si>
  <si>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</si>
  <si>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</si>
  <si>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</si>
  <si>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</si>
  <si>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</si>
  <si>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</si>
  <si>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</si>
  <si>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</si>
  <si>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</si>
  <si>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</si>
  <si>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</si>
  <si>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</si>
  <si>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</si>
  <si>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</si>
  <si>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</si>
  <si>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</si>
  <si>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</si>
  <si>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</si>
  <si>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</si>
  <si>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</si>
  <si>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</si>
  <si>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</si>
  <si>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</si>
  <si>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</si>
  <si>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</si>
  <si>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</si>
  <si>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</si>
  <si>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</si>
  <si>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</si>
  <si>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</si>
  <si>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</si>
  <si>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</si>
  <si>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</si>
  <si>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</si>
  <si>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</si>
  <si>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</si>
  <si>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</si>
  <si>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</si>
  <si>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</si>
  <si>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</si>
  <si>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</si>
  <si>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</si>
  <si>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</si>
  <si>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</si>
  <si>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</si>
  <si>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</si>
  <si>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</si>
  <si>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</si>
  <si>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</si>
  <si>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</si>
  <si>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</si>
  <si>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</si>
  <si>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</si>
  <si>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</si>
  <si>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</si>
  <si>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</si>
  <si>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</si>
  <si>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</si>
  <si>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</si>
  <si>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</si>
  <si>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</si>
  <si>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</si>
  <si>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</si>
  <si>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</si>
  <si>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</si>
  <si>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</si>
  <si>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</si>
  <si>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</si>
  <si>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</si>
  <si>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</si>
  <si>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</si>
  <si>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</si>
  <si>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</si>
  <si>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</si>
  <si>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</si>
  <si>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</si>
  <si>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</si>
  <si>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</si>
  <si>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</si>
  <si>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</si>
  <si>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</si>
  <si>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</si>
  <si>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</si>
  <si>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</si>
  <si>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</si>
  <si>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</si>
  <si>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</si>
  <si>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</si>
  <si>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</si>
  <si>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</si>
  <si>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</si>
  <si>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</si>
  <si>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</si>
  <si>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</si>
  <si>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</si>
  <si>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</si>
  <si>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</si>
  <si>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</si>
  <si>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</si>
  <si>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</si>
  <si>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</si>
  <si>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</si>
  <si>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</si>
  <si>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</si>
  <si>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</si>
  <si>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</si>
  <si>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</si>
  <si>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</si>
  <si>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</si>
  <si>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</si>
  <si>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</si>
  <si>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</si>
  <si>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</si>
  <si>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</si>
  <si>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</si>
  <si>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</si>
  <si>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</si>
  <si>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</si>
  <si>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</si>
  <si>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</si>
  <si>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</si>
  <si>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</si>
  <si>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</si>
  <si>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</si>
  <si>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</si>
  <si>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</si>
  <si>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</si>
  <si>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</si>
  <si>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</si>
  <si>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</si>
  <si>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</si>
  <si>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</si>
  <si>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</si>
  <si>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</si>
  <si>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</si>
  <si>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</si>
  <si>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</si>
  <si>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</si>
  <si>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</si>
  <si>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</si>
  <si>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</si>
  <si>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</si>
  <si>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</si>
  <si>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</si>
  <si>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</si>
  <si>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</si>
  <si>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</si>
  <si>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</si>
  <si>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</si>
  <si>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</si>
  <si>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</si>
  <si>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</si>
  <si>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</si>
  <si>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</si>
  <si>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</si>
  <si>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</si>
  <si>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</si>
  <si>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</si>
  <si>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</si>
  <si>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</si>
  <si>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</si>
  <si>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</si>
  <si>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</si>
  <si>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</si>
  <si>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</si>
  <si>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</si>
  <si>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</si>
  <si>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</si>
  <si>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</si>
  <si>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</si>
  <si>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</si>
  <si>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</si>
  <si>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</si>
  <si>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</si>
  <si>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</si>
  <si>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</si>
  <si>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</si>
  <si>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</si>
  <si>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</si>
  <si>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</si>
  <si>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</si>
  <si>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</si>
  <si>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</si>
  <si>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</si>
  <si>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</si>
  <si>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</si>
  <si>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</si>
  <si>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</si>
  <si>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</si>
  <si>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</si>
  <si>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</si>
  <si>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</si>
  <si>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</si>
  <si>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</si>
  <si>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</si>
  <si>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</si>
  <si>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</si>
  <si>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</si>
  <si>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</si>
  <si>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</si>
  <si>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</si>
  <si>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</si>
  <si>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</si>
  <si>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</si>
  <si>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</si>
  <si>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</si>
  <si>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</si>
  <si>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</si>
  <si>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</si>
  <si>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</si>
  <si>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</si>
  <si>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</si>
  <si>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</si>
  <si>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</si>
  <si>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</si>
  <si>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</si>
  <si>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</si>
  <si>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</si>
  <si>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</si>
  <si>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</si>
  <si>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</si>
  <si>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</si>
  <si>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</si>
  <si>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</si>
  <si>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</si>
  <si>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</si>
  <si>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</si>
  <si>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</si>
  <si>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</si>
  <si>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</si>
  <si>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</si>
  <si>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</si>
  <si>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</si>
  <si>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</si>
  <si>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</si>
  <si>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</si>
  <si>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</si>
  <si>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</si>
  <si>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</si>
  <si>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</si>
  <si>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</si>
  <si>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</si>
  <si>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</si>
  <si>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</si>
  <si>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</si>
  <si>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</si>
  <si>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</si>
  <si>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</si>
  <si>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</si>
  <si>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</si>
  <si>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</si>
  <si>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</si>
  <si>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</si>
  <si>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</si>
  <si>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</si>
  <si>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</si>
  <si>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</si>
  <si>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</si>
  <si>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</si>
  <si>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</si>
  <si>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</si>
  <si>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</si>
  <si>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</si>
  <si>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</si>
  <si>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</si>
  <si>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</si>
  <si>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</si>
  <si>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</si>
  <si>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</si>
  <si>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</si>
  <si>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</si>
  <si>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</si>
  <si>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</si>
  <si>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</si>
  <si>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</si>
  <si>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</si>
  <si>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</si>
  <si>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</si>
  <si>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</si>
  <si>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</si>
  <si>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</si>
  <si>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</si>
  <si>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</si>
  <si>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</si>
  <si>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</si>
  <si>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</si>
  <si>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</si>
  <si>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</si>
  <si>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</si>
  <si>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</si>
  <si>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</si>
  <si>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</si>
  <si>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</si>
  <si>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</si>
  <si>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</si>
  <si>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</si>
  <si>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</si>
  <si>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</si>
  <si>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</si>
  <si>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</si>
  <si>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</si>
  <si>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</si>
  <si>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</si>
  <si>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</si>
  <si>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</si>
  <si>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</si>
  <si>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</si>
  <si>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</si>
  <si>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</si>
  <si>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</si>
  <si>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</si>
  <si>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</si>
  <si>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</si>
  <si>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</si>
  <si>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</si>
  <si>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</si>
  <si>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</si>
  <si>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</si>
  <si>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</si>
  <si>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</si>
  <si>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</si>
  <si>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</si>
  <si>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</si>
  <si>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</si>
  <si>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</si>
  <si>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</si>
  <si>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</si>
  <si>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</si>
  <si>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</si>
  <si>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</si>
  <si>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</si>
  <si>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</si>
  <si>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</si>
  <si>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</si>
  <si>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</si>
  <si>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</si>
  <si>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</si>
  <si>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</si>
  <si>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</si>
  <si>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</si>
  <si>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</si>
  <si>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</si>
  <si>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</si>
  <si>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</si>
  <si>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</si>
  <si>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</si>
  <si>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</si>
  <si>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</si>
  <si>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</si>
  <si>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</si>
  <si>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</si>
  <si>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</si>
  <si>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</si>
  <si>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</si>
  <si>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</si>
  <si>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</si>
  <si>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</si>
  <si>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</si>
  <si>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</si>
  <si>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</si>
  <si>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</si>
  <si>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</si>
  <si>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</si>
  <si>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</si>
  <si>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</si>
  <si>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</si>
  <si>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</si>
  <si>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</si>
  <si>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</si>
  <si>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</si>
  <si>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</si>
  <si>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</si>
  <si>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</si>
  <si>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</si>
  <si>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</si>
  <si>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</si>
  <si>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</si>
  <si>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</si>
  <si>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</si>
  <si>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</si>
  <si>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</si>
  <si>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</si>
  <si>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</si>
  <si>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</si>
  <si>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</si>
  <si>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</si>
  <si>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</si>
  <si>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</si>
  <si>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</si>
  <si>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</si>
  <si>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</si>
  <si>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</si>
  <si>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</si>
  <si>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</si>
  <si>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</si>
  <si>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</si>
  <si>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</si>
  <si>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</si>
  <si>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</si>
  <si>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</si>
  <si>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</si>
  <si>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</si>
  <si>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</si>
  <si>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</si>
  <si>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</si>
  <si>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</si>
  <si>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</si>
  <si>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</si>
  <si>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</si>
  <si>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</si>
  <si>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</si>
  <si>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</si>
  <si>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</si>
  <si>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</si>
  <si>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</si>
  <si>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</si>
  <si>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</si>
  <si>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</si>
  <si>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</si>
  <si>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</si>
  <si>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</si>
  <si>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</si>
  <si>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</si>
  <si>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</si>
  <si>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</si>
  <si>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</si>
  <si>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</si>
  <si>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</si>
  <si>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</si>
  <si>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</si>
  <si>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</si>
  <si>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</si>
  <si>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</si>
  <si>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</si>
  <si>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</si>
  <si>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</si>
  <si>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</si>
  <si>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</si>
  <si>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</si>
  <si>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</si>
  <si>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</si>
  <si>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</si>
  <si>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</si>
  <si>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</si>
  <si>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</si>
  <si>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</si>
  <si>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</si>
  <si>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</si>
  <si>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</si>
  <si>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</si>
  <si>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</si>
  <si>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</si>
  <si>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</si>
  <si>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</si>
  <si>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</si>
  <si>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</si>
  <si>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</si>
  <si>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</si>
  <si>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</si>
  <si>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</si>
  <si>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</si>
  <si>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</si>
  <si>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</si>
  <si>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</si>
  <si>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</si>
  <si>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</si>
  <si>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</si>
  <si>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</si>
  <si>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</si>
  <si>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</si>
  <si>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</si>
  <si>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</si>
  <si>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</si>
  <si>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</si>
  <si>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</si>
  <si>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</si>
  <si>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</si>
  <si>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</si>
  <si>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</si>
  <si>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</si>
  <si>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</si>
  <si>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</si>
  <si>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</si>
  <si>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</si>
  <si>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</si>
  <si>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</si>
  <si>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</si>
  <si>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</si>
  <si>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</si>
  <si>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</si>
  <si>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</si>
  <si>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</si>
  <si>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</si>
  <si>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</si>
  <si>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</si>
  <si>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</si>
  <si>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</si>
  <si>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</si>
  <si>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</si>
  <si>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</si>
  <si>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</si>
  <si>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</si>
  <si>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</si>
  <si>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</si>
  <si>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</si>
  <si>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</si>
  <si>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</si>
  <si>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</si>
  <si>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</si>
  <si>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</si>
  <si>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</si>
  <si>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</si>
  <si>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</si>
  <si>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</si>
  <si>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</si>
  <si>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</si>
  <si>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</si>
  <si>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</si>
  <si>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</si>
  <si>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</si>
  <si>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</si>
  <si>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</si>
  <si>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</si>
  <si>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</si>
  <si>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</si>
  <si>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</si>
  <si>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</si>
  <si>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</si>
  <si>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</si>
  <si>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</si>
  <si>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</si>
  <si>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</si>
  <si>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</si>
  <si>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</si>
  <si>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</si>
  <si>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</si>
  <si>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</si>
  <si>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</si>
  <si>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</si>
  <si>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</si>
  <si>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</si>
  <si>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</si>
  <si>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</si>
  <si>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</si>
  <si>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</si>
  <si>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</si>
  <si>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</si>
  <si>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</si>
  <si>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</si>
  <si>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</si>
  <si>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</si>
  <si>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</si>
  <si>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</si>
  <si>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</si>
  <si>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</si>
  <si>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</si>
  <si>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</si>
  <si>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</si>
  <si>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</si>
  <si>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</si>
  <si>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</si>
  <si>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</si>
  <si>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</si>
  <si>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</si>
  <si>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</si>
  <si>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</si>
  <si>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</si>
  <si>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</si>
  <si>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</si>
  <si>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</si>
  <si>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</si>
  <si>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</si>
  <si>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</si>
  <si>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</si>
  <si>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</si>
  <si>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</si>
  <si>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</si>
  <si>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</si>
  <si>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</si>
  <si>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</si>
  <si>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</si>
  <si>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</si>
  <si>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</si>
  <si>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</si>
  <si>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</si>
  <si>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</si>
  <si>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</si>
  <si>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</si>
  <si>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</si>
  <si>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</si>
  <si>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</si>
  <si>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</si>
  <si>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</si>
  <si>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</si>
  <si>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</si>
  <si>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</si>
  <si>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</si>
  <si>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</si>
  <si>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</si>
  <si>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</si>
  <si>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</si>
  <si>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</si>
  <si>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</si>
  <si>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</si>
  <si>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</si>
  <si>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</si>
  <si>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</si>
  <si>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</si>
  <si>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</si>
  <si>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</si>
  <si>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</si>
  <si>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</si>
  <si>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</si>
  <si>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</si>
  <si>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</si>
  <si>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</si>
  <si>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</si>
  <si>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</si>
  <si>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</si>
  <si>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</si>
  <si>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</si>
  <si>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</si>
  <si>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</si>
  <si>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</si>
  <si>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</si>
  <si>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</si>
  <si>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</si>
  <si>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</si>
  <si>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</si>
  <si>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</si>
  <si>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</si>
  <si>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</si>
  <si>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</si>
  <si>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</si>
  <si>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</si>
  <si>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</si>
  <si>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</si>
  <si>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</si>
  <si>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</si>
  <si>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</si>
  <si>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</si>
  <si>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</si>
  <si>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</si>
  <si>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</si>
  <si>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</si>
  <si>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</si>
  <si>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</si>
  <si>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</si>
  <si>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</si>
  <si>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</si>
  <si>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</si>
  <si>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</si>
  <si>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</si>
  <si>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</si>
  <si>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</si>
  <si>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</si>
  <si>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</si>
  <si>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</si>
  <si>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</si>
  <si>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</si>
  <si>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</si>
  <si>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</si>
  <si>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</si>
  <si>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</si>
  <si>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</si>
  <si>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</si>
  <si>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</si>
  <si>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</si>
  <si>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</si>
  <si>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</si>
  <si>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</si>
  <si>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</si>
  <si>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</si>
  <si>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</si>
  <si>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</si>
  <si>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</si>
  <si>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</si>
  <si>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</si>
  <si>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</si>
  <si>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</si>
  <si>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</si>
  <si>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</si>
  <si>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</si>
  <si>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</si>
  <si>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</si>
  <si>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</si>
  <si>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</si>
  <si>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</si>
  <si>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</si>
  <si>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</si>
  <si>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</si>
  <si>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</si>
  <si>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</si>
  <si>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</si>
  <si>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</si>
  <si>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</si>
  <si>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</si>
  <si>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</si>
  <si>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</si>
  <si>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</si>
  <si>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</si>
  <si>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</si>
  <si>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</si>
  <si>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</si>
  <si>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</si>
  <si>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</si>
  <si>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</si>
  <si>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</si>
  <si>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</si>
  <si>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</si>
  <si>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</si>
  <si>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</si>
  <si>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</si>
  <si>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</si>
  <si>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</si>
  <si>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</si>
  <si>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</si>
  <si>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</si>
  <si>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</si>
  <si>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</si>
  <si>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</si>
  <si>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</si>
  <si>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</si>
  <si>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</si>
  <si>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</si>
  <si>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</si>
  <si>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</si>
  <si>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</si>
  <si>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</si>
  <si>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</si>
  <si>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</si>
  <si>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</si>
  <si>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</si>
  <si>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</si>
  <si>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</si>
  <si>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</si>
  <si>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</si>
  <si>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</si>
  <si>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</si>
  <si>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</si>
  <si>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</si>
  <si>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</si>
  <si>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</si>
  <si>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</si>
  <si>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</si>
  <si>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</si>
  <si>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</si>
  <si>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</si>
  <si>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</si>
  <si>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</si>
  <si>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</si>
  <si>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</si>
  <si>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</si>
  <si>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</si>
  <si>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</si>
  <si>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</si>
  <si>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</si>
  <si>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</si>
  <si>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</si>
  <si>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</si>
  <si>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</si>
  <si>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</si>
  <si>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</si>
  <si>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</si>
  <si>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</si>
  <si>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</si>
  <si>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</si>
  <si>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</si>
  <si>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</si>
  <si>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</si>
  <si>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</si>
  <si>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</si>
  <si>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</si>
  <si>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</si>
  <si>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</si>
  <si>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</si>
  <si>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</si>
  <si>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</si>
  <si>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</si>
  <si>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</si>
  <si>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</si>
  <si>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</si>
  <si>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</si>
  <si>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</si>
  <si>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</si>
  <si>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</si>
  <si>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</si>
  <si>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</si>
  <si>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</si>
  <si>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</si>
  <si>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</si>
  <si>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</si>
  <si>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</si>
  <si>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</si>
  <si>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</si>
  <si>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</si>
  <si>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</si>
  <si>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</si>
  <si>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</si>
  <si>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</si>
  <si>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</si>
  <si>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</si>
  <si>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</si>
  <si>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</si>
  <si>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</si>
  <si>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</si>
  <si>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</si>
  <si>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</si>
  <si>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</si>
  <si>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</si>
  <si>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</si>
  <si>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</si>
  <si>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</si>
  <si>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</si>
  <si>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</si>
  <si>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</si>
  <si>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</si>
  <si>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</si>
  <si>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</si>
  <si>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</si>
  <si>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</si>
  <si>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</si>
  <si>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</si>
  <si>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</si>
  <si>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</si>
  <si>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</si>
  <si>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</si>
  <si>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</si>
  <si>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</si>
  <si>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</si>
  <si>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</si>
  <si>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</si>
  <si>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</si>
  <si>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</si>
  <si>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</si>
  <si>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</si>
  <si>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</si>
  <si>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</si>
  <si>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</si>
  <si>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</si>
  <si>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</si>
  <si>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</si>
  <si>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</si>
  <si>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</si>
  <si>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</si>
  <si>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</si>
  <si>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</si>
  <si>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</si>
  <si>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</si>
  <si>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</si>
  <si>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</si>
  <si>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</si>
  <si>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</si>
  <si>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</si>
  <si>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</si>
  <si>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</si>
  <si>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</si>
  <si>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</si>
  <si>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</si>
  <si>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</si>
  <si>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</si>
  <si>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</si>
  <si>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</si>
  <si>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</si>
  <si>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</si>
  <si>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</si>
  <si>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</si>
  <si>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</si>
  <si>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</si>
  <si>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</si>
  <si>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</si>
  <si>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</si>
  <si>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</si>
  <si>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</si>
  <si>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</si>
  <si>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</si>
  <si>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</si>
  <si>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</si>
  <si>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</si>
  <si>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</si>
  <si>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</si>
  <si>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</si>
  <si>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</si>
  <si>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</si>
  <si>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</si>
  <si>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</si>
  <si>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</si>
  <si>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</si>
  <si>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</si>
  <si>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</si>
  <si>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</si>
  <si>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</si>
  <si>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</si>
  <si>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</si>
  <si>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</si>
  <si>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</si>
  <si>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</si>
  <si>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</si>
  <si>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</si>
  <si>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</si>
  <si>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</si>
  <si>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</si>
  <si>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</si>
  <si>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</si>
  <si>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</si>
  <si>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</si>
  <si>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</si>
  <si>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</si>
  <si>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</si>
  <si>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</si>
  <si>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</si>
  <si>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</si>
  <si>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</si>
  <si>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</si>
  <si>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</si>
  <si>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</si>
  <si>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</si>
  <si>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</si>
  <si>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</si>
  <si>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</si>
  <si>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</si>
  <si>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</si>
  <si>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</si>
  <si>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</si>
  <si>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</si>
  <si>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</si>
  <si>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</si>
  <si>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</si>
  <si>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</si>
  <si>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</si>
  <si>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</si>
  <si>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</si>
  <si>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</si>
  <si>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</si>
  <si>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</si>
  <si>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</si>
  <si>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</si>
  <si>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</si>
  <si>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</si>
  <si>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</si>
  <si>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</si>
  <si>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</si>
  <si>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</si>
  <si>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</si>
  <si>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</si>
  <si>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</si>
  <si>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</si>
  <si>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</si>
  <si>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</si>
  <si>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</si>
  <si>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</si>
  <si>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</si>
  <si>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</si>
  <si>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</si>
  <si>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</si>
  <si>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</si>
  <si>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</si>
  <si>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</si>
  <si>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</si>
  <si>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</si>
  <si>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</si>
  <si>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</si>
  <si>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</si>
  <si>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</si>
  <si>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</si>
  <si>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</si>
  <si>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</si>
  <si>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</si>
  <si>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</si>
  <si>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</si>
  <si>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</si>
  <si>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</si>
  <si>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</si>
  <si>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</si>
  <si>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</si>
  <si>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</si>
  <si>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</si>
  <si>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</si>
  <si>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</si>
  <si>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</si>
  <si>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</si>
  <si>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</si>
  <si>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</si>
  <si>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</si>
  <si>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</si>
  <si>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</si>
  <si>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</si>
  <si>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</si>
  <si>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</si>
  <si>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</si>
  <si>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</si>
  <si>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</si>
  <si>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</si>
  <si>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</si>
  <si>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</si>
  <si>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</si>
  <si>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</si>
  <si>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</si>
  <si>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</si>
  <si>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</si>
  <si>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</si>
  <si>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</si>
  <si>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</si>
  <si>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</si>
  <si>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</si>
  <si>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</si>
  <si>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</si>
  <si>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</si>
  <si>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</si>
  <si>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</si>
  <si>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</si>
  <si>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</si>
  <si>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</si>
  <si>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</si>
  <si>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</si>
  <si>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</si>
  <si>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</si>
  <si>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</si>
  <si>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</si>
  <si>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</si>
  <si>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</si>
  <si>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</si>
  <si>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</si>
  <si>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</si>
  <si>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</si>
  <si>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</si>
  <si>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</si>
  <si>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</si>
  <si>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</si>
  <si>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</si>
  <si>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</si>
  <si>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</si>
  <si>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</si>
  <si>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</si>
  <si>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</si>
  <si>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</si>
  <si>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</si>
  <si>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</si>
  <si>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</si>
  <si>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</si>
  <si>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</si>
  <si>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</si>
  <si>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</si>
  <si>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</si>
  <si>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</si>
  <si>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</si>
  <si>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</si>
  <si>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</si>
  <si>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</si>
  <si>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</si>
  <si>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</si>
  <si>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</si>
  <si>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</si>
  <si>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</si>
  <si>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</si>
  <si>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</si>
  <si>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</si>
  <si>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</si>
  <si>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</si>
  <si>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</si>
  <si>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</si>
  <si>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</si>
  <si>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</si>
  <si>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</si>
  <si>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</si>
  <si>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</si>
  <si>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</si>
  <si>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</si>
  <si>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</si>
  <si>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</si>
  <si>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</si>
  <si>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</si>
  <si>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</si>
  <si>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</si>
  <si>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</si>
  <si>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</si>
  <si>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</si>
  <si>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</si>
  <si>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</si>
  <si>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</si>
  <si>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</si>
  <si>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</si>
  <si>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</si>
  <si>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</si>
  <si>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</si>
  <si>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</si>
  <si>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</si>
  <si>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</si>
  <si>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</si>
  <si>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</si>
  <si>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</si>
  <si>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</si>
  <si>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</si>
  <si>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</si>
  <si>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</si>
  <si>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</si>
  <si>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</si>
  <si>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</si>
  <si>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</si>
  <si>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</si>
  <si>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</si>
  <si>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</si>
  <si>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</si>
  <si>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</si>
  <si>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</si>
  <si>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</si>
  <si>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</si>
  <si>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</si>
  <si>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</si>
  <si>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</si>
  <si>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</si>
  <si>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</si>
  <si>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</si>
  <si>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</si>
  <si>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</si>
  <si>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</si>
  <si>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</si>
  <si>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</si>
  <si>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</si>
  <si>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</si>
  <si>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</si>
  <si>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</si>
  <si>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</si>
  <si>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</si>
  <si>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</si>
  <si>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</si>
  <si>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</si>
  <si>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</si>
  <si>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</si>
  <si>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</si>
  <si>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</si>
  <si>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</si>
  <si>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</si>
  <si>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</si>
  <si>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</si>
  <si>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</si>
  <si>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</si>
  <si>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</si>
  <si>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</si>
  <si>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</si>
  <si>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</si>
  <si>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</si>
  <si>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</si>
  <si>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</si>
  <si>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</si>
  <si>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</si>
  <si>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</si>
  <si>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</si>
  <si>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</si>
  <si>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</si>
  <si>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</si>
  <si>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</si>
  <si>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</si>
  <si>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</si>
  <si>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</si>
  <si>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</si>
  <si>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</si>
  <si>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</si>
  <si>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</si>
  <si>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</si>
  <si>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</si>
  <si>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</si>
  <si>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</si>
  <si>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</si>
  <si>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</si>
  <si>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</si>
  <si>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</si>
  <si>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</si>
  <si>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</si>
  <si>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</si>
  <si>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</si>
  <si>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</si>
  <si>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</si>
  <si>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</si>
  <si>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</si>
  <si>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</si>
  <si>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</si>
  <si>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</si>
  <si>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</si>
  <si>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</si>
  <si>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</si>
  <si>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</si>
  <si>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</si>
  <si>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</si>
  <si>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</si>
  <si>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</si>
  <si>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</si>
  <si>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</si>
  <si>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</si>
  <si>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</si>
  <si>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</si>
  <si>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</si>
  <si>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</si>
  <si>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</si>
  <si>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</si>
  <si>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</si>
  <si>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</si>
  <si>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</si>
  <si>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</si>
  <si>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</si>
  <si>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</si>
  <si>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</si>
  <si>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</si>
  <si>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</si>
  <si>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</si>
  <si>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</si>
  <si>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</si>
  <si>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</si>
  <si>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</si>
  <si>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</si>
  <si>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</si>
  <si>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</si>
  <si>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</si>
  <si>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</si>
  <si>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</si>
  <si>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</si>
  <si>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</si>
  <si>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</si>
  <si>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</si>
  <si>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</si>
  <si>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</si>
  <si>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</si>
  <si>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</si>
  <si>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</si>
  <si>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</si>
  <si>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</si>
  <si>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</si>
  <si>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</si>
  <si>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</si>
  <si>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</si>
  <si>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</si>
  <si>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</si>
  <si>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</si>
  <si>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</si>
  <si>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</si>
  <si>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</si>
  <si>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</si>
  <si>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</si>
  <si>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</si>
  <si>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</si>
  <si>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</si>
  <si>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</si>
  <si>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</si>
  <si>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</si>
  <si>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</si>
  <si>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</si>
  <si>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</si>
  <si>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</si>
  <si>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</si>
  <si>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</si>
  <si>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</si>
  <si>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</si>
  <si>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</si>
  <si>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</si>
  <si>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</si>
  <si>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</si>
  <si>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</si>
  <si>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</si>
  <si>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</si>
  <si>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</si>
  <si>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</si>
  <si>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</si>
  <si>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</si>
  <si>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</si>
  <si>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</si>
  <si>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</si>
  <si>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</si>
  <si>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</si>
  <si>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</si>
  <si>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</si>
  <si>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</si>
  <si>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</si>
  <si>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</si>
  <si>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</si>
  <si>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</si>
  <si>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</si>
  <si>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</si>
  <si>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</si>
  <si>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</si>
  <si>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</si>
  <si>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</si>
  <si>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</si>
  <si>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</si>
  <si>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</si>
  <si>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</si>
  <si>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</si>
  <si>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</si>
  <si>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</si>
  <si>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</si>
  <si>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</si>
  <si>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</si>
  <si>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</si>
  <si>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</si>
  <si>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</si>
  <si>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</si>
  <si>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</si>
  <si>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</si>
  <si>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</si>
  <si>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</si>
  <si>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</si>
  <si>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</si>
  <si>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</si>
  <si>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</si>
  <si>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</si>
  <si>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</si>
  <si>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</si>
  <si>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</si>
  <si>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</si>
  <si>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</si>
  <si>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</si>
  <si>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</si>
  <si>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</si>
  <si>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</si>
  <si>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</si>
  <si>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</si>
  <si>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</si>
  <si>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</si>
  <si>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</si>
  <si>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</si>
  <si>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</si>
  <si>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</si>
  <si>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</si>
  <si>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</si>
  <si>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</si>
  <si>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</si>
  <si>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</si>
  <si>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</si>
  <si>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</si>
  <si>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</si>
  <si>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</si>
  <si>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</si>
  <si>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</si>
  <si>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</si>
  <si>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</si>
  <si>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</si>
  <si>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</si>
  <si>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</si>
  <si>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</si>
  <si>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</si>
  <si>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</si>
  <si>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</si>
  <si>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</si>
  <si>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</si>
  <si>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</si>
  <si>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</si>
  <si>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</si>
  <si>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</si>
  <si>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</si>
  <si>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</si>
  <si>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</si>
  <si>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</si>
  <si>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</si>
  <si>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</si>
  <si>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</si>
  <si>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</si>
  <si>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</si>
  <si>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</si>
  <si>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</si>
  <si>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</si>
  <si>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</si>
  <si>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</si>
  <si>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</si>
  <si>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</si>
  <si>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</si>
  <si>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</si>
  <si>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</si>
  <si>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</si>
  <si>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</si>
  <si>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</si>
  <si>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</si>
  <si>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</si>
  <si>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</si>
  <si>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</si>
  <si>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</si>
  <si>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</si>
  <si>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</si>
  <si>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</si>
  <si>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</si>
  <si>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</si>
  <si>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</si>
  <si>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</si>
  <si>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</si>
  <si>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</si>
  <si>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</si>
  <si>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</si>
  <si>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</si>
  <si>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</si>
  <si>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</si>
  <si>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</si>
  <si>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</si>
  <si>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</si>
  <si>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</si>
  <si>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</si>
  <si>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</si>
  <si>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</si>
  <si>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</si>
  <si>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</si>
  <si>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</si>
  <si>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</si>
  <si>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</si>
  <si>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</si>
  <si>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</si>
  <si>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</si>
  <si>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</si>
  <si>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</si>
  <si>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</si>
  <si>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</si>
  <si>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</si>
  <si>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</si>
  <si>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</si>
  <si>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</si>
  <si>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</si>
  <si>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</si>
  <si>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</si>
  <si>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</si>
  <si>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</si>
  <si>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</si>
  <si>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</si>
  <si>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</si>
  <si>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</si>
  <si>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</si>
  <si>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</si>
  <si>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</si>
  <si>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</si>
  <si>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</si>
  <si>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</si>
  <si>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</si>
  <si>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</si>
  <si>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</si>
  <si>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</si>
  <si>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</si>
  <si>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</si>
  <si>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</si>
  <si>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</si>
  <si>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</si>
  <si>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</si>
  <si>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</si>
  <si>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</si>
  <si>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</si>
  <si>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</si>
  <si>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</si>
  <si>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</si>
  <si>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</si>
  <si>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</si>
  <si>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</si>
  <si>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</si>
  <si>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</si>
  <si>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</si>
  <si>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</si>
  <si>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</si>
  <si>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</si>
  <si>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</si>
  <si>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</si>
  <si>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</si>
  <si>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</si>
  <si>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</si>
  <si>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</si>
  <si>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</si>
  <si>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</si>
  <si>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</si>
  <si>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</si>
  <si>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</si>
  <si>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</si>
  <si>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</si>
  <si>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</si>
  <si>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</si>
  <si>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</si>
  <si>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</si>
  <si>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</si>
  <si>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</si>
  <si>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</si>
  <si>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</si>
  <si>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</si>
  <si>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</si>
  <si>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</si>
  <si>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</si>
  <si>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</si>
  <si>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</si>
  <si>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</si>
  <si>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</si>
  <si>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</si>
  <si>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</si>
  <si>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</si>
  <si>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</si>
  <si>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</si>
  <si>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</si>
  <si>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</si>
  <si>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</si>
  <si>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</si>
  <si>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</si>
  <si>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</si>
  <si>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</si>
  <si>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</si>
  <si>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</si>
  <si>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</si>
  <si>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</si>
  <si>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</si>
  <si>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</si>
  <si>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</si>
  <si>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</si>
  <si>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</si>
  <si>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</si>
  <si>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</si>
  <si>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</si>
  <si>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</si>
  <si>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</si>
  <si>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</si>
  <si>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</si>
  <si>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</si>
  <si>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</si>
  <si>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</si>
  <si>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</si>
  <si>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</si>
  <si>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</si>
  <si>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</si>
  <si>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</si>
  <si>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</si>
  <si>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</si>
  <si>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</si>
  <si>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</si>
  <si>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</si>
  <si>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</si>
  <si>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</si>
  <si>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</si>
  <si>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</si>
  <si>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</si>
  <si>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</si>
  <si>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</si>
  <si>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</si>
  <si>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</si>
  <si>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</si>
  <si>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</si>
  <si>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</si>
  <si>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</si>
  <si>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</si>
  <si>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</si>
  <si>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</si>
  <si>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</si>
  <si>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</si>
  <si>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</si>
  <si>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</si>
  <si>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</si>
  <si>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</si>
  <si>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</si>
  <si>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</si>
  <si>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</si>
  <si>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</si>
  <si>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</si>
  <si>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</si>
  <si>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</si>
  <si>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</si>
  <si>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</si>
  <si>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</si>
  <si>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</si>
  <si>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</si>
  <si>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</si>
  <si>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</si>
  <si>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</si>
  <si>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</si>
  <si>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</si>
  <si>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</si>
  <si>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</si>
  <si>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</si>
  <si>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</si>
  <si>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</si>
  <si>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</si>
  <si>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</si>
  <si>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</si>
  <si>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</si>
  <si>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</si>
  <si>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</si>
  <si>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</si>
  <si>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</si>
  <si>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</si>
  <si>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</si>
  <si>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</si>
  <si>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</si>
  <si>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</si>
  <si>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</si>
  <si>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</si>
  <si>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</si>
  <si>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</si>
  <si>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</si>
  <si>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</si>
  <si>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</si>
  <si>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</si>
  <si>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</si>
  <si>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</si>
  <si>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</si>
  <si>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</si>
  <si>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</si>
  <si>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</si>
  <si>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</si>
  <si>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</si>
  <si>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</si>
  <si>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</si>
  <si>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</si>
  <si>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</si>
  <si>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</si>
  <si>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</si>
  <si>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</si>
  <si>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</si>
  <si>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</si>
  <si>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</si>
  <si>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</si>
  <si>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</si>
  <si>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</si>
  <si>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</si>
  <si>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</si>
  <si>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</si>
  <si>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</si>
  <si>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</si>
  <si>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</si>
  <si>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</si>
  <si>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</si>
  <si>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</si>
  <si>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</si>
  <si>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</si>
  <si>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</si>
  <si>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</si>
  <si>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</si>
  <si>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</si>
  <si>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</si>
  <si>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</si>
  <si>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</si>
  <si>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</si>
  <si>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</si>
  <si>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</si>
  <si>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</si>
  <si>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</si>
  <si>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</si>
  <si>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</si>
  <si>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</si>
  <si>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</si>
  <si>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</si>
  <si>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</si>
  <si>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</si>
  <si>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</si>
  <si>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</si>
  <si>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</si>
  <si>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</si>
  <si>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</si>
  <si>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</si>
  <si>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</si>
  <si>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</si>
  <si>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</si>
  <si>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</si>
  <si>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</si>
  <si>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</si>
  <si>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</si>
  <si>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</si>
  <si>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</si>
  <si>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</si>
  <si>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</si>
  <si>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</si>
  <si>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</si>
  <si>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</si>
  <si>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</si>
  <si>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</si>
  <si>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</si>
  <si>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</si>
  <si>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</si>
  <si>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</si>
  <si>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</si>
  <si>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</si>
  <si>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</si>
  <si>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</si>
  <si>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</si>
  <si>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</si>
  <si>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</si>
  <si>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</si>
  <si>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</si>
  <si>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</si>
  <si>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</si>
  <si>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</si>
  <si>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</si>
  <si>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</si>
  <si>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</si>
  <si>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</si>
  <si>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</si>
  <si>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</si>
  <si>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</si>
  <si>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</si>
  <si>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</si>
  <si>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</si>
  <si>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</si>
  <si>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</si>
  <si>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</si>
  <si>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</si>
  <si>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</si>
  <si>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</si>
  <si>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</si>
  <si>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</si>
  <si>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</si>
  <si>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</si>
  <si>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</si>
  <si>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</si>
  <si>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</si>
  <si>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</si>
  <si>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</si>
  <si>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</si>
  <si>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</si>
  <si>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</si>
  <si>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</si>
  <si>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</si>
  <si>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</si>
  <si>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</si>
  <si>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</si>
  <si>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</si>
  <si>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</si>
  <si>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</si>
  <si>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</si>
  <si>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</si>
  <si>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</si>
  <si>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</si>
  <si>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</si>
  <si>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</si>
  <si>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</si>
  <si>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</si>
  <si>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</si>
  <si>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</si>
  <si>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</si>
  <si>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</si>
  <si>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</si>
  <si>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</si>
  <si>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</si>
  <si>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</si>
  <si>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</si>
  <si>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</si>
  <si>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</si>
  <si>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</si>
  <si>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</si>
  <si>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</si>
  <si>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</si>
  <si>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</si>
  <si>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</si>
  <si>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</si>
  <si>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</si>
  <si>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</si>
  <si>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</si>
  <si>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</si>
  <si>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</si>
  <si>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</si>
  <si>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</si>
  <si>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</si>
  <si>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</si>
  <si>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</si>
  <si>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</si>
  <si>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</si>
  <si>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</si>
  <si>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</si>
  <si>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</si>
  <si>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</si>
  <si>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</si>
  <si>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</si>
  <si>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</si>
  <si>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</si>
  <si>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</si>
  <si>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</si>
  <si>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</si>
  <si>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</si>
  <si>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</si>
  <si>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</si>
  <si>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</si>
  <si>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</si>
  <si>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</si>
  <si>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</si>
  <si>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</si>
  <si>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</si>
  <si>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</si>
  <si>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</si>
  <si>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</si>
  <si>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</si>
  <si>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</si>
  <si>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</si>
  <si>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</si>
  <si>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</si>
  <si>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</si>
  <si>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</si>
  <si>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</si>
  <si>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</si>
  <si>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</si>
  <si>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</si>
  <si>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</si>
  <si>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</si>
  <si>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</si>
  <si>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</si>
  <si>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</si>
  <si>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</si>
  <si>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</si>
  <si>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</si>
  <si>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</si>
  <si>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</si>
  <si>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</si>
  <si>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</si>
  <si>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</si>
  <si>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</si>
  <si>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</si>
  <si>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</si>
  <si>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</si>
  <si>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</si>
  <si>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</si>
  <si>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</si>
  <si>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</si>
  <si>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</si>
  <si>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</si>
  <si>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</si>
  <si>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</si>
  <si>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</si>
  <si>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</si>
  <si>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</si>
  <si>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</si>
  <si>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</si>
  <si>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</si>
  <si>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</si>
  <si>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</si>
  <si>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</si>
  <si>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</si>
  <si>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</si>
  <si>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</si>
  <si>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</si>
  <si>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</si>
  <si>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</si>
  <si>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</si>
  <si>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</si>
  <si>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</si>
  <si>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</si>
  <si>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</si>
  <si>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</si>
  <si>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</si>
  <si>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</si>
  <si>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</si>
  <si>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</si>
  <si>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</si>
  <si>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</si>
  <si>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</si>
  <si>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</si>
  <si>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</si>
  <si>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</si>
  <si>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</si>
  <si>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</si>
  <si>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</si>
  <si>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</si>
  <si>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</si>
  <si>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</si>
  <si>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</si>
  <si>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</si>
  <si>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</si>
  <si>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</si>
  <si>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</si>
  <si>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</si>
  <si>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</si>
  <si>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</si>
  <si>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</si>
  <si>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</si>
  <si>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</si>
  <si>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</si>
  <si>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</si>
  <si>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</si>
  <si>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</si>
  <si>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</si>
  <si>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</si>
  <si>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</si>
  <si>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</si>
  <si>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</si>
  <si>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</si>
  <si>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</si>
  <si>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</si>
  <si>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</si>
  <si>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</si>
  <si>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</si>
  <si>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</si>
  <si>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</si>
  <si>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</si>
  <si>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</si>
  <si>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</si>
  <si>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</si>
  <si>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</si>
  <si>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</si>
  <si>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</si>
  <si>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</si>
  <si>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</si>
  <si>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</si>
  <si>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</si>
  <si>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</si>
  <si>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</si>
  <si>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</si>
  <si>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</si>
  <si>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</si>
  <si>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</si>
  <si>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</si>
  <si>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</si>
  <si>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</si>
  <si>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</si>
  <si>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</si>
  <si>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</si>
  <si>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</si>
  <si>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</si>
  <si>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</si>
  <si>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</si>
  <si>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</si>
  <si>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</si>
  <si>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</si>
  <si>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</si>
  <si>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</si>
  <si>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</si>
  <si>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</si>
  <si>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</si>
  <si>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</si>
  <si>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</si>
  <si>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</si>
  <si>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</si>
  <si>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</si>
  <si>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</si>
  <si>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</si>
  <si>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</si>
  <si>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</si>
  <si>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</si>
  <si>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</si>
  <si>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</si>
  <si>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</si>
  <si>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</si>
  <si>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</si>
  <si>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</si>
  <si>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</si>
  <si>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</si>
  <si>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</si>
  <si>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</si>
  <si>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</si>
  <si>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</si>
  <si>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</si>
  <si>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</si>
  <si>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</si>
  <si>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</si>
  <si>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</si>
  <si>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</si>
  <si>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</si>
  <si>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</si>
  <si>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</si>
  <si>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</si>
  <si>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</si>
  <si>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</si>
  <si>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</si>
  <si>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</si>
  <si>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</si>
  <si>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</si>
  <si>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</si>
  <si>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</si>
  <si>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</si>
  <si>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</si>
  <si>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</si>
  <si>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</si>
  <si>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</si>
  <si>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</si>
  <si>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</si>
  <si>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</si>
  <si>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</si>
  <si>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</si>
  <si>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</si>
  <si>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</si>
  <si>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</si>
  <si>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</si>
  <si>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</si>
  <si>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</si>
  <si>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</si>
  <si>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</si>
  <si>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</si>
  <si>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</si>
  <si>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</si>
  <si>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</si>
  <si>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</si>
  <si>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</si>
  <si>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</si>
  <si>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</si>
  <si>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</si>
  <si>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</si>
  <si>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</si>
  <si>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</si>
  <si>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</si>
  <si>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</si>
  <si>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</si>
  <si>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</si>
  <si>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</si>
  <si>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</si>
  <si>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</si>
  <si>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</si>
  <si>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</si>
  <si>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</si>
  <si>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</si>
  <si>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</si>
  <si>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</si>
  <si>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</si>
  <si>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</si>
  <si>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</si>
  <si>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</si>
  <si>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</si>
  <si>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</si>
  <si>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</si>
  <si>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</si>
  <si>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</si>
  <si>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</si>
  <si>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</si>
  <si>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</si>
  <si>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</si>
  <si>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</si>
  <si>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</si>
  <si>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</si>
  <si>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</si>
  <si>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</si>
  <si>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</si>
  <si>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</si>
  <si>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</si>
  <si>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</si>
  <si>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</si>
  <si>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</si>
  <si>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</si>
  <si>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</si>
  <si>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</si>
  <si>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</si>
  <si>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</si>
  <si>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</si>
  <si>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</si>
  <si>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</si>
  <si>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</si>
  <si>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</si>
  <si>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</si>
  <si>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</si>
  <si>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</si>
  <si>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</si>
  <si>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</si>
  <si>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</si>
  <si>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</si>
  <si>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</si>
  <si>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</si>
  <si>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</si>
  <si>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</si>
  <si>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</si>
  <si>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</si>
  <si>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</si>
  <si>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</si>
  <si>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</si>
  <si>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</si>
  <si>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</si>
  <si>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</si>
  <si>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</si>
  <si>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</si>
  <si>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</si>
  <si>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</si>
  <si>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</si>
  <si>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</si>
  <si>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</si>
  <si>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</si>
  <si>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</si>
  <si>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</si>
  <si>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</si>
  <si>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</si>
  <si>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</si>
  <si>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</si>
  <si>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</si>
  <si>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</si>
  <si>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</si>
  <si>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</si>
  <si>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</si>
  <si>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</si>
  <si>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</si>
  <si>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</si>
  <si>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</si>
  <si>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</si>
  <si>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</si>
  <si>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</si>
  <si>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</si>
  <si>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</si>
  <si>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</si>
  <si>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</si>
  <si>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</si>
  <si>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</si>
  <si>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</si>
  <si>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</si>
  <si>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</si>
  <si>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</si>
  <si>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</si>
  <si>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</si>
  <si>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</si>
  <si>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</si>
  <si>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</si>
  <si>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</si>
  <si>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</si>
  <si>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</si>
  <si>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</si>
  <si>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</si>
  <si>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</si>
  <si>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</si>
  <si>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</si>
  <si>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</si>
  <si>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</si>
  <si>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</si>
  <si>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</si>
  <si>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</si>
  <si>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</si>
  <si>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</si>
  <si>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</si>
  <si>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</si>
  <si>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</si>
  <si>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</si>
  <si>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</si>
  <si>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</si>
  <si>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</si>
  <si>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</si>
  <si>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</si>
  <si>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</si>
  <si>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</si>
  <si>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</si>
  <si>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</si>
  <si>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</si>
  <si>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</si>
  <si>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</si>
  <si>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</si>
  <si>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</si>
  <si>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</si>
  <si>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</si>
  <si>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</si>
  <si>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</si>
  <si>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</si>
  <si>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</si>
  <si>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</si>
  <si>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</si>
  <si>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</si>
  <si>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</si>
  <si>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</si>
  <si>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</si>
  <si>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</si>
  <si>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</si>
  <si>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</si>
  <si>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</si>
  <si>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</si>
  <si>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</si>
  <si>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</si>
  <si>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</si>
  <si>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</si>
  <si>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</si>
  <si>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</si>
  <si>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</si>
  <si>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</si>
  <si>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</si>
  <si>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</si>
  <si>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</si>
  <si>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</si>
  <si>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</si>
  <si>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</si>
  <si>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</si>
  <si>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</si>
  <si>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</si>
  <si>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</si>
  <si>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</si>
  <si>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</si>
  <si>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</si>
  <si>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</si>
  <si>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</si>
  <si>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</si>
  <si>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</si>
  <si>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</si>
  <si>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</si>
  <si>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</si>
  <si>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</si>
  <si>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</si>
  <si>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</si>
  <si>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</si>
  <si>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</si>
  <si>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</si>
  <si>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</si>
  <si>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</si>
  <si>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</si>
  <si>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</si>
  <si>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</si>
  <si>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</si>
  <si>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</si>
  <si>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</si>
  <si>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</si>
  <si>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</si>
  <si>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</si>
  <si>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</si>
  <si>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</si>
  <si>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</si>
  <si>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</si>
  <si>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</si>
  <si>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</si>
  <si>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</si>
  <si>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</si>
  <si>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</si>
  <si>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</si>
  <si>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</si>
  <si>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</si>
  <si>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</si>
  <si>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</si>
  <si>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</si>
  <si>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</si>
  <si>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</si>
  <si>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</si>
  <si>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</si>
  <si>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</si>
  <si>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</si>
  <si>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</si>
  <si>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</si>
  <si>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</si>
  <si>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</si>
  <si>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</si>
  <si>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</si>
  <si>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</si>
  <si>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</si>
  <si>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</si>
  <si>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</si>
  <si>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</si>
  <si>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</si>
  <si>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</si>
  <si>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</si>
  <si>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</si>
  <si>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</si>
  <si>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</si>
  <si>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</si>
  <si>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</si>
  <si>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</si>
  <si>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</si>
  <si>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</si>
  <si>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</si>
  <si>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</si>
  <si>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</si>
  <si>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</si>
  <si>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</si>
  <si>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</si>
  <si>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</si>
  <si>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</si>
  <si>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</si>
  <si>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</si>
  <si>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</si>
  <si>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</si>
  <si>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</si>
  <si>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</si>
  <si>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</si>
  <si>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</si>
  <si>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</si>
  <si>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</si>
  <si>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</si>
  <si>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</si>
  <si>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</si>
  <si>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</si>
  <si>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</si>
  <si>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</si>
  <si>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</si>
  <si>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</si>
  <si>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</si>
  <si>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</si>
  <si>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</si>
  <si>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</si>
  <si>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</si>
  <si>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</si>
  <si>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</si>
  <si>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</si>
  <si>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</si>
  <si>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</si>
  <si>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</si>
  <si>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</si>
  <si>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</si>
  <si>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</si>
  <si>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</si>
  <si>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</si>
  <si>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</si>
  <si>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</si>
  <si>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</si>
  <si>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</si>
  <si>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</si>
  <si>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</si>
  <si>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</si>
  <si>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</si>
  <si>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</si>
  <si>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</si>
  <si>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</si>
  <si>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</si>
  <si>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</si>
  <si>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</si>
  <si>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</si>
  <si>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</si>
  <si>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</si>
  <si>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</si>
  <si>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</si>
  <si>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</si>
  <si>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</si>
  <si>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</si>
  <si>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</si>
  <si>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</si>
  <si>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</si>
  <si>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</si>
  <si>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</si>
  <si>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</si>
  <si>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</si>
  <si>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</si>
  <si>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</si>
  <si>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</si>
  <si>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</si>
  <si>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</si>
  <si>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</si>
  <si>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</si>
  <si>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</si>
  <si>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</si>
  <si>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</si>
  <si>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</si>
  <si>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</si>
  <si>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</si>
  <si>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</si>
  <si>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</si>
  <si>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</si>
  <si>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</si>
  <si>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</si>
  <si>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</si>
  <si>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</si>
  <si>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</si>
  <si>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</si>
  <si>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</si>
  <si>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</si>
  <si>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</si>
  <si>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</si>
  <si>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</si>
  <si>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</si>
  <si>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</si>
  <si>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</si>
  <si>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</si>
  <si>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</si>
  <si>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</si>
  <si>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</si>
  <si>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</si>
  <si>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</si>
  <si>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</si>
  <si>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</si>
  <si>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</si>
  <si>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</si>
  <si>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</si>
  <si>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</si>
  <si>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</si>
  <si>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</si>
  <si>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</si>
  <si>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</si>
  <si>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</si>
  <si>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</si>
  <si>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</si>
  <si>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</si>
  <si>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</si>
  <si>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</si>
  <si>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</si>
  <si>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</si>
  <si>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</si>
  <si>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</si>
  <si>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</si>
  <si>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</si>
  <si>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</si>
  <si>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</si>
  <si>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</si>
  <si>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</si>
  <si>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</si>
  <si>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</si>
  <si>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</si>
  <si>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</si>
  <si>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</si>
  <si>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</si>
  <si>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</si>
  <si>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</si>
  <si>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</si>
  <si>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</si>
  <si>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</si>
  <si>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</si>
  <si>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</si>
  <si>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</si>
  <si>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</si>
  <si>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</si>
  <si>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</si>
  <si>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</si>
  <si>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</si>
  <si>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</si>
  <si>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</si>
  <si>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</si>
  <si>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</si>
  <si>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</si>
  <si>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</si>
  <si>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</si>
  <si>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</si>
  <si>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</si>
  <si>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</si>
  <si>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</si>
  <si>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</si>
  <si>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</si>
  <si>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</si>
  <si>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</si>
  <si>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</si>
  <si>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</si>
  <si>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</si>
  <si>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</si>
  <si>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</si>
  <si>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</si>
  <si>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</si>
  <si>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</si>
  <si>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</si>
  <si>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</si>
  <si>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</si>
  <si>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</si>
  <si>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</si>
  <si>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</si>
  <si>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</si>
  <si>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</si>
  <si>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</si>
  <si>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</si>
  <si>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</si>
  <si>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</si>
  <si>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</si>
  <si>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</si>
  <si>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</si>
  <si>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</si>
  <si>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</si>
  <si>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</si>
  <si>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</si>
  <si>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</si>
  <si>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</si>
  <si>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</si>
  <si>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</si>
  <si>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</si>
  <si>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</si>
  <si>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</si>
  <si>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</si>
  <si>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</si>
  <si>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</si>
  <si>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</si>
  <si>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</si>
  <si>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</si>
  <si>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</si>
  <si>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</si>
  <si>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</si>
  <si>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</si>
  <si>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</si>
  <si>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</si>
  <si>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</si>
  <si>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</si>
  <si>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</si>
  <si>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</si>
  <si>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</si>
  <si>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</si>
  <si>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</si>
  <si>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</si>
  <si>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</si>
  <si>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</si>
  <si>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</si>
  <si>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</si>
  <si>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</si>
  <si>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</si>
  <si>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</si>
  <si>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</si>
  <si>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</si>
  <si>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</si>
  <si>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</si>
  <si>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</si>
  <si>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</si>
  <si>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</si>
  <si>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</si>
  <si>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</si>
  <si>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</si>
  <si>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</si>
  <si>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</si>
  <si>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</si>
  <si>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</si>
  <si>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</si>
  <si>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</si>
  <si>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</si>
  <si>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</si>
  <si>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</si>
  <si>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</si>
  <si>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</si>
  <si>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</si>
  <si>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</si>
  <si>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</si>
  <si>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</si>
  <si>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</si>
  <si>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</si>
  <si>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</si>
  <si>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</si>
  <si>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</si>
  <si>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</si>
  <si>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</si>
  <si>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</si>
  <si>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</si>
  <si>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</si>
  <si>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</si>
  <si>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</si>
  <si>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</si>
  <si>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</si>
  <si>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</si>
  <si>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</si>
  <si>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</si>
  <si>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</si>
  <si>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</si>
  <si>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</si>
  <si>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</si>
  <si>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</si>
  <si>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</si>
  <si>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</si>
  <si>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</si>
  <si>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</si>
  <si>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</si>
  <si>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</si>
  <si>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</si>
  <si>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</si>
  <si>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</si>
  <si>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</si>
  <si>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</si>
  <si>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</si>
  <si>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</si>
  <si>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</si>
  <si>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</si>
  <si>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</si>
  <si>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</si>
  <si>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</si>
  <si>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</si>
  <si>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</si>
  <si>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</si>
  <si>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</si>
  <si>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</si>
  <si>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</si>
  <si>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</si>
  <si>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</si>
  <si>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</si>
  <si>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</si>
  <si>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</si>
  <si>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</si>
  <si>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</si>
  <si>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</si>
  <si>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</si>
  <si>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</si>
  <si>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</si>
  <si>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</si>
  <si>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</si>
  <si>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</si>
  <si>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</si>
  <si>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</si>
  <si>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</si>
  <si>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</si>
  <si>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</si>
  <si>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</si>
  <si>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</si>
  <si>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</si>
  <si>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</si>
  <si>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</si>
  <si>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</si>
  <si>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</si>
  <si>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</si>
  <si>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</si>
  <si>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</si>
  <si>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</si>
  <si>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</si>
  <si>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</si>
  <si>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</si>
  <si>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</si>
  <si>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</si>
  <si>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</si>
  <si>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</si>
  <si>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</si>
  <si>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</si>
  <si>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</si>
  <si>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</si>
  <si>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</si>
  <si>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</si>
  <si>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</si>
  <si>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</si>
  <si>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</si>
  <si>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</si>
  <si>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</si>
  <si>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</si>
  <si>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</si>
  <si>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</si>
  <si>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</si>
  <si>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</si>
  <si>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</si>
  <si>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</si>
  <si>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</si>
  <si>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</si>
  <si>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</si>
  <si>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</si>
  <si>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</si>
  <si>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</si>
  <si>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</si>
  <si>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</si>
  <si>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</si>
  <si>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</si>
  <si>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</si>
  <si>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</si>
  <si>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</si>
  <si>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</si>
  <si>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</si>
  <si>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</si>
  <si>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</si>
  <si>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</si>
  <si>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</si>
  <si>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</si>
  <si>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</si>
  <si>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</si>
  <si>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</si>
  <si>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</si>
  <si>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</si>
  <si>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</si>
  <si>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</si>
  <si>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</si>
  <si>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</si>
  <si>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</si>
  <si>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</si>
  <si>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</si>
  <si>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</si>
  <si>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</si>
  <si>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</si>
  <si>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</si>
  <si>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</si>
  <si>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</si>
  <si>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</si>
  <si>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</si>
  <si>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</si>
  <si>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</si>
  <si>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</si>
  <si>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</si>
  <si>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</si>
  <si>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</si>
  <si>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</si>
  <si>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</si>
  <si>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</si>
  <si>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</si>
  <si>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</si>
  <si>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</si>
  <si>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</si>
  <si>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</si>
  <si>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</si>
  <si>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</si>
  <si>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</si>
  <si>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</si>
  <si>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</si>
  <si>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</si>
  <si>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</si>
  <si>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</si>
  <si>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</si>
  <si>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</si>
  <si>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</si>
  <si>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</si>
  <si>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</si>
  <si>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</si>
  <si>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</si>
  <si>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</si>
  <si>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</si>
  <si>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</si>
  <si>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</si>
  <si>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</si>
  <si>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</si>
  <si>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</si>
  <si>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</si>
  <si>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</si>
  <si>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</si>
  <si>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</si>
  <si>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</si>
  <si>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</si>
  <si>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</si>
  <si>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</si>
  <si>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</si>
  <si>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</si>
  <si>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</si>
  <si>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</si>
  <si>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</si>
  <si>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</si>
  <si>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</si>
  <si>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</si>
  <si>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</si>
  <si>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</si>
  <si>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</si>
  <si>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</si>
  <si>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</si>
  <si>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</si>
  <si>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</si>
  <si>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</si>
  <si>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</si>
  <si>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</si>
  <si>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</si>
  <si>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</si>
  <si>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</si>
  <si>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</si>
  <si>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</si>
  <si>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</si>
  <si>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</si>
  <si>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</si>
  <si>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</si>
  <si>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</si>
  <si>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</si>
  <si>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</si>
  <si>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</si>
  <si>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</si>
  <si>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</si>
  <si>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</si>
  <si>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</si>
  <si>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</si>
  <si>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</si>
  <si>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</si>
  <si>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</si>
  <si>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</si>
  <si>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</si>
  <si>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</si>
  <si>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</si>
  <si>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</si>
  <si>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</si>
  <si>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</si>
  <si>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</si>
  <si>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</si>
  <si>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</si>
  <si>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</si>
  <si>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</si>
  <si>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</si>
  <si>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</si>
  <si>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</si>
  <si>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</si>
  <si>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</si>
  <si>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</si>
  <si>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</si>
  <si>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</si>
  <si>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</si>
  <si>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</si>
  <si>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</si>
  <si>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</si>
  <si>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</si>
  <si>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</si>
  <si>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</si>
  <si>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</si>
  <si>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</si>
  <si>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</si>
  <si>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</si>
  <si>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</si>
  <si>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</si>
  <si>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</si>
  <si>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</si>
  <si>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</si>
  <si>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</si>
  <si>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</si>
  <si>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</si>
  <si>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</si>
  <si>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</si>
  <si>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</si>
  <si>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</si>
  <si>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</si>
  <si>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</si>
  <si>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</si>
  <si>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</si>
  <si>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</si>
  <si>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</si>
  <si>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</si>
  <si>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</si>
  <si>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</si>
  <si>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</si>
  <si>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</si>
  <si>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</si>
  <si>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</si>
  <si>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</si>
  <si>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</si>
  <si>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</si>
  <si>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</si>
  <si>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</si>
  <si>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</si>
  <si>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</si>
  <si>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</si>
  <si>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</si>
  <si>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</si>
  <si>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</si>
  <si>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</si>
  <si>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</si>
  <si>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</si>
  <si>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</si>
  <si>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</si>
  <si>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</si>
  <si>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</si>
  <si>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</si>
  <si>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</si>
  <si>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</si>
  <si>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</si>
  <si>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</si>
  <si>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</si>
  <si>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</si>
  <si>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</si>
  <si>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</si>
  <si>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</si>
  <si>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</si>
  <si>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</si>
  <si>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</si>
  <si>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</si>
  <si>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</si>
  <si>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</si>
  <si>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</si>
  <si>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</si>
  <si>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</si>
  <si>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</si>
  <si>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</si>
  <si>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</si>
  <si>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</si>
  <si>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</si>
  <si>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</si>
  <si>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</si>
  <si>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</si>
  <si>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</si>
  <si>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</si>
  <si>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</si>
  <si>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</si>
  <si>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</si>
  <si>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</si>
  <si>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</si>
  <si>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</si>
  <si>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</si>
  <si>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</si>
  <si>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</si>
  <si>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</si>
  <si>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</si>
  <si>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</si>
  <si>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</si>
  <si>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</si>
  <si>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</si>
  <si>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</si>
  <si>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</si>
  <si>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</si>
  <si>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</si>
  <si>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</si>
  <si>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</si>
  <si>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</si>
  <si>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</si>
  <si>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</si>
  <si>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</si>
  <si>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</si>
  <si>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</si>
  <si>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</si>
  <si>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</si>
  <si>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</si>
  <si>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</si>
  <si>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</si>
  <si>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</si>
  <si>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</si>
  <si>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</si>
  <si>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</si>
  <si>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</si>
  <si>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</si>
  <si>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</si>
  <si>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</si>
  <si>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</si>
  <si>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</si>
  <si>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</si>
  <si>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</si>
  <si>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</si>
  <si>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</si>
  <si>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</si>
  <si>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</si>
  <si>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</si>
  <si>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</si>
  <si>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</si>
  <si>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</si>
  <si>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</si>
  <si>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</si>
  <si>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</si>
  <si>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</si>
  <si>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</si>
  <si>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</si>
  <si>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</si>
  <si>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</si>
  <si>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</si>
  <si>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</si>
  <si>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</si>
  <si>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</si>
  <si>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</si>
  <si>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</si>
  <si>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</si>
  <si>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</si>
  <si>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</si>
  <si>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</si>
  <si>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</si>
  <si>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</si>
  <si>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</si>
  <si>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</si>
  <si>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</si>
  <si>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</si>
  <si>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</si>
  <si>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</si>
  <si>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</si>
  <si>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</si>
  <si>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</si>
  <si>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</si>
  <si>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</si>
  <si>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</si>
  <si>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</si>
  <si>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</si>
  <si>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</si>
  <si>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</si>
  <si>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</si>
  <si>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</si>
  <si>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</si>
  <si>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</si>
  <si>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</si>
  <si>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</si>
  <si>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</si>
  <si>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</si>
  <si>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</si>
  <si>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</si>
  <si>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</si>
  <si>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</si>
  <si>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</si>
  <si>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</si>
  <si>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</si>
  <si>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</si>
  <si>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</si>
  <si>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</si>
  <si>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</si>
  <si>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</si>
  <si>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</si>
  <si>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</si>
  <si>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</si>
  <si>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</si>
  <si>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</si>
  <si>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</si>
  <si>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</si>
  <si>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</si>
  <si>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</si>
  <si>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</si>
  <si>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</si>
  <si>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</si>
  <si>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</si>
  <si>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</si>
  <si>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</si>
  <si>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</si>
  <si>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</si>
  <si>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</si>
  <si>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</si>
  <si>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</si>
  <si>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</si>
  <si>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</si>
  <si>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</si>
  <si>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</si>
  <si>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</si>
  <si>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</si>
  <si>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</si>
  <si>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</si>
  <si>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</si>
  <si>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</si>
  <si>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</si>
  <si>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</si>
  <si>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</si>
  <si>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</si>
  <si>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</si>
  <si>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</si>
  <si>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</si>
  <si>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</si>
  <si>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</si>
  <si>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</si>
  <si>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</si>
  <si>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</si>
  <si>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</si>
  <si>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</si>
  <si>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</si>
  <si>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</si>
  <si>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</si>
  <si>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</si>
  <si>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</si>
  <si>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</si>
  <si>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</si>
  <si>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</si>
  <si>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</si>
  <si>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</si>
  <si>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</si>
  <si>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</si>
  <si>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</si>
  <si>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</si>
  <si>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</si>
  <si>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</si>
  <si>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</si>
  <si>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</si>
  <si>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</si>
  <si>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</si>
  <si>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</si>
  <si>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</si>
  <si>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</si>
  <si>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</si>
  <si>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</si>
  <si>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</si>
  <si>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</si>
  <si>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</si>
  <si>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</si>
  <si>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</si>
  <si>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</si>
  <si>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</si>
  <si>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</si>
  <si>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</si>
  <si>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</si>
  <si>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</si>
  <si>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</si>
  <si>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</si>
  <si>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</si>
  <si>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</si>
  <si>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</si>
  <si>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</si>
  <si>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</si>
  <si>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</si>
  <si>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</si>
  <si>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</si>
  <si>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</si>
  <si>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</si>
  <si>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</si>
  <si>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</si>
  <si>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</si>
  <si>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</si>
  <si>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</si>
  <si>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</si>
  <si>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</si>
  <si>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</si>
  <si>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</si>
  <si>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</si>
  <si>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</si>
  <si>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</si>
  <si>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</si>
  <si>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</si>
  <si>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</si>
  <si>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</si>
  <si>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</si>
  <si>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</si>
  <si>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</si>
  <si>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</si>
  <si>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</si>
  <si>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</si>
  <si>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</si>
  <si>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</si>
  <si>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</si>
  <si>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</si>
  <si>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</si>
  <si>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</si>
  <si>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</si>
  <si>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</si>
  <si>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</si>
  <si>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</si>
  <si>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</si>
  <si>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</si>
  <si>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</si>
  <si>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</si>
  <si>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</si>
  <si>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</si>
  <si>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</si>
  <si>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</si>
  <si>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</si>
  <si>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</si>
  <si>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</si>
  <si>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</si>
  <si>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</si>
  <si>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</si>
  <si>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</si>
  <si>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</si>
  <si>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</si>
  <si>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</si>
  <si>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</si>
  <si>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</si>
  <si>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</si>
  <si>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</si>
  <si>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</si>
  <si>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</si>
  <si>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</si>
  <si>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</si>
  <si>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</si>
  <si>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</si>
  <si>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</si>
  <si>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</si>
  <si>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</si>
  <si>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</si>
  <si>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</si>
  <si>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</si>
  <si>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</si>
  <si>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</si>
  <si>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</si>
  <si>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</si>
  <si>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</si>
  <si>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</si>
  <si>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</si>
  <si>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</si>
  <si>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</si>
  <si>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</si>
  <si>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</si>
  <si>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</si>
  <si>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</si>
  <si>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</si>
  <si>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</si>
  <si>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</si>
  <si>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</si>
  <si>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</si>
  <si>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</si>
  <si>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</si>
  <si>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</si>
  <si>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</si>
  <si>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</si>
  <si>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</si>
  <si>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</si>
  <si>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</si>
  <si>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</si>
  <si>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</si>
  <si>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</si>
  <si>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</si>
  <si>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</si>
  <si>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</si>
  <si>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</si>
  <si>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</si>
  <si>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</si>
  <si>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</si>
  <si>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</si>
  <si>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</si>
  <si>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</si>
  <si>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</si>
  <si>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</si>
  <si>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</si>
  <si>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</si>
  <si>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</si>
  <si>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</si>
  <si>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</si>
  <si>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</si>
  <si>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</si>
  <si>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</si>
  <si>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</si>
  <si>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</si>
  <si>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</si>
  <si>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</si>
  <si>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</si>
  <si>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</si>
  <si>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</si>
  <si>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</si>
  <si>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</si>
  <si>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</si>
  <si>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</si>
  <si>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</si>
  <si>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</si>
  <si>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</si>
  <si>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</si>
  <si>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</si>
  <si>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</si>
  <si>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</si>
  <si>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</si>
  <si>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</si>
  <si>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</si>
  <si>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</si>
  <si>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</si>
  <si>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</si>
  <si>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</si>
  <si>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</si>
  <si>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</si>
  <si>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</si>
  <si>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</si>
  <si>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</si>
  <si>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</si>
  <si>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</si>
  <si>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</si>
  <si>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</si>
  <si>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</si>
  <si>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</si>
  <si>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</si>
  <si>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</si>
  <si>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</si>
  <si>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</si>
  <si>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</si>
  <si>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</si>
  <si>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</si>
  <si>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</si>
  <si>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</si>
  <si>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</si>
  <si>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</si>
  <si>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</si>
  <si>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</si>
  <si>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</si>
  <si>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</si>
  <si>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</si>
  <si>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</si>
  <si>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</si>
  <si>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</si>
  <si>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</si>
  <si>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</si>
  <si>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</si>
  <si>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</si>
  <si>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</si>
  <si>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</si>
  <si>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</si>
  <si>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</si>
  <si>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</si>
  <si>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</si>
  <si>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</si>
  <si>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</si>
  <si>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</si>
  <si>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</si>
  <si>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</si>
  <si>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</si>
  <si>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</si>
  <si>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</si>
  <si>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</si>
  <si>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</si>
  <si>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</si>
  <si>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</si>
  <si>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</si>
  <si>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</si>
  <si>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</si>
  <si>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</si>
  <si>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</si>
  <si>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</si>
  <si>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</si>
  <si>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</si>
  <si>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</si>
  <si>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</si>
  <si>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</si>
  <si>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</si>
  <si>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</si>
  <si>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</si>
  <si>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</si>
  <si>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</si>
  <si>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</si>
  <si>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</si>
  <si>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</si>
  <si>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</si>
  <si>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</si>
  <si>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</si>
  <si>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</si>
  <si>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</si>
  <si>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</si>
  <si>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</si>
  <si>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</si>
  <si>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</si>
  <si>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</si>
  <si>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</si>
  <si>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</si>
  <si>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</si>
  <si>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</si>
  <si>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</si>
  <si>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</si>
  <si>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</si>
  <si>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</si>
  <si>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</si>
  <si>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</si>
  <si>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</si>
  <si>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</si>
  <si>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</si>
  <si>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</si>
  <si>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</si>
  <si>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</si>
  <si>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</si>
  <si>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</si>
  <si>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</si>
  <si>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</si>
  <si>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</si>
  <si>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</si>
  <si>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</si>
  <si>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</si>
  <si>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</si>
  <si>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</si>
  <si>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</si>
  <si>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</si>
  <si>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</si>
  <si>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</si>
  <si>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</si>
  <si>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</si>
  <si>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</si>
  <si>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</si>
  <si>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</si>
  <si>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</si>
  <si>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</si>
  <si>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</si>
  <si>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</si>
  <si>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</si>
  <si>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</si>
  <si>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</si>
  <si>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</si>
  <si>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</si>
  <si>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</si>
  <si>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</si>
  <si>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</si>
  <si>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</si>
  <si>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</si>
  <si>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</si>
  <si>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</si>
  <si>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</si>
  <si>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</si>
  <si>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</si>
  <si>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</si>
  <si>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</si>
  <si>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</si>
  <si>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</si>
  <si>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</si>
  <si>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</si>
  <si>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</si>
  <si>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</si>
  <si>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</si>
  <si>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</si>
  <si>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</si>
  <si>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</si>
  <si>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</si>
  <si>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</si>
  <si>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</si>
  <si>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</si>
  <si>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</si>
  <si>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</si>
  <si>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</si>
  <si>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</si>
  <si>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</si>
  <si>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</si>
  <si>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</si>
  <si>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</si>
  <si>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</si>
  <si>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</si>
  <si>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</si>
  <si>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</si>
  <si>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</si>
  <si>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</si>
  <si>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</si>
  <si>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</si>
  <si>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</si>
  <si>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</si>
  <si>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</si>
  <si>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</si>
  <si>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</si>
  <si>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</si>
  <si>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</si>
  <si>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</si>
  <si>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</si>
  <si>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</si>
  <si>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</si>
  <si>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</si>
  <si>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</si>
  <si>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</si>
  <si>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</si>
  <si>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</si>
  <si>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</si>
  <si>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</si>
  <si>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</si>
  <si>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</si>
  <si>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</si>
  <si>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</si>
  <si>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</si>
  <si>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</si>
  <si>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</si>
  <si>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</si>
  <si>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</si>
  <si>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</si>
  <si>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</si>
  <si>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</si>
  <si>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</si>
  <si>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</si>
  <si>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</si>
  <si>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</si>
  <si>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</si>
  <si>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</si>
  <si>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</si>
  <si>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</si>
  <si>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</si>
  <si>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</si>
  <si>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</si>
  <si>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</si>
  <si>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</si>
  <si>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</si>
  <si>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</si>
  <si>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</si>
  <si>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</si>
  <si>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</si>
  <si>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</si>
  <si>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</si>
  <si>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</si>
  <si>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</si>
  <si>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</si>
  <si>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</si>
  <si>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</si>
  <si>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</si>
  <si>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</si>
  <si>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</si>
  <si>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</si>
  <si>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</si>
  <si>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</si>
  <si>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</si>
  <si>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</si>
  <si>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</si>
  <si>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</si>
  <si>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</si>
  <si>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</si>
  <si>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</si>
  <si>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</si>
  <si>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</si>
  <si>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</si>
  <si>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</si>
  <si>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</si>
  <si>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</si>
  <si>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</si>
  <si>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</si>
  <si>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</si>
  <si>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</si>
  <si>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</si>
  <si>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</si>
  <si>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</si>
  <si>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</si>
  <si>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</si>
  <si>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</si>
  <si>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</si>
  <si>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</si>
  <si>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</si>
  <si>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</si>
  <si>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</si>
  <si>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</si>
  <si>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</si>
  <si>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</si>
  <si>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</si>
  <si>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</si>
  <si>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</si>
  <si>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</si>
  <si>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</si>
  <si>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</si>
  <si>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</si>
  <si>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</si>
  <si>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</si>
  <si>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</si>
  <si>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</si>
  <si>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</si>
  <si>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</si>
  <si>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</si>
  <si>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</si>
  <si>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</si>
  <si>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</si>
  <si>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</si>
  <si>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</si>
  <si>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</si>
  <si>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</si>
  <si>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</si>
  <si>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</si>
  <si>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</si>
  <si>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</si>
  <si>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</si>
  <si>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</si>
  <si>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</si>
  <si>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</si>
  <si>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</si>
  <si>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</si>
  <si>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</si>
  <si>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</si>
  <si>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</si>
  <si>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</si>
  <si>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</si>
  <si>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</si>
  <si>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</si>
  <si>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</si>
  <si>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</si>
  <si>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</si>
  <si>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</si>
  <si>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</si>
  <si>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</si>
  <si>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</si>
  <si>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Corrections to smelter list tab errors</t>
  </si>
  <si>
    <t>Qorvo US, Inc.</t>
  </si>
  <si>
    <t>7628 Thorndike Rd,Greensboro,27409</t>
  </si>
  <si>
    <t>Ashlee Raulston</t>
  </si>
  <si>
    <t>ashlee.raulston@qorvo.com</t>
  </si>
  <si>
    <t>336-678-7357</t>
  </si>
  <si>
    <t>Carla Susmilch</t>
  </si>
  <si>
    <t>Director, ESG</t>
  </si>
  <si>
    <t>carla.susmilch@qorvo.com</t>
  </si>
  <si>
    <t>(503) 615-9713</t>
  </si>
  <si>
    <t>12-May-2022</t>
  </si>
  <si>
    <t>100%</t>
  </si>
  <si>
    <t>https://www.qorvo.com/about-us/corporate-social-responsibility/our-program</t>
  </si>
  <si>
    <t/>
  </si>
  <si>
    <t>Excludes Covered Countries and CAHRA</t>
  </si>
  <si>
    <t>Includes Covered Countries and CAHRA</t>
  </si>
  <si>
    <t>Includes Covered Countries</t>
  </si>
  <si>
    <t>Includes CAHRA</t>
  </si>
  <si>
    <t>Recycled/Scrap Only</t>
  </si>
  <si>
    <t>This declaration covers all Qorvo products (excluding Biotechnologies &amp; Spatium)</t>
  </si>
  <si>
    <t>04-544-4635</t>
  </si>
  <si>
    <t>DUNS</t>
  </si>
  <si>
    <t>Smelters believed to source from the covered countries / conflict-affected &amp; high-risk areas are conformant to the RMAP.</t>
  </si>
  <si>
    <t>Due diligence process is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</si>
</sst>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193790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C54" sqref="C54"/>
    </sheetView>
  </sheetViews>
  <sheetFormatPr defaultColWidth="9" defaultRowHeight="13.5"/>
  <cols>
    <col min="1" max="1" width="0.84375" style="113" customWidth="1"/>
    <col min="2" max="2" width="8" style="113" customWidth="1"/>
    <col min="3" max="3" width="8.61328125" style="113" customWidth="1"/>
    <col min="4" max="4" width="13" style="213"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5"/>
      <c r="E1" s="10"/>
      <c r="F1" s="10"/>
      <c r="G1" s="11"/>
    </row>
    <row r="2" spans="1:7">
      <c r="A2" s="367"/>
      <c r="B2" s="38" t="s">
        <v>847</v>
      </c>
      <c r="C2" s="36"/>
      <c r="D2" s="206"/>
      <c r="E2" s="3"/>
      <c r="F2" s="36"/>
      <c r="G2" s="34"/>
    </row>
    <row r="3" spans="1:7">
      <c r="A3" s="367"/>
      <c r="B3" s="5" t="s">
        <v>839</v>
      </c>
      <c r="C3" s="6"/>
      <c r="D3" s="207"/>
      <c r="E3" s="3"/>
      <c r="F3" s="6"/>
      <c r="G3" s="34"/>
    </row>
    <row r="4" spans="1:7" ht="15">
      <c r="A4" s="367"/>
      <c r="B4" s="41" t="s">
        <v>849</v>
      </c>
      <c r="C4" s="7"/>
      <c r="D4" s="208"/>
      <c r="E4" s="3"/>
      <c r="F4" s="7"/>
      <c r="G4" s="34"/>
    </row>
    <row r="5" spans="1:7">
      <c r="A5" s="367"/>
      <c r="B5" s="40" t="s">
        <v>1040</v>
      </c>
      <c r="C5" s="4"/>
      <c r="D5" s="209"/>
      <c r="E5" s="3"/>
      <c r="F5" s="4"/>
      <c r="G5" s="34"/>
    </row>
    <row r="6" spans="1:7">
      <c r="A6" s="367"/>
      <c r="B6" s="8"/>
      <c r="C6" s="8"/>
      <c r="D6" s="210"/>
      <c r="E6" s="8"/>
      <c r="F6" s="8"/>
      <c r="G6" s="34"/>
    </row>
    <row r="7" spans="1:7">
      <c r="A7" s="367"/>
      <c r="B7" s="8"/>
      <c r="C7" s="8"/>
      <c r="D7" s="210"/>
      <c r="E7" s="8"/>
      <c r="F7" s="8"/>
      <c r="G7" s="34"/>
    </row>
    <row r="8" spans="1:7">
      <c r="A8" s="367"/>
      <c r="B8" s="8"/>
      <c r="C8" s="8"/>
      <c r="D8" s="210"/>
      <c r="E8" s="8"/>
      <c r="F8" s="8"/>
      <c r="G8" s="34"/>
    </row>
    <row r="9" spans="1:7">
      <c r="A9" s="367"/>
      <c r="B9" s="370" t="s">
        <v>850</v>
      </c>
      <c r="C9" s="370"/>
      <c r="D9" s="370"/>
      <c r="E9" s="370"/>
      <c r="F9" s="370"/>
      <c r="G9" s="34"/>
    </row>
    <row r="10" spans="1:7" ht="27" customHeight="1">
      <c r="A10" s="367"/>
      <c r="B10" s="371" t="s">
        <v>438</v>
      </c>
      <c r="C10" s="371"/>
      <c r="D10" s="371"/>
      <c r="E10" s="371"/>
      <c r="F10" s="371"/>
      <c r="G10" s="34"/>
    </row>
    <row r="11" spans="1:7" ht="27" customHeight="1">
      <c r="A11" s="367"/>
      <c r="B11" s="372"/>
      <c r="C11" s="372"/>
      <c r="D11" s="372"/>
      <c r="E11" s="372"/>
      <c r="F11" s="372"/>
      <c r="G11" s="34"/>
    </row>
    <row r="12" spans="1:7">
      <c r="A12" s="367"/>
      <c r="B12" s="42" t="s">
        <v>848</v>
      </c>
      <c r="C12" s="43" t="s">
        <v>851</v>
      </c>
      <c r="D12" s="211" t="s">
        <v>852</v>
      </c>
      <c r="E12" s="43" t="s">
        <v>612</v>
      </c>
      <c r="F12" s="43" t="s">
        <v>613</v>
      </c>
      <c r="G12" s="34"/>
    </row>
    <row r="13" spans="1:7" ht="20">
      <c r="A13" s="367"/>
      <c r="B13" s="2">
        <v>1</v>
      </c>
      <c r="C13" s="37" t="s">
        <v>1088</v>
      </c>
      <c r="D13" s="39" t="s">
        <v>876</v>
      </c>
      <c r="E13" s="194" t="s">
        <v>853</v>
      </c>
      <c r="F13" s="194"/>
      <c r="G13" s="34"/>
    </row>
    <row r="14" spans="1:7" ht="30">
      <c r="A14" s="367"/>
      <c r="B14" s="2">
        <v>2</v>
      </c>
      <c r="C14" s="37" t="s">
        <v>1088</v>
      </c>
      <c r="D14" s="39" t="s">
        <v>1025</v>
      </c>
      <c r="E14" s="194" t="s">
        <v>530</v>
      </c>
      <c r="F14" s="194" t="s">
        <v>531</v>
      </c>
      <c r="G14" s="34"/>
    </row>
    <row r="15" spans="1:7" ht="89.15" customHeight="1">
      <c r="A15" s="367"/>
      <c r="B15" s="373">
        <v>2.0099999999999998</v>
      </c>
      <c r="C15" s="364" t="s">
        <v>1088</v>
      </c>
      <c r="D15" s="376" t="s">
        <v>2263</v>
      </c>
      <c r="E15" s="195" t="s">
        <v>614</v>
      </c>
      <c r="F15" s="195" t="s">
        <v>617</v>
      </c>
      <c r="G15" s="34"/>
    </row>
    <row r="16" spans="1:7" ht="99" customHeight="1">
      <c r="A16" s="367"/>
      <c r="B16" s="374"/>
      <c r="C16" s="365"/>
      <c r="D16" s="377"/>
      <c r="E16" s="196"/>
      <c r="F16" s="196" t="s">
        <v>615</v>
      </c>
      <c r="G16" s="34"/>
    </row>
    <row r="17" spans="1:7" ht="63" customHeight="1">
      <c r="A17" s="367"/>
      <c r="B17" s="375"/>
      <c r="C17" s="366"/>
      <c r="D17" s="378"/>
      <c r="E17" s="37"/>
      <c r="F17" s="37" t="s">
        <v>616</v>
      </c>
      <c r="G17" s="34"/>
    </row>
    <row r="18" spans="1:7" ht="117" customHeight="1">
      <c r="A18" s="367"/>
      <c r="B18" s="373">
        <v>2.02</v>
      </c>
      <c r="C18" s="364" t="s">
        <v>1088</v>
      </c>
      <c r="D18" s="376" t="s">
        <v>2264</v>
      </c>
      <c r="E18" s="195" t="s">
        <v>439</v>
      </c>
      <c r="F18" s="195" t="s">
        <v>525</v>
      </c>
      <c r="G18" s="34"/>
    </row>
    <row r="19" spans="1:7" ht="71.150000000000006" customHeight="1">
      <c r="A19" s="367"/>
      <c r="B19" s="374"/>
      <c r="C19" s="365"/>
      <c r="D19" s="377"/>
      <c r="E19" s="196" t="s">
        <v>529</v>
      </c>
      <c r="F19" s="196" t="s">
        <v>440</v>
      </c>
      <c r="G19" s="34"/>
    </row>
    <row r="20" spans="1:7" ht="90.75" customHeight="1">
      <c r="A20" s="367"/>
      <c r="B20" s="374"/>
      <c r="C20" s="365"/>
      <c r="D20" s="377"/>
      <c r="E20" s="196"/>
      <c r="F20" s="196" t="s">
        <v>619</v>
      </c>
      <c r="G20" s="34"/>
    </row>
    <row r="21" spans="1:7" ht="74.25" customHeight="1">
      <c r="A21" s="367"/>
      <c r="B21" s="375"/>
      <c r="C21" s="366"/>
      <c r="D21" s="378"/>
      <c r="E21" s="37"/>
      <c r="F21" s="37" t="s">
        <v>618</v>
      </c>
      <c r="G21" s="34"/>
    </row>
    <row r="22" spans="1:7" ht="90" customHeight="1">
      <c r="A22" s="367"/>
      <c r="B22" s="358">
        <v>2.0299999999999998</v>
      </c>
      <c r="C22" s="358" t="s">
        <v>822</v>
      </c>
      <c r="D22" s="361" t="s">
        <v>2265</v>
      </c>
      <c r="E22" s="364" t="s">
        <v>437</v>
      </c>
      <c r="F22" s="195" t="s">
        <v>460</v>
      </c>
      <c r="G22" s="34"/>
    </row>
    <row r="23" spans="1:7" ht="109.5" customHeight="1">
      <c r="A23" s="367"/>
      <c r="B23" s="359"/>
      <c r="C23" s="359"/>
      <c r="D23" s="362"/>
      <c r="E23" s="365"/>
      <c r="F23" s="196" t="s">
        <v>823</v>
      </c>
      <c r="G23" s="34"/>
    </row>
    <row r="24" spans="1:7" ht="74.25" customHeight="1">
      <c r="A24" s="367"/>
      <c r="B24" s="360"/>
      <c r="C24" s="360"/>
      <c r="D24" s="363"/>
      <c r="E24" s="366"/>
      <c r="F24" s="37" t="s">
        <v>436</v>
      </c>
      <c r="G24" s="34"/>
    </row>
    <row r="25" spans="1:7" ht="72" customHeight="1">
      <c r="A25" s="367"/>
      <c r="B25" s="2" t="s">
        <v>458</v>
      </c>
      <c r="C25" s="37" t="s">
        <v>459</v>
      </c>
      <c r="D25" s="39" t="s">
        <v>2266</v>
      </c>
      <c r="E25" s="37" t="s">
        <v>2261</v>
      </c>
      <c r="F25" s="37" t="s">
        <v>461</v>
      </c>
      <c r="G25" s="34"/>
    </row>
    <row r="26" spans="1:7" ht="98.15" customHeight="1">
      <c r="A26" s="367"/>
      <c r="B26" s="355">
        <v>3</v>
      </c>
      <c r="C26" s="373" t="s">
        <v>70</v>
      </c>
      <c r="D26" s="376" t="s">
        <v>2267</v>
      </c>
      <c r="E26" s="364" t="s">
        <v>0</v>
      </c>
      <c r="F26" s="195" t="s">
        <v>64</v>
      </c>
      <c r="G26" s="34"/>
    </row>
    <row r="27" spans="1:7" ht="90" customHeight="1">
      <c r="A27" s="367"/>
      <c r="B27" s="356"/>
      <c r="C27" s="374"/>
      <c r="D27" s="377"/>
      <c r="E27" s="365"/>
      <c r="F27" s="196" t="s">
        <v>59</v>
      </c>
      <c r="G27" s="34"/>
    </row>
    <row r="28" spans="1:7" ht="19.399999999999999" customHeight="1">
      <c r="A28" s="367"/>
      <c r="B28" s="356"/>
      <c r="C28" s="374"/>
      <c r="D28" s="377"/>
      <c r="E28" s="365"/>
      <c r="F28" s="196" t="s">
        <v>60</v>
      </c>
      <c r="G28" s="34"/>
    </row>
    <row r="29" spans="1:7" ht="74.5" customHeight="1">
      <c r="A29" s="367"/>
      <c r="B29" s="356"/>
      <c r="C29" s="374"/>
      <c r="D29" s="377"/>
      <c r="E29" s="365"/>
      <c r="F29" s="196" t="s">
        <v>61</v>
      </c>
      <c r="G29" s="34"/>
    </row>
    <row r="30" spans="1:7" ht="62.5" customHeight="1">
      <c r="A30" s="367"/>
      <c r="B30" s="356"/>
      <c r="C30" s="374"/>
      <c r="D30" s="377"/>
      <c r="E30" s="365"/>
      <c r="F30" s="196" t="s">
        <v>62</v>
      </c>
      <c r="G30" s="34"/>
    </row>
    <row r="31" spans="1:7" ht="81" customHeight="1">
      <c r="A31" s="367"/>
      <c r="B31" s="356"/>
      <c r="C31" s="374"/>
      <c r="D31" s="377"/>
      <c r="E31" s="365"/>
      <c r="F31" s="196" t="s">
        <v>63</v>
      </c>
      <c r="G31" s="34"/>
    </row>
    <row r="32" spans="1:7" ht="48.75" customHeight="1">
      <c r="A32" s="367"/>
      <c r="B32" s="356"/>
      <c r="C32" s="374"/>
      <c r="D32" s="377"/>
      <c r="E32" s="365"/>
      <c r="F32" s="196" t="s">
        <v>66</v>
      </c>
      <c r="G32" s="34"/>
    </row>
    <row r="33" spans="1:7" ht="98.5" customHeight="1">
      <c r="A33" s="367"/>
      <c r="B33" s="356"/>
      <c r="C33" s="374"/>
      <c r="D33" s="377"/>
      <c r="E33" s="365"/>
      <c r="F33" s="196" t="s">
        <v>65</v>
      </c>
      <c r="G33" s="34"/>
    </row>
    <row r="34" spans="1:7" ht="89.15" customHeight="1">
      <c r="A34" s="367"/>
      <c r="B34" s="356"/>
      <c r="C34" s="374"/>
      <c r="D34" s="377"/>
      <c r="E34" s="365"/>
      <c r="F34" s="196" t="s">
        <v>67</v>
      </c>
      <c r="G34" s="34"/>
    </row>
    <row r="35" spans="1:7" ht="29.15" customHeight="1">
      <c r="A35" s="367"/>
      <c r="B35" s="356"/>
      <c r="C35" s="374"/>
      <c r="D35" s="377"/>
      <c r="E35" s="365"/>
      <c r="F35" s="196" t="s">
        <v>68</v>
      </c>
      <c r="G35" s="34"/>
    </row>
    <row r="36" spans="1:7" ht="111">
      <c r="A36" s="367"/>
      <c r="B36" s="357"/>
      <c r="C36" s="375"/>
      <c r="D36" s="378"/>
      <c r="E36" s="366"/>
      <c r="F36" s="197" t="s">
        <v>69</v>
      </c>
      <c r="G36" s="34"/>
    </row>
    <row r="37" spans="1:7" ht="100">
      <c r="A37" s="367"/>
      <c r="B37" s="170">
        <v>3.01</v>
      </c>
      <c r="C37" s="171" t="s">
        <v>70</v>
      </c>
      <c r="D37" s="39" t="s">
        <v>2268</v>
      </c>
      <c r="E37" s="198" t="s">
        <v>1328</v>
      </c>
      <c r="F37" s="199" t="s">
        <v>1434</v>
      </c>
      <c r="G37" s="34"/>
    </row>
    <row r="38" spans="1:7" ht="90">
      <c r="A38" s="367"/>
      <c r="B38" s="170">
        <v>3.02</v>
      </c>
      <c r="C38" s="171" t="s">
        <v>1361</v>
      </c>
      <c r="D38" s="39" t="s">
        <v>2269</v>
      </c>
      <c r="E38" s="198" t="s">
        <v>1376</v>
      </c>
      <c r="F38" s="199" t="s">
        <v>1435</v>
      </c>
      <c r="G38" s="34"/>
    </row>
    <row r="39" spans="1:7" ht="80">
      <c r="A39" s="367"/>
      <c r="B39" s="180">
        <v>4</v>
      </c>
      <c r="C39" s="179" t="s">
        <v>1531</v>
      </c>
      <c r="D39" s="39" t="s">
        <v>2270</v>
      </c>
      <c r="E39" s="37" t="s">
        <v>2213</v>
      </c>
      <c r="F39" s="37" t="s">
        <v>1532</v>
      </c>
      <c r="G39" s="34"/>
    </row>
    <row r="40" spans="1:7" ht="50">
      <c r="A40" s="367"/>
      <c r="B40" s="170">
        <v>4.01</v>
      </c>
      <c r="C40" s="179" t="s">
        <v>1531</v>
      </c>
      <c r="D40" s="39" t="s">
        <v>2272</v>
      </c>
      <c r="E40" s="37" t="s">
        <v>2227</v>
      </c>
      <c r="F40" s="37" t="s">
        <v>2231</v>
      </c>
      <c r="G40" s="34"/>
    </row>
    <row r="41" spans="1:7" ht="50">
      <c r="A41" s="367"/>
      <c r="B41" s="170" t="s">
        <v>2259</v>
      </c>
      <c r="C41" s="179" t="s">
        <v>1531</v>
      </c>
      <c r="D41" s="39" t="s">
        <v>2271</v>
      </c>
      <c r="E41" s="37" t="s">
        <v>2262</v>
      </c>
      <c r="F41" s="37" t="s">
        <v>2260</v>
      </c>
      <c r="G41" s="34"/>
    </row>
    <row r="42" spans="1:7" ht="50">
      <c r="A42" s="367"/>
      <c r="B42" s="170" t="s">
        <v>2295</v>
      </c>
      <c r="C42" s="179" t="s">
        <v>1531</v>
      </c>
      <c r="D42" s="39" t="s">
        <v>2302</v>
      </c>
      <c r="E42" s="37" t="s">
        <v>2261</v>
      </c>
      <c r="F42" s="37" t="s">
        <v>2296</v>
      </c>
      <c r="G42" s="34"/>
    </row>
    <row r="43" spans="1:7" ht="110">
      <c r="A43" s="367"/>
      <c r="B43" s="191">
        <v>4.0999999999999996</v>
      </c>
      <c r="C43" s="179" t="s">
        <v>2301</v>
      </c>
      <c r="D43" s="192">
        <v>42867</v>
      </c>
      <c r="E43" s="200" t="s">
        <v>2304</v>
      </c>
      <c r="F43" s="37" t="s">
        <v>2303</v>
      </c>
      <c r="G43" s="34"/>
    </row>
    <row r="44" spans="1:7" ht="70">
      <c r="A44" s="367"/>
      <c r="B44" s="191">
        <v>4.2</v>
      </c>
      <c r="C44" s="179" t="s">
        <v>2301</v>
      </c>
      <c r="D44" s="192">
        <v>42704</v>
      </c>
      <c r="E44" s="200" t="s">
        <v>2503</v>
      </c>
      <c r="F44" s="37" t="s">
        <v>2478</v>
      </c>
      <c r="G44" s="34"/>
    </row>
    <row r="45" spans="1:7" ht="130">
      <c r="A45" s="367"/>
      <c r="B45" s="240">
        <v>5</v>
      </c>
      <c r="C45" s="179" t="s">
        <v>2301</v>
      </c>
      <c r="D45" s="192">
        <v>42867</v>
      </c>
      <c r="E45" s="200" t="s">
        <v>12784</v>
      </c>
      <c r="F45" s="37" t="s">
        <v>12506</v>
      </c>
      <c r="G45" s="34"/>
    </row>
    <row r="46" spans="1:7" ht="30">
      <c r="A46" s="367"/>
      <c r="B46" s="191">
        <v>5.01</v>
      </c>
      <c r="C46" s="179" t="s">
        <v>2301</v>
      </c>
      <c r="D46" s="192">
        <v>42907</v>
      </c>
      <c r="E46" s="200" t="s">
        <v>15653</v>
      </c>
      <c r="F46" s="37" t="s">
        <v>12506</v>
      </c>
      <c r="G46" s="34"/>
    </row>
    <row r="47" spans="1:7" ht="60">
      <c r="A47" s="367"/>
      <c r="B47" s="191">
        <v>5.0999999999999996</v>
      </c>
      <c r="C47" s="179" t="s">
        <v>2301</v>
      </c>
      <c r="D47" s="192">
        <v>43070</v>
      </c>
      <c r="E47" s="200" t="s">
        <v>12994</v>
      </c>
      <c r="F47" s="37" t="s">
        <v>12995</v>
      </c>
      <c r="G47" s="34"/>
    </row>
    <row r="48" spans="1:7" ht="50">
      <c r="A48" s="367"/>
      <c r="B48" s="191">
        <v>5.1100000000000003</v>
      </c>
      <c r="C48" s="179" t="s">
        <v>13232</v>
      </c>
      <c r="D48" s="192">
        <v>43217</v>
      </c>
      <c r="E48" s="200" t="s">
        <v>13358</v>
      </c>
      <c r="F48" s="37" t="s">
        <v>13266</v>
      </c>
      <c r="G48" s="34"/>
    </row>
    <row r="49" spans="1:7" ht="50">
      <c r="A49" s="367"/>
      <c r="B49" s="191">
        <v>5.12</v>
      </c>
      <c r="C49" s="179" t="s">
        <v>13232</v>
      </c>
      <c r="D49" s="192">
        <v>43581</v>
      </c>
      <c r="E49" s="200" t="s">
        <v>13358</v>
      </c>
      <c r="F49" s="37" t="s">
        <v>13920</v>
      </c>
      <c r="G49" s="34"/>
    </row>
    <row r="50" spans="1:7" ht="70">
      <c r="A50" s="367"/>
      <c r="B50" s="240">
        <v>6</v>
      </c>
      <c r="C50" s="179" t="s">
        <v>13232</v>
      </c>
      <c r="D50" s="192">
        <v>43964</v>
      </c>
      <c r="E50" s="200" t="s">
        <v>14138</v>
      </c>
      <c r="F50" s="37" t="s">
        <v>13925</v>
      </c>
      <c r="G50" s="34"/>
    </row>
    <row r="51" spans="1:7" ht="40">
      <c r="A51" s="367"/>
      <c r="B51" s="191">
        <v>6.01</v>
      </c>
      <c r="C51" s="179" t="s">
        <v>13232</v>
      </c>
      <c r="D51" s="192">
        <v>43970</v>
      </c>
      <c r="E51" s="200" t="s">
        <v>15140</v>
      </c>
      <c r="F51" s="200" t="s">
        <v>13925</v>
      </c>
      <c r="G51" s="34"/>
    </row>
    <row r="52" spans="1:7" ht="40">
      <c r="A52" s="367"/>
      <c r="B52" s="191">
        <v>6.1</v>
      </c>
      <c r="C52" s="179" t="s">
        <v>13232</v>
      </c>
      <c r="D52" s="192">
        <v>44314</v>
      </c>
      <c r="E52" s="200" t="s">
        <v>15634</v>
      </c>
      <c r="F52" s="200" t="s">
        <v>15145</v>
      </c>
      <c r="G52" s="34"/>
    </row>
    <row r="53" spans="1:7" ht="40">
      <c r="A53" s="367"/>
      <c r="B53" s="191">
        <v>6.2</v>
      </c>
      <c r="C53" s="179" t="s">
        <v>13232</v>
      </c>
      <c r="D53" s="192">
        <v>44678</v>
      </c>
      <c r="E53" s="200" t="s">
        <v>15634</v>
      </c>
      <c r="F53" s="200" t="s">
        <v>15625</v>
      </c>
      <c r="G53" s="34"/>
    </row>
    <row r="54" spans="1:7" ht="40">
      <c r="A54" s="367"/>
      <c r="B54" s="191">
        <v>6.21</v>
      </c>
      <c r="C54" s="179" t="s">
        <v>13232</v>
      </c>
      <c r="D54" s="192">
        <v>44687</v>
      </c>
      <c r="E54" s="200" t="s">
        <v>15654</v>
      </c>
      <c r="F54" s="200" t="s">
        <v>15625</v>
      </c>
      <c r="G54" s="34"/>
    </row>
    <row r="55" spans="1:7" ht="14" thickBot="1">
      <c r="A55" s="368"/>
      <c r="B55" s="369" t="str">
        <f ca="1">OFFSET(L!$C$1,MATCH("General"&amp;"Cpy",L!$A:$A,0)-1,SL,,)</f>
        <v>© 2022 Responsible Minerals Initiative. All rights reserved.</v>
      </c>
      <c r="C55" s="369"/>
      <c r="D55" s="369"/>
      <c r="E55" s="369"/>
      <c r="F55" s="369"/>
      <c r="G55" s="35"/>
    </row>
    <row r="56" spans="1:7" ht="14" thickTop="1">
      <c r="A56" s="119"/>
      <c r="B56" s="120"/>
      <c r="C56" s="120"/>
      <c r="D56" s="212"/>
      <c r="E56" s="120"/>
      <c r="F56" s="120"/>
      <c r="G56" s="120"/>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5"/>
    <mergeCell ref="B55:F55"/>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50">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8"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405.6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25"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7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35">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5"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2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5"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2022 Responsible Minerals Initiative. All rights reserved.</v>
      </c>
      <c r="B75" s="115"/>
    </row>
    <row r="76" spans="1:2" ht="15">
      <c r="A76" s="122" t="s">
        <v>1035</v>
      </c>
      <c r="B76" s="115"/>
    </row>
    <row r="77" spans="1:2" ht="15.5" thickBot="1">
      <c r="A77" s="168" t="s">
        <v>15627</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0">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51.2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105.6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285">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77.6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90">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51.7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2022 Responsible Minerals Initiative. All rights reserved.</v>
      </c>
      <c r="C32" s="382"/>
      <c r="D32" s="383"/>
      <c r="E32" s="128"/>
    </row>
    <row r="33" spans="1:4" ht="14" thickBot="1">
      <c r="A33" s="88"/>
      <c r="B33" s="183"/>
      <c r="C33" s="183"/>
      <c r="D33" s="384"/>
    </row>
    <row r="34" spans="1:4" ht="14"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5" zoomScaleNormal="75" zoomScalePageLayoutView="70" workbookViewId="0">
      <selection activeCell="G68" sqref="G68:J6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2"/>
      <c r="G3" s="432"/>
      <c r="H3" s="432"/>
      <c r="I3" s="182"/>
      <c r="J3" s="167" t="s">
        <v>15626</v>
      </c>
      <c r="K3" s="47"/>
      <c r="L3" s="139"/>
      <c r="M3" s="130"/>
      <c r="N3" s="130"/>
      <c r="O3" s="131"/>
      <c r="P3" s="144">
        <f>MATCH($D$3,LN,0)</f>
        <v>1</v>
      </c>
    </row>
    <row r="4" spans="1:34" ht="1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25" t="s">
        <v>15655</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34" t="s">
        <v>494</v>
      </c>
      <c r="E9" s="435"/>
      <c r="F9" s="435"/>
      <c r="G9" s="436"/>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8" t="str">
        <f ca="1">OFFSET(L!$C$1,MATCH("Declaration"&amp;ADDRESS(ROW(),COLUMN(),4)&amp;LEFT($D$9,1),L!$A:$A,0)-1,SL,,)</f>
        <v>Description of Scope:</v>
      </c>
      <c r="C10" s="151"/>
      <c r="D10" s="429" t="s">
        <v>15673</v>
      </c>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9"/>
      <c r="C11" s="151"/>
      <c r="D11" s="404" t="str">
        <f ca="1">IF(D9=Q9,OFFSET(L!$C$1,MATCH("Declaration"&amp;ADDRESS(ROW(),COLUMN(),4),L!$A:$A,0)-1,SL,,),"")</f>
        <v/>
      </c>
      <c r="E11" s="405"/>
      <c r="F11" s="405"/>
      <c r="G11" s="405"/>
      <c r="H11" s="405"/>
      <c r="I11" s="405"/>
      <c r="J11" s="40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12" t="s">
        <v>15674</v>
      </c>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12" t="s">
        <v>15675</v>
      </c>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12" t="s">
        <v>15656</v>
      </c>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12" t="s">
        <v>15657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40" t="s">
        <v>15658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12" t="s">
        <v>15659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385" t="s">
        <v>15660</v>
      </c>
      <c r="E18" s="386"/>
      <c r="F18" s="386"/>
      <c r="G18" s="386"/>
      <c r="H18" s="386"/>
      <c r="I18" s="386"/>
      <c r="J18" s="38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12" t="s">
        <v>15661</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40" t="s">
        <v>15662</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2"/>
      <c r="D21" s="443" t="s">
        <v>15663</v>
      </c>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446" t="s">
        <v>15664</v>
      </c>
      <c r="E22" s="447"/>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5" customHeight="1">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88" t="s">
        <v>488</v>
      </c>
      <c r="E26" s="389"/>
      <c r="F26" s="15"/>
      <c r="G26" s="390"/>
      <c r="H26" s="391"/>
      <c r="I26" s="391"/>
      <c r="J26" s="39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88" t="s">
        <v>488</v>
      </c>
      <c r="E29" s="389"/>
      <c r="F29" s="15"/>
      <c r="G29" s="390"/>
      <c r="H29" s="391"/>
      <c r="I29" s="391"/>
      <c r="J29" s="39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407" t="s">
        <v>488</v>
      </c>
      <c r="E32" s="408"/>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88" t="s">
        <v>488</v>
      </c>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11"/>
      <c r="I37" s="411"/>
      <c r="J37" s="41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88" t="s">
        <v>488</v>
      </c>
      <c r="E38" s="389"/>
      <c r="F38" s="58"/>
      <c r="G38" s="390" t="s">
        <v>15676</v>
      </c>
      <c r="H38" s="391"/>
      <c r="I38" s="391"/>
      <c r="J38" s="39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88" t="s">
        <v>488</v>
      </c>
      <c r="E39" s="389"/>
      <c r="F39" s="58"/>
      <c r="G39" s="390" t="s">
        <v>15676</v>
      </c>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88" t="s">
        <v>488</v>
      </c>
      <c r="E40" s="389"/>
      <c r="F40" s="58"/>
      <c r="G40" s="390" t="s">
        <v>15676</v>
      </c>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88" t="s">
        <v>488</v>
      </c>
      <c r="E41" s="389"/>
      <c r="F41" s="58"/>
      <c r="G41" s="390" t="s">
        <v>15676</v>
      </c>
      <c r="H41" s="391"/>
      <c r="I41" s="391"/>
      <c r="J41" s="39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Tantalum  (*)</v>
      </c>
      <c r="C44" s="13"/>
      <c r="D44" s="388" t="s">
        <v>488</v>
      </c>
      <c r="E44" s="389"/>
      <c r="F44" s="58"/>
      <c r="G44" s="390" t="s">
        <v>15676</v>
      </c>
      <c r="H44" s="391"/>
      <c r="I44" s="391"/>
      <c r="J44" s="39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88" t="s">
        <v>488</v>
      </c>
      <c r="E45" s="389"/>
      <c r="F45" s="58"/>
      <c r="G45" s="390" t="s">
        <v>15676</v>
      </c>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88" t="s">
        <v>488</v>
      </c>
      <c r="E46" s="389"/>
      <c r="F46" s="58"/>
      <c r="G46" s="390" t="s">
        <v>15676</v>
      </c>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88" t="s">
        <v>488</v>
      </c>
      <c r="E47" s="389"/>
      <c r="F47" s="58"/>
      <c r="G47" s="390" t="s">
        <v>15676</v>
      </c>
      <c r="H47" s="391"/>
      <c r="I47" s="391"/>
      <c r="J47" s="39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88" t="s">
        <v>489</v>
      </c>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88" t="s">
        <v>489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88" t="s">
        <v>489</v>
      </c>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5" customHeight="1">
      <c r="A55" s="52"/>
      <c r="B55" s="339"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409" t="s">
        <v>15665</v>
      </c>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409" t="s">
        <v>15665</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409" t="s">
        <v>2504</v>
      </c>
      <c r="E58" s="410"/>
      <c r="F58" s="58"/>
      <c r="G58" s="390" t="s">
        <v>15677</v>
      </c>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409" t="s">
        <v>15665</v>
      </c>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5" customHeight="1">
      <c r="A61" s="52"/>
      <c r="B61" s="339" t="str">
        <f ca="1">OFFSET(L!$C$1,MATCH("Declaration"&amp;ADDRESS(ROW(),COLUMN(),4),L!$A:$A,0)-1,SL,,)&amp;Q$37</f>
        <v>7) Have you identified all of the smelters supplying the 3TG to your supply chain?  (*)</v>
      </c>
      <c r="C61" s="13"/>
      <c r="D61" s="397" t="str">
        <f ca="1">D25</f>
        <v>Answer</v>
      </c>
      <c r="E61" s="397"/>
      <c r="F61" s="21"/>
      <c r="G61" s="55" t="str">
        <f ca="1">G25</f>
        <v>Comments</v>
      </c>
      <c r="H61" s="394"/>
      <c r="I61" s="394"/>
      <c r="J61" s="394"/>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407" t="s">
        <v>488</v>
      </c>
      <c r="E62" s="408"/>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88" t="s">
        <v>489</v>
      </c>
      <c r="E63" s="389"/>
      <c r="F63" s="58"/>
      <c r="G63" s="390" t="s">
        <v>15677</v>
      </c>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88" t="s">
        <v>489</v>
      </c>
      <c r="E64" s="389"/>
      <c r="F64" s="58"/>
      <c r="G64" s="390" t="s">
        <v>15677</v>
      </c>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88" t="s">
        <v>489</v>
      </c>
      <c r="E65" s="389"/>
      <c r="F65" s="58"/>
      <c r="G65" s="390" t="s">
        <v>15677</v>
      </c>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5" customHeight="1">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4" t="str">
        <f>IF(Q75="(*)","Click here to enter smelter names","")</f>
        <v/>
      </c>
      <c r="I67" s="394"/>
      <c r="J67" s="394"/>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88" t="s">
        <v>488</v>
      </c>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88" t="s">
        <v>488</v>
      </c>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488</v>
      </c>
      <c r="E77" s="389"/>
      <c r="F77" s="68"/>
      <c r="G77" s="416" t="s">
        <v>15666</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488</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15082</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2"/>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88" t="s">
        <v>488</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03"/>
      <c r="H88" s="403"/>
      <c r="I88" s="403"/>
      <c r="J88" s="40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14064</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398" t="str">
        <f ca="1">OFFSET(L!$C$1,MATCH("General"&amp;"Cpy",L!$A:$A,0)-1,SL,,)</f>
        <v>© 2022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6" t="s">
        <v>2504</v>
      </c>
    </row>
    <row r="101" spans="2:2" ht="15" hidden="1">
      <c r="B101" s="286" t="s">
        <v>2505</v>
      </c>
    </row>
    <row r="102" spans="2:2" ht="15" hidden="1">
      <c r="B102" s="286" t="s">
        <v>2506</v>
      </c>
    </row>
    <row r="103" spans="2:2" ht="15" hidden="1">
      <c r="B103" s="286" t="s">
        <v>2507</v>
      </c>
    </row>
    <row r="104" spans="2:2" ht="15" hidden="1">
      <c r="B104" s="286" t="s">
        <v>491</v>
      </c>
    </row>
    <row r="105" spans="2:2" ht="15" hidden="1">
      <c r="B105" s="286" t="s">
        <v>15082</v>
      </c>
    </row>
    <row r="106" spans="2:2" ht="15" hidden="1">
      <c r="B106" s="286" t="s">
        <v>12473</v>
      </c>
    </row>
    <row r="107" spans="2:2" ht="15" hidden="1">
      <c r="B107" s="286" t="s">
        <v>489</v>
      </c>
    </row>
    <row r="108" spans="2:2" ht="15" hidden="1">
      <c r="B108" s="286" t="s">
        <v>14064</v>
      </c>
    </row>
    <row r="109" spans="2:2" ht="15" hidden="1">
      <c r="B109" s="286" t="s">
        <v>14066</v>
      </c>
    </row>
    <row r="110" spans="2:2" ht="15" hidden="1">
      <c r="B110" s="286" t="s">
        <v>14067</v>
      </c>
    </row>
    <row r="111" spans="2:2" ht="15" hidden="1">
      <c r="B111" s="286"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5" zoomScaleNormal="75" zoomScalePageLayoutView="55" workbookViewId="0">
      <selection sqref="A1:D1"/>
    </sheetView>
  </sheetViews>
  <sheetFormatPr defaultColWidth="8.84375" defaultRowHeight="13.5"/>
  <cols>
    <col min="1" max="1" width="13.61328125" style="271" customWidth="1"/>
    <col min="2" max="2" width="13.3828125" style="276" customWidth="1"/>
    <col min="3" max="3" width="40.61328125" style="276" customWidth="1"/>
    <col min="4" max="4" width="30.61328125" style="276" customWidth="1"/>
    <col min="5" max="5" width="20.84375" style="276" customWidth="1"/>
    <col min="6" max="7" width="13.84375" style="276" customWidth="1"/>
    <col min="8" max="8" width="25.15234375" style="276" customWidth="1"/>
    <col min="9" max="9" width="24.15234375" style="276" customWidth="1"/>
    <col min="10" max="10" width="18.3828125" style="276" customWidth="1"/>
    <col min="11" max="11" width="27.3828125" style="276" customWidth="1"/>
    <col min="12" max="12" width="20.61328125" style="276" customWidth="1"/>
    <col min="13" max="13" width="35.15234375" style="276" customWidth="1"/>
    <col min="14" max="14" width="42.15234375" style="276" customWidth="1"/>
    <col min="15" max="15" width="32.15234375" style="276" customWidth="1"/>
    <col min="16" max="16" width="22.84375" style="276" customWidth="1"/>
    <col min="17" max="17" width="43.61328125" style="276" customWidth="1"/>
    <col min="18" max="18" width="35.84375" style="276" hidden="1" customWidth="1"/>
    <col min="19" max="20" width="17.84375" style="276" hidden="1" customWidth="1"/>
    <col min="21" max="21" width="8.84375" style="275" hidden="1" customWidth="1"/>
    <col min="22" max="22" width="6.15234375" style="275" hidden="1" customWidth="1"/>
    <col min="23" max="23" width="8.61328125" style="275" hidden="1" customWidth="1"/>
    <col min="24" max="24" width="8.84375" style="275" hidden="1" customWidth="1"/>
    <col min="25" max="26" width="4.3828125" style="275" hidden="1" customWidth="1"/>
    <col min="27" max="27" width="4.3828125" style="276" hidden="1" customWidth="1"/>
    <col min="28" max="28" width="7.84375" style="276" hidden="1" customWidth="1"/>
    <col min="29" max="33" width="4.3828125" style="276" hidden="1" customWidth="1"/>
    <col min="34" max="34" width="14.61328125" style="276" hidden="1" customWidth="1"/>
    <col min="35" max="39" width="8.84375" style="276" customWidth="1"/>
    <col min="40" max="16384" width="8.84375" style="276"/>
  </cols>
  <sheetData>
    <row r="1" spans="1:34" s="263" customFormat="1" ht="16"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1"/>
      <c r="V2" s="261"/>
      <c r="W2" s="262"/>
      <c r="X2" s="261"/>
      <c r="Y2" s="261"/>
      <c r="Z2" s="261"/>
      <c r="AH2" s="174" t="s">
        <v>488</v>
      </c>
    </row>
    <row r="3" spans="1:34" s="263" customFormat="1" ht="61"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4"/>
      <c r="G3" s="452" t="str">
        <f ca="1">OFFSET(L!$C$1,MATCH("General"&amp;"Cpy",L!$A:$A,0)-1,SL,,)</f>
        <v>© 2022 Responsible Minerals Initiative. All rights reserved.</v>
      </c>
      <c r="H3" s="452"/>
      <c r="I3" s="453"/>
      <c r="J3" s="155"/>
      <c r="K3" s="156"/>
      <c r="L3" s="265"/>
      <c r="M3" s="234"/>
      <c r="N3" s="234"/>
      <c r="O3" s="112"/>
      <c r="P3" s="112"/>
      <c r="Q3" s="235" t="s">
        <v>15626</v>
      </c>
      <c r="R3" s="256"/>
      <c r="S3" s="256"/>
      <c r="T3" s="256"/>
      <c r="U3" s="261"/>
      <c r="V3" s="261"/>
      <c r="W3" s="266" t="s">
        <v>1132</v>
      </c>
      <c r="X3" s="266" t="s">
        <v>1131</v>
      </c>
      <c r="Y3" s="266" t="s">
        <v>1133</v>
      </c>
      <c r="Z3" s="266" t="s">
        <v>1130</v>
      </c>
      <c r="AH3" s="174" t="s">
        <v>489</v>
      </c>
    </row>
    <row r="4" spans="1:34" s="237" customFormat="1" ht="60">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20" customHeight="1">
      <c r="A5" s="323" t="s">
        <v>754</v>
      </c>
      <c r="B5" s="215" t="str">
        <f ca="1">IF(LEN(A5)=0,"",INDEX('Smelter Look-up'!$A:$A,MATCH($A5,'Smelter Look-up'!$E:$E,0)))</f>
        <v>Tantalum</v>
      </c>
      <c r="C5" s="219" t="str">
        <f ca="1">IF(LEN(A5)=0,"",INDEX('Smelter Look-up'!$C:$C,MATCH($A5,'Smelter Look-up'!$E:$E,0)))</f>
        <v>AMG Brasil</v>
      </c>
      <c r="D5" s="277"/>
      <c r="E5" s="215" t="str">
        <f ca="1">IF(ISERROR($V5),"",OFFSET('Smelter Look-up'!$D$4,$V5-4,0)&amp;"")</f>
        <v>BRAZIL</v>
      </c>
      <c r="F5" s="215" t="str">
        <f ca="1">IF(ISERROR($V5),"",OFFSET('Smelter Look-up'!$E$4,$V5-4,0))</f>
        <v>CID001076</v>
      </c>
      <c r="G5" s="215" t="str">
        <f ca="1">IF(C5=$X$4,IF(ISERROR($V5),"Enter smelter details","RMI"),IF(ISERROR($V5),"",OFFSET('Smelter Look-up'!$F$4,$V5-4,0)))</f>
        <v>RMI</v>
      </c>
      <c r="H5" s="216" t="s">
        <v>15667</v>
      </c>
      <c r="I5" s="217" t="str">
        <f ca="1">IF(ISERROR($V5),"",OFFSET('Smelter Look-up'!$H$4,$V5-4,0))</f>
        <v>São João del Rei</v>
      </c>
      <c r="J5" s="217" t="str">
        <f ca="1">IF(ISERROR($V5),"",OFFSET('Smelter Look-up'!$I$4,$V5-4,0))</f>
        <v>Minas Gerais</v>
      </c>
      <c r="K5" s="267" t="s">
        <v>15667</v>
      </c>
      <c r="L5" s="267" t="s">
        <v>15667</v>
      </c>
      <c r="M5" s="267" t="s">
        <v>15667</v>
      </c>
      <c r="N5" s="267" t="s">
        <v>15667</v>
      </c>
      <c r="O5" s="267" t="s">
        <v>15668</v>
      </c>
      <c r="P5" s="218" t="s">
        <v>489</v>
      </c>
      <c r="Q5" s="268" t="s">
        <v>15667</v>
      </c>
      <c r="R5" s="215" t="str">
        <f ca="1">IF(ISERROR($V5),"",OFFSET('Smelter Look-up'!$C$4,$V5-4,0)&amp;"")</f>
        <v>AMG Brasil</v>
      </c>
      <c r="S5" s="222" t="str">
        <f t="shared" ref="S5" ca="1" si="0">IF(B5="","",IF(ISERROR(MATCH($E5,CL,0)),"Unknown",INDIRECT("'C'!$A$"&amp;MATCH($E5,CL,0)+1)))</f>
        <v>BR</v>
      </c>
      <c r="T5" s="222" t="str">
        <f ca="1">IF(B5="","",IF(ISERROR(MATCH($J5,SorP!$B$1:$B$6230,0)),"",INDIRECT("'SorP'!$A$"&amp;MATCH($J5,SorP!$B$1:$B$6230,0))))</f>
        <v>BR-MG</v>
      </c>
      <c r="U5" s="238"/>
      <c r="V5" s="269">
        <f ca="1">IF(C5="",NA(),IF(OR(C5="Smelter not listed",C5="Smelter not yet identified"),MATCH($B5&amp;$D5,'Smelter Look-up'!$J:$J,0),MATCH($B5&amp;$C5,'Smelter Look-up'!$J:$J,0)))</f>
        <v>324</v>
      </c>
      <c r="W5" s="270"/>
      <c r="X5" s="270">
        <f t="shared" ref="X5" ca="1" si="1">IF(AND(C5="Smelter not listed",OR(LEN(D5)=0,LEN(E5)=0)),1,0)</f>
        <v>0</v>
      </c>
      <c r="Y5" s="270"/>
      <c r="Z5" s="270"/>
      <c r="AB5" s="272" t="str">
        <f t="shared" ref="AB5" ca="1" si="2">B5&amp;C5</f>
        <v>TantalumAMG Brasil</v>
      </c>
    </row>
    <row r="6" spans="1:34" s="271" customFormat="1" ht="20" customHeight="1">
      <c r="A6" s="323" t="s">
        <v>747</v>
      </c>
      <c r="B6" s="215" t="str">
        <f ca="1">IF(LEN(A6)=0,"",INDEX('Smelter Look-up'!$A:$A,MATCH($A6,'Smelter Look-up'!$E:$E,0)))</f>
        <v>Tantalum</v>
      </c>
      <c r="C6" s="219" t="str">
        <f ca="1">IF(LEN(A6)=0,"",INDEX('Smelter Look-up'!$C:$C,MATCH($A6,'Smelter Look-up'!$E:$E,0)))</f>
        <v>Changsha South Tantalum Niobium Co., Ltd.</v>
      </c>
      <c r="D6" s="277"/>
      <c r="E6" s="215" t="str">
        <f ca="1">IF(ISERROR($V6),"",OFFSET('Smelter Look-up'!$D$4,$V6-4,0)&amp;"")</f>
        <v>CHINA</v>
      </c>
      <c r="F6" s="215" t="str">
        <f ca="1">IF(ISERROR($V6),"",OFFSET('Smelter Look-up'!$E$4,$V6-4,0))</f>
        <v>CID000211</v>
      </c>
      <c r="G6" s="215" t="str">
        <f ca="1">IF(C6=$X$4,IF(ISERROR($V6),"Enter smelter details","RMI"),IF(ISERROR($V6),"",OFFSET('Smelter Look-up'!$F$4,$V6-4,0)))</f>
        <v>RMI</v>
      </c>
      <c r="H6" s="216" t="s">
        <v>15667</v>
      </c>
      <c r="I6" s="217" t="str">
        <f ca="1">IF(ISERROR($V6),"",OFFSET('Smelter Look-up'!$H$4,$V6-4,0))</f>
        <v>Changsha</v>
      </c>
      <c r="J6" s="217" t="str">
        <f ca="1">IF(ISERROR($V6),"",OFFSET('Smelter Look-up'!$I$4,$V6-4,0))</f>
        <v>Hunan Sheng</v>
      </c>
      <c r="K6" s="267" t="s">
        <v>15667</v>
      </c>
      <c r="L6" s="267" t="s">
        <v>15667</v>
      </c>
      <c r="M6" s="267" t="s">
        <v>15667</v>
      </c>
      <c r="N6" s="267" t="s">
        <v>15667</v>
      </c>
      <c r="O6" s="267" t="s">
        <v>15669</v>
      </c>
      <c r="P6" s="218" t="s">
        <v>489</v>
      </c>
      <c r="Q6" s="268" t="s">
        <v>15667</v>
      </c>
      <c r="R6" s="215" t="str">
        <f ca="1">IF(ISERROR($V6),"",OFFSET('Smelter Look-up'!$C$4,$V6-4,0)&amp;"")</f>
        <v>Changsha South Tantalum Niobium Co., Ltd.</v>
      </c>
      <c r="S6" s="222" t="str">
        <f t="shared" ref="S6:S37" ca="1" si="3">IF(B6="","",IF(ISERROR(MATCH($E6,CL,0)),"Unknown",INDIRECT("'C'!$A$"&amp;MATCH($E6,CL,0)+1)))</f>
        <v>CN</v>
      </c>
      <c r="T6" s="222" t="str">
        <f ca="1">IF(B6="","",IF(ISERROR(MATCH($J6,SorP!$B$1:$B$6230,0)),"",INDIRECT("'SorP'!$A$"&amp;MATCH($J6,SorP!$B$1:$B$6230,0))))</f>
        <v>CN-HN</v>
      </c>
      <c r="U6" s="238"/>
      <c r="V6" s="269">
        <f ca="1">IF(C6="",NA(),IF(OR(C6="Smelter not listed",C6="Smelter not yet identified"),MATCH($B6&amp;$D6,'Smelter Look-up'!$J:$J,0),MATCH($B6&amp;$C6,'Smelter Look-up'!$J:$J,0)))</f>
        <v>325</v>
      </c>
      <c r="W6" s="270"/>
      <c r="X6" s="270">
        <f t="shared" ref="X6:X37" ca="1" si="4">IF(AND(C6="Smelter not listed",OR(LEN(D6)=0,LEN(E6)=0)),1,0)</f>
        <v>0</v>
      </c>
      <c r="Y6" s="270"/>
      <c r="Z6" s="270"/>
      <c r="AB6" s="272" t="str">
        <f t="shared" ref="AB6:AB37" ca="1" si="5">B6&amp;C6</f>
        <v>TantalumChangsha South Tantalum Niobium Co., Ltd.</v>
      </c>
    </row>
    <row r="7" spans="1:34" s="271" customFormat="1" ht="20" customHeight="1">
      <c r="A7" s="323" t="s">
        <v>1396</v>
      </c>
      <c r="B7" s="215" t="str">
        <f ca="1">IF(LEN(A7)=0,"",INDEX('Smelter Look-up'!$A:$A,MATCH($A7,'Smelter Look-up'!$E:$E,0)))</f>
        <v>Tantalum</v>
      </c>
      <c r="C7" s="219" t="str">
        <f ca="1">IF(LEN(A7)=0,"",INDEX('Smelter Look-up'!$C:$C,MATCH($A7,'Smelter Look-up'!$E:$E,0)))</f>
        <v>D Block Metals, LLC</v>
      </c>
      <c r="D7" s="277"/>
      <c r="E7" s="215" t="str">
        <f ca="1">IF(ISERROR($V7),"",OFFSET('Smelter Look-up'!$D$4,$V7-4,0)&amp;"")</f>
        <v>UNITED STATES OF AMERICA</v>
      </c>
      <c r="F7" s="215" t="str">
        <f ca="1">IF(ISERROR($V7),"",OFFSET('Smelter Look-up'!$E$4,$V7-4,0))</f>
        <v>CID002504</v>
      </c>
      <c r="G7" s="215" t="str">
        <f ca="1">IF(C7=$X$4,IF(ISERROR($V7),"Enter smelter details","RMI"),IF(ISERROR($V7),"",OFFSET('Smelter Look-up'!$F$4,$V7-4,0)))</f>
        <v>RMI</v>
      </c>
      <c r="H7" s="216" t="s">
        <v>15667</v>
      </c>
      <c r="I7" s="217" t="str">
        <f ca="1">IF(ISERROR($V7),"",OFFSET('Smelter Look-up'!$H$4,$V7-4,0))</f>
        <v>Gastonia</v>
      </c>
      <c r="J7" s="217" t="str">
        <f ca="1">IF(ISERROR($V7),"",OFFSET('Smelter Look-up'!$I$4,$V7-4,0))</f>
        <v>North Carolina</v>
      </c>
      <c r="K7" s="267" t="s">
        <v>15667</v>
      </c>
      <c r="L7" s="267" t="s">
        <v>15667</v>
      </c>
      <c r="M7" s="267" t="s">
        <v>15667</v>
      </c>
      <c r="N7" s="267" t="s">
        <v>15667</v>
      </c>
      <c r="O7" s="267" t="s">
        <v>15669</v>
      </c>
      <c r="P7" s="218" t="s">
        <v>489</v>
      </c>
      <c r="Q7" s="268" t="s">
        <v>15667</v>
      </c>
      <c r="R7" s="215" t="str">
        <f ca="1">IF(ISERROR($V7),"",OFFSET('Smelter Look-up'!$C$4,$V7-4,0)&amp;"")</f>
        <v>D Block Metals, LLC</v>
      </c>
      <c r="S7" s="222" t="str">
        <f t="shared" ca="1" si="3"/>
        <v>US</v>
      </c>
      <c r="T7" s="222" t="str">
        <f ca="1">IF(B7="","",IF(ISERROR(MATCH($J7,SorP!$B$1:$B$6230,0)),"",INDIRECT("'SorP'!$A$"&amp;MATCH($J7,SorP!$B$1:$B$6230,0))))</f>
        <v>US-NC</v>
      </c>
      <c r="U7" s="238"/>
      <c r="V7" s="269">
        <f ca="1">IF(C7="",NA(),IF(OR(C7="Smelter not listed",C7="Smelter not yet identified"),MATCH($B7&amp;$D7,'Smelter Look-up'!$J:$J,0),MATCH($B7&amp;$C7,'Smelter Look-up'!$J:$J,0)))</f>
        <v>327</v>
      </c>
      <c r="W7" s="270"/>
      <c r="X7" s="270">
        <f t="shared" ca="1" si="4"/>
        <v>0</v>
      </c>
      <c r="Y7" s="270"/>
      <c r="Z7" s="270"/>
      <c r="AB7" s="272" t="str">
        <f t="shared" ca="1" si="5"/>
        <v>TantalumD Block Metals, LLC</v>
      </c>
    </row>
    <row r="8" spans="1:34" s="271" customFormat="1" ht="20" customHeight="1">
      <c r="A8" s="323" t="s">
        <v>749</v>
      </c>
      <c r="B8" s="215" t="str">
        <f ca="1">IF(LEN(A8)=0,"",INDEX('Smelter Look-up'!$A:$A,MATCH($A8,'Smelter Look-up'!$E:$E,0)))</f>
        <v>Tantalum</v>
      </c>
      <c r="C8" s="219" t="str">
        <f ca="1">IF(LEN(A8)=0,"",INDEX('Smelter Look-up'!$C:$C,MATCH($A8,'Smelter Look-up'!$E:$E,0)))</f>
        <v>F&amp;X Electro-Materials Ltd.</v>
      </c>
      <c r="D8" s="277"/>
      <c r="E8" s="215" t="str">
        <f ca="1">IF(ISERROR($V8),"",OFFSET('Smelter Look-up'!$D$4,$V8-4,0)&amp;"")</f>
        <v>CHINA</v>
      </c>
      <c r="F8" s="215" t="str">
        <f ca="1">IF(ISERROR($V8),"",OFFSET('Smelter Look-up'!$E$4,$V8-4,0))</f>
        <v>CID000460</v>
      </c>
      <c r="G8" s="215" t="str">
        <f ca="1">IF(C8=$X$4,IF(ISERROR($V8),"Enter smelter details","RMI"),IF(ISERROR($V8),"",OFFSET('Smelter Look-up'!$F$4,$V8-4,0)))</f>
        <v>RMI</v>
      </c>
      <c r="H8" s="216" t="s">
        <v>15667</v>
      </c>
      <c r="I8" s="217" t="str">
        <f ca="1">IF(ISERROR($V8),"",OFFSET('Smelter Look-up'!$H$4,$V8-4,0))</f>
        <v>Jiangmen</v>
      </c>
      <c r="J8" s="217" t="str">
        <f ca="1">IF(ISERROR($V8),"",OFFSET('Smelter Look-up'!$I$4,$V8-4,0))</f>
        <v>Guangdong Sheng</v>
      </c>
      <c r="K8" s="267" t="s">
        <v>15667</v>
      </c>
      <c r="L8" s="267" t="s">
        <v>15667</v>
      </c>
      <c r="M8" s="267" t="s">
        <v>15667</v>
      </c>
      <c r="N8" s="267" t="s">
        <v>15667</v>
      </c>
      <c r="O8" s="267" t="s">
        <v>15669</v>
      </c>
      <c r="P8" s="218" t="s">
        <v>489</v>
      </c>
      <c r="Q8" s="268" t="s">
        <v>15667</v>
      </c>
      <c r="R8" s="215" t="str">
        <f ca="1">IF(ISERROR($V8),"",OFFSET('Smelter Look-up'!$C$4,$V8-4,0)&amp;"")</f>
        <v>F&amp;X Electro-Materials Ltd.</v>
      </c>
      <c r="S8" s="222" t="str">
        <f t="shared" ca="1" si="3"/>
        <v>CN</v>
      </c>
      <c r="T8" s="222" t="str">
        <f ca="1">IF(B8="","",IF(ISERROR(MATCH($J8,SorP!$B$1:$B$6230,0)),"",INDIRECT("'SorP'!$A$"&amp;MATCH($J8,SorP!$B$1:$B$6230,0))))</f>
        <v>CN-GD</v>
      </c>
      <c r="U8" s="238"/>
      <c r="V8" s="269">
        <f ca="1">IF(C8="",NA(),IF(OR(C8="Smelter not listed",C8="Smelter not yet identified"),MATCH($B8&amp;$D8,'Smelter Look-up'!$J:$J,0),MATCH($B8&amp;$C8,'Smelter Look-up'!$J:$J,0)))</f>
        <v>330</v>
      </c>
      <c r="W8" s="270"/>
      <c r="X8" s="270">
        <f t="shared" ca="1" si="4"/>
        <v>0</v>
      </c>
      <c r="Y8" s="270"/>
      <c r="Z8" s="270"/>
      <c r="AB8" s="272" t="str">
        <f t="shared" ca="1" si="5"/>
        <v>TantalumF&amp;X Electro-Materials Ltd.</v>
      </c>
    </row>
    <row r="9" spans="1:34" s="271" customFormat="1" ht="20" customHeight="1">
      <c r="A9" s="323" t="s">
        <v>1397</v>
      </c>
      <c r="B9" s="215" t="str">
        <f ca="1">IF(LEN(A9)=0,"",INDEX('Smelter Look-up'!$A:$A,MATCH($A9,'Smelter Look-up'!$E:$E,0)))</f>
        <v>Tantalum</v>
      </c>
      <c r="C9" s="219" t="str">
        <f ca="1">IF(LEN(A9)=0,"",INDEX('Smelter Look-up'!$C:$C,MATCH($A9,'Smelter Look-up'!$E:$E,0)))</f>
        <v>FIR Metals &amp; Resource Ltd.</v>
      </c>
      <c r="D9" s="277"/>
      <c r="E9" s="215" t="str">
        <f ca="1">IF(ISERROR($V9),"",OFFSET('Smelter Look-up'!$D$4,$V9-4,0)&amp;"")</f>
        <v>CHINA</v>
      </c>
      <c r="F9" s="215" t="str">
        <f ca="1">IF(ISERROR($V9),"",OFFSET('Smelter Look-up'!$E$4,$V9-4,0))</f>
        <v>CID002505</v>
      </c>
      <c r="G9" s="215" t="str">
        <f ca="1">IF(C9=$X$4,IF(ISERROR($V9),"Enter smelter details","RMI"),IF(ISERROR($V9),"",OFFSET('Smelter Look-up'!$F$4,$V9-4,0)))</f>
        <v>RMI</v>
      </c>
      <c r="H9" s="216" t="s">
        <v>15667</v>
      </c>
      <c r="I9" s="217" t="str">
        <f ca="1">IF(ISERROR($V9),"",OFFSET('Smelter Look-up'!$H$4,$V9-4,0))</f>
        <v>Zhuzhou</v>
      </c>
      <c r="J9" s="217" t="str">
        <f ca="1">IF(ISERROR($V9),"",OFFSET('Smelter Look-up'!$I$4,$V9-4,0))</f>
        <v>Hunan Sheng</v>
      </c>
      <c r="K9" s="267" t="s">
        <v>15667</v>
      </c>
      <c r="L9" s="267" t="s">
        <v>15667</v>
      </c>
      <c r="M9" s="267" t="s">
        <v>15667</v>
      </c>
      <c r="N9" s="267" t="s">
        <v>15667</v>
      </c>
      <c r="O9" s="267" t="s">
        <v>15670</v>
      </c>
      <c r="P9" s="218" t="s">
        <v>489</v>
      </c>
      <c r="Q9" s="268" t="s">
        <v>15667</v>
      </c>
      <c r="R9" s="215" t="str">
        <f ca="1">IF(ISERROR($V9),"",OFFSET('Smelter Look-up'!$C$4,$V9-4,0)&amp;"")</f>
        <v>FIR Metals &amp; Resource Ltd.</v>
      </c>
      <c r="S9" s="222" t="str">
        <f t="shared" ca="1" si="3"/>
        <v>CN</v>
      </c>
      <c r="T9" s="222" t="str">
        <f ca="1">IF(B9="","",IF(ISERROR(MATCH($J9,SorP!$B$1:$B$6230,0)),"",INDIRECT("'SorP'!$A$"&amp;MATCH($J9,SorP!$B$1:$B$6230,0))))</f>
        <v>CN-HN</v>
      </c>
      <c r="U9" s="238"/>
      <c r="V9" s="269">
        <f ca="1">IF(C9="",NA(),IF(OR(C9="Smelter not listed",C9="Smelter not yet identified"),MATCH($B9&amp;$D9,'Smelter Look-up'!$J:$J,0),MATCH($B9&amp;$C9,'Smelter Look-up'!$J:$J,0)))</f>
        <v>331</v>
      </c>
      <c r="W9" s="270"/>
      <c r="X9" s="270">
        <f t="shared" ca="1" si="4"/>
        <v>0</v>
      </c>
      <c r="Y9" s="270"/>
      <c r="Z9" s="270"/>
      <c r="AB9" s="272" t="str">
        <f t="shared" ca="1" si="5"/>
        <v>TantalumFIR Metals &amp; Resource Ltd.</v>
      </c>
    </row>
    <row r="10" spans="1:34" s="271" customFormat="1" ht="20" customHeight="1">
      <c r="A10" s="323" t="s">
        <v>1412</v>
      </c>
      <c r="B10" s="215" t="str">
        <f ca="1">IF(LEN(A10)=0,"",INDEX('Smelter Look-up'!$A:$A,MATCH($A10,'Smelter Look-up'!$E:$E,0)))</f>
        <v>Tantalum</v>
      </c>
      <c r="C10" s="219" t="str">
        <f ca="1">IF(LEN(A10)=0,"",INDEX('Smelter Look-up'!$C:$C,MATCH($A10,'Smelter Look-up'!$E:$E,0)))</f>
        <v>Global Advanced Metals Aizu</v>
      </c>
      <c r="D10" s="277"/>
      <c r="E10" s="215" t="str">
        <f ca="1">IF(ISERROR($V10),"",OFFSET('Smelter Look-up'!$D$4,$V10-4,0)&amp;"")</f>
        <v>JAPAN</v>
      </c>
      <c r="F10" s="215" t="str">
        <f ca="1">IF(ISERROR($V10),"",OFFSET('Smelter Look-up'!$E$4,$V10-4,0))</f>
        <v>CID002558</v>
      </c>
      <c r="G10" s="215" t="str">
        <f ca="1">IF(C10=$X$4,IF(ISERROR($V10),"Enter smelter details","RMI"),IF(ISERROR($V10),"",OFFSET('Smelter Look-up'!$F$4,$V10-4,0)))</f>
        <v>RMI</v>
      </c>
      <c r="H10" s="216" t="s">
        <v>15667</v>
      </c>
      <c r="I10" s="217" t="str">
        <f ca="1">IF(ISERROR($V10),"",OFFSET('Smelter Look-up'!$H$4,$V10-4,0))</f>
        <v>Aizuwakamatsu</v>
      </c>
      <c r="J10" s="217" t="str">
        <f ca="1">IF(ISERROR($V10),"",OFFSET('Smelter Look-up'!$I$4,$V10-4,0))</f>
        <v>Fukushima</v>
      </c>
      <c r="K10" s="267" t="s">
        <v>15667</v>
      </c>
      <c r="L10" s="267" t="s">
        <v>15667</v>
      </c>
      <c r="M10" s="267" t="s">
        <v>15667</v>
      </c>
      <c r="N10" s="267" t="s">
        <v>15667</v>
      </c>
      <c r="O10" s="267" t="s">
        <v>15669</v>
      </c>
      <c r="P10" s="218" t="s">
        <v>489</v>
      </c>
      <c r="Q10" s="268" t="s">
        <v>15667</v>
      </c>
      <c r="R10" s="215" t="str">
        <f ca="1">IF(ISERROR($V10),"",OFFSET('Smelter Look-up'!$C$4,$V10-4,0)&amp;"")</f>
        <v>Global Advanced Metals Aizu</v>
      </c>
      <c r="S10" s="222" t="str">
        <f t="shared" ca="1" si="3"/>
        <v>JP</v>
      </c>
      <c r="T10" s="222" t="str">
        <f ca="1">IF(B10="","",IF(ISERROR(MATCH($J10,SorP!$B$1:$B$6230,0)),"",INDIRECT("'SorP'!$A$"&amp;MATCH($J10,SorP!$B$1:$B$6230,0))))</f>
        <v>JP-07</v>
      </c>
      <c r="U10" s="238"/>
      <c r="V10" s="269">
        <f ca="1">IF(C10="",NA(),IF(OR(C10="Smelter not listed",C10="Smelter not yet identified"),MATCH($B10&amp;$D10,'Smelter Look-up'!$J:$J,0),MATCH($B10&amp;$C10,'Smelter Look-up'!$J:$J,0)))</f>
        <v>332</v>
      </c>
      <c r="W10" s="270"/>
      <c r="X10" s="270">
        <f t="shared" ca="1" si="4"/>
        <v>0</v>
      </c>
      <c r="Y10" s="270"/>
      <c r="Z10" s="270"/>
      <c r="AB10" s="272" t="str">
        <f t="shared" ca="1" si="5"/>
        <v>TantalumGlobal Advanced Metals Aizu</v>
      </c>
    </row>
    <row r="11" spans="1:34" s="271" customFormat="1" ht="20" customHeight="1">
      <c r="A11" s="323" t="s">
        <v>1414</v>
      </c>
      <c r="B11" s="215" t="str">
        <f ca="1">IF(LEN(A11)=0,"",INDEX('Smelter Look-up'!$A:$A,MATCH($A11,'Smelter Look-up'!$E:$E,0)))</f>
        <v>Tantalum</v>
      </c>
      <c r="C11" s="219" t="str">
        <f ca="1">IF(LEN(A11)=0,"",INDEX('Smelter Look-up'!$C:$C,MATCH($A11,'Smelter Look-up'!$E:$E,0)))</f>
        <v>Global Advanced Metals Boyertown</v>
      </c>
      <c r="D11" s="277"/>
      <c r="E11" s="215" t="str">
        <f ca="1">IF(ISERROR($V11),"",OFFSET('Smelter Look-up'!$D$4,$V11-4,0)&amp;"")</f>
        <v>UNITED STATES OF AMERICA</v>
      </c>
      <c r="F11" s="215" t="str">
        <f ca="1">IF(ISERROR($V11),"",OFFSET('Smelter Look-up'!$E$4,$V11-4,0))</f>
        <v>CID002557</v>
      </c>
      <c r="G11" s="215" t="str">
        <f ca="1">IF(C11=$X$4,IF(ISERROR($V11),"Enter smelter details","RMI"),IF(ISERROR($V11),"",OFFSET('Smelter Look-up'!$F$4,$V11-4,0)))</f>
        <v>RMI</v>
      </c>
      <c r="H11" s="216" t="s">
        <v>15667</v>
      </c>
      <c r="I11" s="217" t="str">
        <f ca="1">IF(ISERROR($V11),"",OFFSET('Smelter Look-up'!$H$4,$V11-4,0))</f>
        <v>Boyertown</v>
      </c>
      <c r="J11" s="217" t="str">
        <f ca="1">IF(ISERROR($V11),"",OFFSET('Smelter Look-up'!$I$4,$V11-4,0))</f>
        <v>Pennsylvania</v>
      </c>
      <c r="K11" s="267" t="s">
        <v>15667</v>
      </c>
      <c r="L11" s="267" t="s">
        <v>15667</v>
      </c>
      <c r="M11" s="267" t="s">
        <v>15667</v>
      </c>
      <c r="N11" s="267" t="s">
        <v>15667</v>
      </c>
      <c r="O11" s="267" t="s">
        <v>15669</v>
      </c>
      <c r="P11" s="218" t="s">
        <v>489</v>
      </c>
      <c r="Q11" s="268" t="s">
        <v>15667</v>
      </c>
      <c r="R11" s="215" t="str">
        <f ca="1">IF(ISERROR($V11),"",OFFSET('Smelter Look-up'!$C$4,$V11-4,0)&amp;"")</f>
        <v>Global Advanced Metals Boyertown</v>
      </c>
      <c r="S11" s="222" t="str">
        <f t="shared" ca="1" si="3"/>
        <v>US</v>
      </c>
      <c r="T11" s="222" t="str">
        <f ca="1">IF(B11="","",IF(ISERROR(MATCH($J11,SorP!$B$1:$B$6230,0)),"",INDIRECT("'SorP'!$A$"&amp;MATCH($J11,SorP!$B$1:$B$6230,0))))</f>
        <v>US-PA</v>
      </c>
      <c r="U11" s="238"/>
      <c r="V11" s="269">
        <f ca="1">IF(C11="",NA(),IF(OR(C11="Smelter not listed",C11="Smelter not yet identified"),MATCH($B11&amp;$D11,'Smelter Look-up'!$J:$J,0),MATCH($B11&amp;$C11,'Smelter Look-up'!$J:$J,0)))</f>
        <v>333</v>
      </c>
      <c r="W11" s="270"/>
      <c r="X11" s="270">
        <f t="shared" ca="1" si="4"/>
        <v>0</v>
      </c>
      <c r="Y11" s="270"/>
      <c r="Z11" s="270"/>
      <c r="AB11" s="272" t="str">
        <f t="shared" ca="1" si="5"/>
        <v>TantalumGlobal Advanced Metals Boyertown</v>
      </c>
    </row>
    <row r="12" spans="1:34" s="271" customFormat="1" ht="20" customHeight="1">
      <c r="A12" s="323" t="s">
        <v>1419</v>
      </c>
      <c r="B12" s="215" t="str">
        <f ca="1">IF(LEN(A12)=0,"",INDEX('Smelter Look-up'!$A:$A,MATCH($A12,'Smelter Look-up'!$E:$E,0)))</f>
        <v>Tantalum</v>
      </c>
      <c r="C12" s="219" t="str">
        <f ca="1">IF(LEN(A12)=0,"",INDEX('Smelter Look-up'!$C:$C,MATCH($A12,'Smelter Look-up'!$E:$E,0)))</f>
        <v>H.C. Starck Hermsdorf GmbH</v>
      </c>
      <c r="D12" s="277"/>
      <c r="E12" s="215" t="str">
        <f ca="1">IF(ISERROR($V12),"",OFFSET('Smelter Look-up'!$D$4,$V12-4,0)&amp;"")</f>
        <v>GERMANY</v>
      </c>
      <c r="F12" s="215" t="str">
        <f ca="1">IF(ISERROR($V12),"",OFFSET('Smelter Look-up'!$E$4,$V12-4,0))</f>
        <v>CID002547</v>
      </c>
      <c r="G12" s="215" t="str">
        <f ca="1">IF(C12=$X$4,IF(ISERROR($V12),"Enter smelter details","RMI"),IF(ISERROR($V12),"",OFFSET('Smelter Look-up'!$F$4,$V12-4,0)))</f>
        <v>RMI</v>
      </c>
      <c r="H12" s="216" t="s">
        <v>15667</v>
      </c>
      <c r="I12" s="217" t="str">
        <f ca="1">IF(ISERROR($V12),"",OFFSET('Smelter Look-up'!$H$4,$V12-4,0))</f>
        <v>Hermsdorf</v>
      </c>
      <c r="J12" s="217" t="str">
        <f ca="1">IF(ISERROR($V12),"",OFFSET('Smelter Look-up'!$I$4,$V12-4,0))</f>
        <v>Thüringen</v>
      </c>
      <c r="K12" s="267" t="s">
        <v>15667</v>
      </c>
      <c r="L12" s="267" t="s">
        <v>15667</v>
      </c>
      <c r="M12" s="267" t="s">
        <v>15667</v>
      </c>
      <c r="N12" s="267" t="s">
        <v>15667</v>
      </c>
      <c r="O12" s="267" t="s">
        <v>15669</v>
      </c>
      <c r="P12" s="218" t="s">
        <v>489</v>
      </c>
      <c r="Q12" s="268" t="s">
        <v>15667</v>
      </c>
      <c r="R12" s="215" t="str">
        <f ca="1">IF(ISERROR($V12),"",OFFSET('Smelter Look-up'!$C$4,$V12-4,0)&amp;"")</f>
        <v>H.C. Starck Hermsdorf GmbH</v>
      </c>
      <c r="S12" s="222" t="str">
        <f t="shared" ca="1" si="3"/>
        <v>DE</v>
      </c>
      <c r="T12" s="222" t="str">
        <f ca="1">IF(B12="","",IF(ISERROR(MATCH($J12,SorP!$B$1:$B$6230,0)),"",INDIRECT("'SorP'!$A$"&amp;MATCH($J12,SorP!$B$1:$B$6230,0))))</f>
        <v>DE-TH</v>
      </c>
      <c r="U12" s="238"/>
      <c r="V12" s="269">
        <f ca="1">IF(C12="",NA(),IF(OR(C12="Smelter not listed",C12="Smelter not yet identified"),MATCH($B12&amp;$D12,'Smelter Look-up'!$J:$J,0),MATCH($B12&amp;$C12,'Smelter Look-up'!$J:$J,0)))</f>
        <v>336</v>
      </c>
      <c r="W12" s="270"/>
      <c r="X12" s="270">
        <f t="shared" ca="1" si="4"/>
        <v>0</v>
      </c>
      <c r="Y12" s="270"/>
      <c r="Z12" s="270"/>
      <c r="AB12" s="272" t="str">
        <f t="shared" ca="1" si="5"/>
        <v>TantalumH.C. Starck Hermsdorf GmbH</v>
      </c>
    </row>
    <row r="13" spans="1:34" s="271" customFormat="1" ht="20" customHeight="1">
      <c r="A13" s="323" t="s">
        <v>1421</v>
      </c>
      <c r="B13" s="215" t="str">
        <f ca="1">IF(LEN(A13)=0,"",INDEX('Smelter Look-up'!$A:$A,MATCH($A13,'Smelter Look-up'!$E:$E,0)))</f>
        <v>Tantalum</v>
      </c>
      <c r="C13" s="219" t="str">
        <f ca="1">IF(LEN(A13)=0,"",INDEX('Smelter Look-up'!$C:$C,MATCH($A13,'Smelter Look-up'!$E:$E,0)))</f>
        <v>H.C. Starck Inc.</v>
      </c>
      <c r="D13" s="277"/>
      <c r="E13" s="215" t="str">
        <f ca="1">IF(ISERROR($V13),"",OFFSET('Smelter Look-up'!$D$4,$V13-4,0)&amp;"")</f>
        <v>UNITED STATES OF AMERICA</v>
      </c>
      <c r="F13" s="215" t="str">
        <f ca="1">IF(ISERROR($V13),"",OFFSET('Smelter Look-up'!$E$4,$V13-4,0))</f>
        <v>CID002548</v>
      </c>
      <c r="G13" s="215" t="str">
        <f ca="1">IF(C13=$X$4,IF(ISERROR($V13),"Enter smelter details","RMI"),IF(ISERROR($V13),"",OFFSET('Smelter Look-up'!$F$4,$V13-4,0)))</f>
        <v>RMI</v>
      </c>
      <c r="H13" s="216" t="s">
        <v>15667</v>
      </c>
      <c r="I13" s="217" t="str">
        <f ca="1">IF(ISERROR($V13),"",OFFSET('Smelter Look-up'!$H$4,$V13-4,0))</f>
        <v>Newton</v>
      </c>
      <c r="J13" s="217" t="str">
        <f ca="1">IF(ISERROR($V13),"",OFFSET('Smelter Look-up'!$I$4,$V13-4,0))</f>
        <v>Massachusetts</v>
      </c>
      <c r="K13" s="267" t="s">
        <v>15667</v>
      </c>
      <c r="L13" s="267" t="s">
        <v>15667</v>
      </c>
      <c r="M13" s="267" t="s">
        <v>15667</v>
      </c>
      <c r="N13" s="267" t="s">
        <v>15667</v>
      </c>
      <c r="O13" s="267" t="s">
        <v>15669</v>
      </c>
      <c r="P13" s="218" t="s">
        <v>489</v>
      </c>
      <c r="Q13" s="268" t="s">
        <v>15667</v>
      </c>
      <c r="R13" s="215" t="str">
        <f ca="1">IF(ISERROR($V13),"",OFFSET('Smelter Look-up'!$C$4,$V13-4,0)&amp;"")</f>
        <v>H.C. Starck Inc.</v>
      </c>
      <c r="S13" s="222" t="str">
        <f t="shared" ca="1" si="3"/>
        <v>US</v>
      </c>
      <c r="T13" s="222" t="str">
        <f ca="1">IF(B13="","",IF(ISERROR(MATCH($J13,SorP!$B$1:$B$6230,0)),"",INDIRECT("'SorP'!$A$"&amp;MATCH($J13,SorP!$B$1:$B$6230,0))))</f>
        <v>US-MA</v>
      </c>
      <c r="U13" s="238"/>
      <c r="V13" s="269">
        <f ca="1">IF(C13="",NA(),IF(OR(C13="Smelter not listed",C13="Smelter not yet identified"),MATCH($B13&amp;$D13,'Smelter Look-up'!$J:$J,0),MATCH($B13&amp;$C13,'Smelter Look-up'!$J:$J,0)))</f>
        <v>337</v>
      </c>
      <c r="W13" s="270"/>
      <c r="X13" s="270">
        <f t="shared" ca="1" si="4"/>
        <v>0</v>
      </c>
      <c r="Y13" s="270"/>
      <c r="Z13" s="270"/>
      <c r="AB13" s="272" t="str">
        <f t="shared" ca="1" si="5"/>
        <v>TantalumH.C. Starck Inc.</v>
      </c>
    </row>
    <row r="14" spans="1:34" s="271" customFormat="1" ht="20" customHeight="1">
      <c r="A14" s="323" t="s">
        <v>396</v>
      </c>
      <c r="B14" s="215" t="str">
        <f ca="1">IF(LEN(A14)=0,"",INDEX('Smelter Look-up'!$A:$A,MATCH($A14,'Smelter Look-up'!$E:$E,0)))</f>
        <v>Tantalum</v>
      </c>
      <c r="C14" s="219" t="str">
        <f ca="1">IF(LEN(A14)=0,"",INDEX('Smelter Look-up'!$C:$C,MATCH($A14,'Smelter Look-up'!$E:$E,0)))</f>
        <v>Hengyang King Xing Lifeng New Materials Co., Ltd.</v>
      </c>
      <c r="D14" s="277"/>
      <c r="E14" s="215" t="str">
        <f ca="1">IF(ISERROR($V14),"",OFFSET('Smelter Look-up'!$D$4,$V14-4,0)&amp;"")</f>
        <v>CHINA</v>
      </c>
      <c r="F14" s="215" t="str">
        <f ca="1">IF(ISERROR($V14),"",OFFSET('Smelter Look-up'!$E$4,$V14-4,0))</f>
        <v>CID002492</v>
      </c>
      <c r="G14" s="215" t="str">
        <f ca="1">IF(C14=$X$4,IF(ISERROR($V14),"Enter smelter details","RMI"),IF(ISERROR($V14),"",OFFSET('Smelter Look-up'!$F$4,$V14-4,0)))</f>
        <v>RMI</v>
      </c>
      <c r="H14" s="216" t="s">
        <v>15667</v>
      </c>
      <c r="I14" s="217" t="str">
        <f ca="1">IF(ISERROR($V14),"",OFFSET('Smelter Look-up'!$H$4,$V14-4,0))</f>
        <v>Hengyang</v>
      </c>
      <c r="J14" s="217" t="str">
        <f ca="1">IF(ISERROR($V14),"",OFFSET('Smelter Look-up'!$I$4,$V14-4,0))</f>
        <v>Hunan Sheng</v>
      </c>
      <c r="K14" s="267" t="s">
        <v>15667</v>
      </c>
      <c r="L14" s="267" t="s">
        <v>15667</v>
      </c>
      <c r="M14" s="267" t="s">
        <v>15667</v>
      </c>
      <c r="N14" s="267" t="s">
        <v>15667</v>
      </c>
      <c r="O14" s="267" t="s">
        <v>15669</v>
      </c>
      <c r="P14" s="218" t="s">
        <v>489</v>
      </c>
      <c r="Q14" s="268" t="s">
        <v>15667</v>
      </c>
      <c r="R14" s="215" t="str">
        <f ca="1">IF(ISERROR($V14),"",OFFSET('Smelter Look-up'!$C$4,$V14-4,0)&amp;"")</f>
        <v>Hengyang King Xing Lifeng New Materials Co., Ltd.</v>
      </c>
      <c r="S14" s="222" t="str">
        <f t="shared" ca="1" si="3"/>
        <v>CN</v>
      </c>
      <c r="T14" s="222" t="str">
        <f ca="1">IF(B14="","",IF(ISERROR(MATCH($J14,SorP!$B$1:$B$6230,0)),"",INDIRECT("'SorP'!$A$"&amp;MATCH($J14,SorP!$B$1:$B$6230,0))))</f>
        <v>CN-HN</v>
      </c>
      <c r="U14" s="238"/>
      <c r="V14" s="269">
        <f ca="1">IF(C14="",NA(),IF(OR(C14="Smelter not listed",C14="Smelter not yet identified"),MATCH($B14&amp;$D14,'Smelter Look-up'!$J:$J,0),MATCH($B14&amp;$C14,'Smelter Look-up'!$J:$J,0)))</f>
        <v>341</v>
      </c>
      <c r="W14" s="270"/>
      <c r="X14" s="270">
        <f t="shared" ca="1" si="4"/>
        <v>0</v>
      </c>
      <c r="Y14" s="270"/>
      <c r="Z14" s="270"/>
      <c r="AB14" s="272" t="str">
        <f t="shared" ca="1" si="5"/>
        <v>TantalumHengyang King Xing Lifeng New Materials Co., Ltd.</v>
      </c>
    </row>
    <row r="15" spans="1:34" s="271" customFormat="1" ht="20" customHeight="1">
      <c r="A15" s="323" t="s">
        <v>1398</v>
      </c>
      <c r="B15" s="215" t="str">
        <f ca="1">IF(LEN(A15)=0,"",INDEX('Smelter Look-up'!$A:$A,MATCH($A15,'Smelter Look-up'!$E:$E,0)))</f>
        <v>Tantalum</v>
      </c>
      <c r="C15" s="219" t="str">
        <f ca="1">IF(LEN(A15)=0,"",INDEX('Smelter Look-up'!$C:$C,MATCH($A15,'Smelter Look-up'!$E:$E,0)))</f>
        <v>Jiangxi Dinghai Tantalum &amp; Niobium Co., Ltd.</v>
      </c>
      <c r="D15" s="277"/>
      <c r="E15" s="215" t="str">
        <f ca="1">IF(ISERROR($V15),"",OFFSET('Smelter Look-up'!$D$4,$V15-4,0)&amp;"")</f>
        <v>CHINA</v>
      </c>
      <c r="F15" s="215" t="str">
        <f ca="1">IF(ISERROR($V15),"",OFFSET('Smelter Look-up'!$E$4,$V15-4,0))</f>
        <v>CID002512</v>
      </c>
      <c r="G15" s="215" t="str">
        <f ca="1">IF(C15=$X$4,IF(ISERROR($V15),"Enter smelter details","RMI"),IF(ISERROR($V15),"",OFFSET('Smelter Look-up'!$F$4,$V15-4,0)))</f>
        <v>RMI</v>
      </c>
      <c r="H15" s="216" t="s">
        <v>15667</v>
      </c>
      <c r="I15" s="217" t="str">
        <f ca="1">IF(ISERROR($V15),"",OFFSET('Smelter Look-up'!$H$4,$V15-4,0))</f>
        <v>Fengxin</v>
      </c>
      <c r="J15" s="217" t="str">
        <f ca="1">IF(ISERROR($V15),"",OFFSET('Smelter Look-up'!$I$4,$V15-4,0))</f>
        <v>Jiangxi Sheng</v>
      </c>
      <c r="K15" s="267" t="s">
        <v>15667</v>
      </c>
      <c r="L15" s="267" t="s">
        <v>15667</v>
      </c>
      <c r="M15" s="267" t="s">
        <v>15667</v>
      </c>
      <c r="N15" s="267" t="s">
        <v>15667</v>
      </c>
      <c r="O15" s="267" t="s">
        <v>15669</v>
      </c>
      <c r="P15" s="218" t="s">
        <v>489</v>
      </c>
      <c r="Q15" s="268" t="s">
        <v>15667</v>
      </c>
      <c r="R15" s="215" t="str">
        <f ca="1">IF(ISERROR($V15),"",OFFSET('Smelter Look-up'!$C$4,$V15-4,0)&amp;"")</f>
        <v>Jiangxi Dinghai Tantalum &amp; Niobium Co., Ltd.</v>
      </c>
      <c r="S15" s="222" t="str">
        <f t="shared" ca="1" si="3"/>
        <v>CN</v>
      </c>
      <c r="T15" s="222" t="str">
        <f ca="1">IF(B15="","",IF(ISERROR(MATCH($J15,SorP!$B$1:$B$6230,0)),"",INDIRECT("'SorP'!$A$"&amp;MATCH($J15,SorP!$B$1:$B$6230,0))))</f>
        <v>CN-JX</v>
      </c>
      <c r="U15" s="238"/>
      <c r="V15" s="269">
        <f ca="1">IF(C15="",NA(),IF(OR(C15="Smelter not listed",C15="Smelter not yet identified"),MATCH($B15&amp;$D15,'Smelter Look-up'!$J:$J,0),MATCH($B15&amp;$C15,'Smelter Look-up'!$J:$J,0)))</f>
        <v>342</v>
      </c>
      <c r="W15" s="270"/>
      <c r="X15" s="270">
        <f t="shared" ca="1" si="4"/>
        <v>0</v>
      </c>
      <c r="Y15" s="270"/>
      <c r="Z15" s="270"/>
      <c r="AB15" s="272" t="str">
        <f t="shared" ca="1" si="5"/>
        <v>TantalumJiangxi Dinghai Tantalum &amp; Niobium Co., Ltd.</v>
      </c>
    </row>
    <row r="16" spans="1:34" s="271" customFormat="1" ht="20" customHeight="1">
      <c r="A16" s="323" t="s">
        <v>2287</v>
      </c>
      <c r="B16" s="215" t="str">
        <f ca="1">IF(LEN(A16)=0,"",INDEX('Smelter Look-up'!$A:$A,MATCH($A16,'Smelter Look-up'!$E:$E,0)))</f>
        <v>Tantalum</v>
      </c>
      <c r="C16" s="219" t="str">
        <f ca="1">IF(LEN(A16)=0,"",INDEX('Smelter Look-up'!$C:$C,MATCH($A16,'Smelter Look-up'!$E:$E,0)))</f>
        <v>Jiangxi Tuohong New Raw Material</v>
      </c>
      <c r="D16" s="277"/>
      <c r="E16" s="215" t="str">
        <f ca="1">IF(ISERROR($V16),"",OFFSET('Smelter Look-up'!$D$4,$V16-4,0)&amp;"")</f>
        <v>CHINA</v>
      </c>
      <c r="F16" s="215" t="str">
        <f ca="1">IF(ISERROR($V16),"",OFFSET('Smelter Look-up'!$E$4,$V16-4,0))</f>
        <v>CID002842</v>
      </c>
      <c r="G16" s="215" t="str">
        <f ca="1">IF(C16=$X$4,IF(ISERROR($V16),"Enter smelter details","RMI"),IF(ISERROR($V16),"",OFFSET('Smelter Look-up'!$F$4,$V16-4,0)))</f>
        <v>RMI</v>
      </c>
      <c r="H16" s="216" t="s">
        <v>15667</v>
      </c>
      <c r="I16" s="217" t="str">
        <f ca="1">IF(ISERROR($V16),"",OFFSET('Smelter Look-up'!$H$4,$V16-4,0))</f>
        <v>Yichun</v>
      </c>
      <c r="J16" s="217" t="str">
        <f ca="1">IF(ISERROR($V16),"",OFFSET('Smelter Look-up'!$I$4,$V16-4,0))</f>
        <v>Jiangxi Sheng</v>
      </c>
      <c r="K16" s="267" t="s">
        <v>15667</v>
      </c>
      <c r="L16" s="267" t="s">
        <v>15667</v>
      </c>
      <c r="M16" s="267" t="s">
        <v>15667</v>
      </c>
      <c r="N16" s="267" t="s">
        <v>15667</v>
      </c>
      <c r="O16" s="267" t="s">
        <v>15671</v>
      </c>
      <c r="P16" s="218" t="s">
        <v>489</v>
      </c>
      <c r="Q16" s="268" t="s">
        <v>15667</v>
      </c>
      <c r="R16" s="215" t="str">
        <f ca="1">IF(ISERROR($V16),"",OFFSET('Smelter Look-up'!$C$4,$V16-4,0)&amp;"")</f>
        <v>Jiangxi Tuohong New Raw Material</v>
      </c>
      <c r="S16" s="222" t="str">
        <f t="shared" ca="1" si="3"/>
        <v>CN</v>
      </c>
      <c r="T16" s="222" t="str">
        <f ca="1">IF(B16="","",IF(ISERROR(MATCH($J16,SorP!$B$1:$B$6230,0)),"",INDIRECT("'SorP'!$A$"&amp;MATCH($J16,SorP!$B$1:$B$6230,0))))</f>
        <v>CN-JX</v>
      </c>
      <c r="U16" s="238"/>
      <c r="V16" s="269">
        <f ca="1">IF(C16="",NA(),IF(OR(C16="Smelter not listed",C16="Smelter not yet identified"),MATCH($B16&amp;$D16,'Smelter Look-up'!$J:$J,0),MATCH($B16&amp;$C16,'Smelter Look-up'!$J:$J,0)))</f>
        <v>343</v>
      </c>
      <c r="W16" s="270"/>
      <c r="X16" s="270">
        <f t="shared" ca="1" si="4"/>
        <v>0</v>
      </c>
      <c r="Y16" s="270"/>
      <c r="Z16" s="270"/>
      <c r="AB16" s="272" t="str">
        <f t="shared" ca="1" si="5"/>
        <v>TantalumJiangxi Tuohong New Raw Material</v>
      </c>
    </row>
    <row r="17" spans="1:28" s="271" customFormat="1" ht="20" customHeight="1">
      <c r="A17" s="323" t="s">
        <v>752</v>
      </c>
      <c r="B17" s="215" t="str">
        <f ca="1">IF(LEN(A17)=0,"",INDEX('Smelter Look-up'!$A:$A,MATCH($A17,'Smelter Look-up'!$E:$E,0)))</f>
        <v>Tantalum</v>
      </c>
      <c r="C17" s="219" t="str">
        <f ca="1">IF(LEN(A17)=0,"",INDEX('Smelter Look-up'!$C:$C,MATCH($A17,'Smelter Look-up'!$E:$E,0)))</f>
        <v>JiuJiang JinXin Nonferrous Metals Co., Ltd.</v>
      </c>
      <c r="D17" s="277"/>
      <c r="E17" s="215" t="str">
        <f ca="1">IF(ISERROR($V17),"",OFFSET('Smelter Look-up'!$D$4,$V17-4,0)&amp;"")</f>
        <v>CHINA</v>
      </c>
      <c r="F17" s="215" t="str">
        <f ca="1">IF(ISERROR($V17),"",OFFSET('Smelter Look-up'!$E$4,$V17-4,0))</f>
        <v>CID000914</v>
      </c>
      <c r="G17" s="215" t="str">
        <f ca="1">IF(C17=$X$4,IF(ISERROR($V17),"Enter smelter details","RMI"),IF(ISERROR($V17),"",OFFSET('Smelter Look-up'!$F$4,$V17-4,0)))</f>
        <v>RMI</v>
      </c>
      <c r="H17" s="216" t="s">
        <v>15667</v>
      </c>
      <c r="I17" s="217" t="str">
        <f ca="1">IF(ISERROR($V17),"",OFFSET('Smelter Look-up'!$H$4,$V17-4,0))</f>
        <v>Jiujiang</v>
      </c>
      <c r="J17" s="217" t="str">
        <f ca="1">IF(ISERROR($V17),"",OFFSET('Smelter Look-up'!$I$4,$V17-4,0))</f>
        <v>Jiangxi Sheng</v>
      </c>
      <c r="K17" s="267" t="s">
        <v>15667</v>
      </c>
      <c r="L17" s="267" t="s">
        <v>15667</v>
      </c>
      <c r="M17" s="267" t="s">
        <v>15667</v>
      </c>
      <c r="N17" s="267" t="s">
        <v>15667</v>
      </c>
      <c r="O17" s="267" t="s">
        <v>15669</v>
      </c>
      <c r="P17" s="218" t="s">
        <v>489</v>
      </c>
      <c r="Q17" s="268" t="s">
        <v>15667</v>
      </c>
      <c r="R17" s="215" t="str">
        <f ca="1">IF(ISERROR($V17),"",OFFSET('Smelter Look-up'!$C$4,$V17-4,0)&amp;"")</f>
        <v>JiuJiang JinXin Nonferrous Metals Co., Ltd.</v>
      </c>
      <c r="S17" s="222" t="str">
        <f t="shared" ca="1" si="3"/>
        <v>CN</v>
      </c>
      <c r="T17" s="222" t="str">
        <f ca="1">IF(B17="","",IF(ISERROR(MATCH($J17,SorP!$B$1:$B$6230,0)),"",INDIRECT("'SorP'!$A$"&amp;MATCH($J17,SorP!$B$1:$B$6230,0))))</f>
        <v>CN-JX</v>
      </c>
      <c r="U17" s="238"/>
      <c r="V17" s="269">
        <f ca="1">IF(C17="",NA(),IF(OR(C17="Smelter not listed",C17="Smelter not yet identified"),MATCH($B17&amp;$D17,'Smelter Look-up'!$J:$J,0),MATCH($B17&amp;$C17,'Smelter Look-up'!$J:$J,0)))</f>
        <v>344</v>
      </c>
      <c r="W17" s="270"/>
      <c r="X17" s="270">
        <f t="shared" ca="1" si="4"/>
        <v>0</v>
      </c>
      <c r="Y17" s="270"/>
      <c r="Z17" s="270"/>
      <c r="AB17" s="272" t="str">
        <f t="shared" ca="1" si="5"/>
        <v>TantalumJiuJiang JinXin Nonferrous Metals Co., Ltd.</v>
      </c>
    </row>
    <row r="18" spans="1:28" s="271" customFormat="1" ht="20" customHeight="1">
      <c r="A18" s="214" t="s">
        <v>753</v>
      </c>
      <c r="B18" s="215" t="str">
        <f ca="1">IF(LEN(A18)=0,"",INDEX('Smelter Look-up'!$A:$A,MATCH($A18,'Smelter Look-up'!$E:$E,0)))</f>
        <v>Tantalum</v>
      </c>
      <c r="C18" s="219" t="str">
        <f ca="1">IF(LEN(A18)=0,"",INDEX('Smelter Look-up'!$C:$C,MATCH($A18,'Smelter Look-up'!$E:$E,0)))</f>
        <v>Jiujiang Tanbre Co., Ltd.</v>
      </c>
      <c r="D18" s="277"/>
      <c r="E18" s="215" t="str">
        <f ca="1">IF(ISERROR($V18),"",OFFSET('Smelter Look-up'!$D$4,$V18-4,0)&amp;"")</f>
        <v>CHINA</v>
      </c>
      <c r="F18" s="215" t="str">
        <f ca="1">IF(ISERROR($V18),"",OFFSET('Smelter Look-up'!$E$4,$V18-4,0))</f>
        <v>CID000917</v>
      </c>
      <c r="G18" s="215" t="str">
        <f ca="1">IF(C18=$X$4,IF(ISERROR($V18),"Enter smelter details","RMI"),IF(ISERROR($V18),"",OFFSET('Smelter Look-up'!$F$4,$V18-4,0)))</f>
        <v>RMI</v>
      </c>
      <c r="H18" s="216" t="s">
        <v>15667</v>
      </c>
      <c r="I18" s="217" t="str">
        <f ca="1">IF(ISERROR($V18),"",OFFSET('Smelter Look-up'!$H$4,$V18-4,0))</f>
        <v>Jiujiang</v>
      </c>
      <c r="J18" s="217" t="str">
        <f ca="1">IF(ISERROR($V18),"",OFFSET('Smelter Look-up'!$I$4,$V18-4,0))</f>
        <v>Jiangxi Sheng</v>
      </c>
      <c r="K18" s="267" t="s">
        <v>15667</v>
      </c>
      <c r="L18" s="267" t="s">
        <v>15667</v>
      </c>
      <c r="M18" s="267" t="s">
        <v>15667</v>
      </c>
      <c r="N18" s="267" t="s">
        <v>15667</v>
      </c>
      <c r="O18" s="267" t="s">
        <v>15669</v>
      </c>
      <c r="P18" s="218" t="s">
        <v>489</v>
      </c>
      <c r="Q18" s="268" t="s">
        <v>15667</v>
      </c>
      <c r="R18" s="215" t="str">
        <f ca="1">IF(ISERROR($V18),"",OFFSET('Smelter Look-up'!$C$4,$V18-4,0)&amp;"")</f>
        <v>Jiujiang Tanbre Co., Ltd.</v>
      </c>
      <c r="S18" s="222" t="str">
        <f t="shared" ca="1" si="3"/>
        <v>CN</v>
      </c>
      <c r="T18" s="222" t="str">
        <f ca="1">IF(B18="","",IF(ISERROR(MATCH($J18,SorP!$B$1:$B$6230,0)),"",INDIRECT("'SorP'!$A$"&amp;MATCH($J18,SorP!$B$1:$B$6230,0))))</f>
        <v>CN-JX</v>
      </c>
      <c r="U18" s="238"/>
      <c r="V18" s="269">
        <f ca="1">IF(C18="",NA(),IF(OR(C18="Smelter not listed",C18="Smelter not yet identified"),MATCH($B18&amp;$D18,'Smelter Look-up'!$J:$J,0),MATCH($B18&amp;$C18,'Smelter Look-up'!$J:$J,0)))</f>
        <v>346</v>
      </c>
      <c r="W18" s="270"/>
      <c r="X18" s="270">
        <f t="shared" ca="1" si="4"/>
        <v>0</v>
      </c>
      <c r="Y18" s="270"/>
      <c r="Z18" s="270"/>
      <c r="AB18" s="272" t="str">
        <f t="shared" ca="1" si="5"/>
        <v>TantalumJiujiang Tanbre Co., Ltd.</v>
      </c>
    </row>
    <row r="19" spans="1:28" s="271" customFormat="1" ht="27">
      <c r="A19" s="214" t="s">
        <v>1399</v>
      </c>
      <c r="B19" s="215" t="str">
        <f ca="1">IF(LEN(A19)=0,"",INDEX('Smelter Look-up'!$A:$A,MATCH($A19,'Smelter Look-up'!$E:$E,0)))</f>
        <v>Tantalum</v>
      </c>
      <c r="C19" s="219" t="str">
        <f ca="1">IF(LEN(A19)=0,"",INDEX('Smelter Look-up'!$C:$C,MATCH($A19,'Smelter Look-up'!$E:$E,0)))</f>
        <v>Jiujiang Zhongao Tantalum &amp; Niobium Co., Ltd.</v>
      </c>
      <c r="D19" s="277"/>
      <c r="E19" s="215" t="str">
        <f ca="1">IF(ISERROR($V19),"",OFFSET('Smelter Look-up'!$D$4,$V19-4,0)&amp;"")</f>
        <v>CHINA</v>
      </c>
      <c r="F19" s="215" t="str">
        <f ca="1">IF(ISERROR($V19),"",OFFSET('Smelter Look-up'!$E$4,$V19-4,0))</f>
        <v>CID002506</v>
      </c>
      <c r="G19" s="215" t="str">
        <f ca="1">IF(C19=$X$4,IF(ISERROR($V19),"Enter smelter details","RMI"),IF(ISERROR($V19),"",OFFSET('Smelter Look-up'!$F$4,$V19-4,0)))</f>
        <v>RMI</v>
      </c>
      <c r="H19" s="216" t="s">
        <v>15667</v>
      </c>
      <c r="I19" s="217" t="str">
        <f ca="1">IF(ISERROR($V19),"",OFFSET('Smelter Look-up'!$H$4,$V19-4,0))</f>
        <v>Jiujiang</v>
      </c>
      <c r="J19" s="217" t="str">
        <f ca="1">IF(ISERROR($V19),"",OFFSET('Smelter Look-up'!$I$4,$V19-4,0))</f>
        <v>Jiangxi Sheng</v>
      </c>
      <c r="K19" s="267" t="s">
        <v>15667</v>
      </c>
      <c r="L19" s="267" t="s">
        <v>15667</v>
      </c>
      <c r="M19" s="267" t="s">
        <v>15667</v>
      </c>
      <c r="N19" s="267" t="s">
        <v>15667</v>
      </c>
      <c r="O19" s="267" t="s">
        <v>15668</v>
      </c>
      <c r="P19" s="218" t="s">
        <v>489</v>
      </c>
      <c r="Q19" s="268" t="s">
        <v>15667</v>
      </c>
      <c r="R19" s="215" t="str">
        <f ca="1">IF(ISERROR($V19),"",OFFSET('Smelter Look-up'!$C$4,$V19-4,0)&amp;"")</f>
        <v>Jiujiang Zhongao Tantalum &amp; Niobium Co., Ltd.</v>
      </c>
      <c r="S19" s="222" t="str">
        <f t="shared" ca="1" si="3"/>
        <v>CN</v>
      </c>
      <c r="T19" s="222" t="str">
        <f ca="1">IF(B19="","",IF(ISERROR(MATCH($J19,SorP!$B$1:$B$6230,0)),"",INDIRECT("'SorP'!$A$"&amp;MATCH($J19,SorP!$B$1:$B$6230,0))))</f>
        <v>CN-JX</v>
      </c>
      <c r="U19" s="238"/>
      <c r="V19" s="269">
        <f ca="1">IF(C19="",NA(),IF(OR(C19="Smelter not listed",C19="Smelter not yet identified"),MATCH($B19&amp;$D19,'Smelter Look-up'!$J:$J,0),MATCH($B19&amp;$C19,'Smelter Look-up'!$J:$J,0)))</f>
        <v>347</v>
      </c>
      <c r="W19" s="270"/>
      <c r="X19" s="270">
        <f t="shared" ca="1" si="4"/>
        <v>0</v>
      </c>
      <c r="Y19" s="270"/>
      <c r="Z19" s="270"/>
      <c r="AB19" s="272" t="str">
        <f t="shared" ca="1" si="5"/>
        <v>TantalumJiujiang Zhongao Tantalum &amp; Niobium Co., Ltd.</v>
      </c>
    </row>
    <row r="20" spans="1:28" s="271" customFormat="1" ht="20">
      <c r="A20" s="214" t="s">
        <v>1426</v>
      </c>
      <c r="B20" s="215" t="str">
        <f ca="1">IF(LEN(A20)=0,"",INDEX('Smelter Look-up'!$A:$A,MATCH($A20,'Smelter Look-up'!$E:$E,0)))</f>
        <v>Tantalum</v>
      </c>
      <c r="C20" s="219" t="str">
        <f ca="1">IF(LEN(A20)=0,"",INDEX('Smelter Look-up'!$C:$C,MATCH($A20,'Smelter Look-up'!$E:$E,0)))</f>
        <v>KEMET de Mexico</v>
      </c>
      <c r="D20" s="277"/>
      <c r="E20" s="215" t="str">
        <f ca="1">IF(ISERROR($V20),"",OFFSET('Smelter Look-up'!$D$4,$V20-4,0)&amp;"")</f>
        <v>MEXICO</v>
      </c>
      <c r="F20" s="215" t="str">
        <f ca="1">IF(ISERROR($V20),"",OFFSET('Smelter Look-up'!$E$4,$V20-4,0))</f>
        <v>CID002539</v>
      </c>
      <c r="G20" s="215" t="str">
        <f ca="1">IF(C20=$X$4,IF(ISERROR($V20),"Enter smelter details","RMI"),IF(ISERROR($V20),"",OFFSET('Smelter Look-up'!$F$4,$V20-4,0)))</f>
        <v>RMI</v>
      </c>
      <c r="H20" s="216" t="s">
        <v>15667</v>
      </c>
      <c r="I20" s="217" t="str">
        <f ca="1">IF(ISERROR($V20),"",OFFSET('Smelter Look-up'!$H$4,$V20-4,0))</f>
        <v>Matamoros</v>
      </c>
      <c r="J20" s="217" t="str">
        <f ca="1">IF(ISERROR($V20),"",OFFSET('Smelter Look-up'!$I$4,$V20-4,0))</f>
        <v>Tamaulipas</v>
      </c>
      <c r="K20" s="267" t="s">
        <v>15667</v>
      </c>
      <c r="L20" s="267" t="s">
        <v>15667</v>
      </c>
      <c r="M20" s="267" t="s">
        <v>15667</v>
      </c>
      <c r="N20" s="267" t="s">
        <v>15667</v>
      </c>
      <c r="O20" s="267" t="s">
        <v>15669</v>
      </c>
      <c r="P20" s="218" t="s">
        <v>489</v>
      </c>
      <c r="Q20" s="268" t="s">
        <v>15667</v>
      </c>
      <c r="R20" s="215" t="str">
        <f ca="1">IF(ISERROR($V20),"",OFFSET('Smelter Look-up'!$C$4,$V20-4,0)&amp;"")</f>
        <v>KEMET de Mexico</v>
      </c>
      <c r="S20" s="222" t="str">
        <f t="shared" ca="1" si="3"/>
        <v>MX</v>
      </c>
      <c r="T20" s="222" t="str">
        <f ca="1">IF(B20="","",IF(ISERROR(MATCH($J20,SorP!$B$1:$B$6230,0)),"",INDIRECT("'SorP'!$A$"&amp;MATCH($J20,SorP!$B$1:$B$6230,0))))</f>
        <v>MX-TAM</v>
      </c>
      <c r="U20" s="238"/>
      <c r="V20" s="269">
        <f ca="1">IF(C20="",NA(),IF(OR(C20="Smelter not listed",C20="Smelter not yet identified"),MATCH($B20&amp;$D20,'Smelter Look-up'!$J:$J,0),MATCH($B20&amp;$C20,'Smelter Look-up'!$J:$J,0)))</f>
        <v>349</v>
      </c>
      <c r="W20" s="270"/>
      <c r="X20" s="270">
        <f t="shared" ca="1" si="4"/>
        <v>0</v>
      </c>
      <c r="Y20" s="270"/>
      <c r="Z20" s="270"/>
      <c r="AB20" s="272" t="str">
        <f t="shared" ca="1" si="5"/>
        <v>TantalumKEMET de Mexico</v>
      </c>
    </row>
    <row r="21" spans="1:28" s="271" customFormat="1" ht="27">
      <c r="A21" s="214" t="s">
        <v>755</v>
      </c>
      <c r="B21" s="215" t="str">
        <f ca="1">IF(LEN(A21)=0,"",INDEX('Smelter Look-up'!$A:$A,MATCH($A21,'Smelter Look-up'!$E:$E,0)))</f>
        <v>Tantalum</v>
      </c>
      <c r="C21" s="219" t="str">
        <f ca="1">IF(LEN(A21)=0,"",INDEX('Smelter Look-up'!$C:$C,MATCH($A21,'Smelter Look-up'!$E:$E,0)))</f>
        <v>Metallurgical Products India Pvt., Ltd.</v>
      </c>
      <c r="D21" s="277"/>
      <c r="E21" s="215" t="str">
        <f ca="1">IF(ISERROR($V21),"",OFFSET('Smelter Look-up'!$D$4,$V21-4,0)&amp;"")</f>
        <v>INDIA</v>
      </c>
      <c r="F21" s="215" t="str">
        <f ca="1">IF(ISERROR($V21),"",OFFSET('Smelter Look-up'!$E$4,$V21-4,0))</f>
        <v>CID001163</v>
      </c>
      <c r="G21" s="215" t="str">
        <f ca="1">IF(C21=$X$4,IF(ISERROR($V21),"Enter smelter details","RMI"),IF(ISERROR($V21),"",OFFSET('Smelter Look-up'!$F$4,$V21-4,0)))</f>
        <v>RMI</v>
      </c>
      <c r="H21" s="216" t="s">
        <v>15667</v>
      </c>
      <c r="I21" s="217" t="str">
        <f ca="1">IF(ISERROR($V21),"",OFFSET('Smelter Look-up'!$H$4,$V21-4,0))</f>
        <v>District Raigad</v>
      </c>
      <c r="J21" s="217" t="str">
        <f ca="1">IF(ISERROR($V21),"",OFFSET('Smelter Look-up'!$I$4,$V21-4,0))</f>
        <v>Maharashtra</v>
      </c>
      <c r="K21" s="267" t="s">
        <v>15667</v>
      </c>
      <c r="L21" s="267" t="s">
        <v>15667</v>
      </c>
      <c r="M21" s="267" t="s">
        <v>15667</v>
      </c>
      <c r="N21" s="267" t="s">
        <v>15667</v>
      </c>
      <c r="O21" s="267" t="s">
        <v>15668</v>
      </c>
      <c r="P21" s="218" t="s">
        <v>489</v>
      </c>
      <c r="Q21" s="268" t="s">
        <v>15667</v>
      </c>
      <c r="R21" s="215" t="str">
        <f ca="1">IF(ISERROR($V21),"",OFFSET('Smelter Look-up'!$C$4,$V21-4,0)&amp;"")</f>
        <v>Metallurgical Products India Pvt., Ltd.</v>
      </c>
      <c r="S21" s="222" t="str">
        <f t="shared" ca="1" si="3"/>
        <v>IN</v>
      </c>
      <c r="T21" s="222" t="str">
        <f ca="1">IF(B21="","",IF(ISERROR(MATCH($J21,SorP!$B$1:$B$6230,0)),"",INDIRECT("'SorP'!$A$"&amp;MATCH($J21,SorP!$B$1:$B$6230,0))))</f>
        <v>IN-MH</v>
      </c>
      <c r="U21" s="238"/>
      <c r="V21" s="269">
        <f ca="1">IF(C21="",NA(),IF(OR(C21="Smelter not listed",C21="Smelter not yet identified"),MATCH($B21&amp;$D21,'Smelter Look-up'!$J:$J,0),MATCH($B21&amp;$C21,'Smelter Look-up'!$J:$J,0)))</f>
        <v>352</v>
      </c>
      <c r="W21" s="270"/>
      <c r="X21" s="270">
        <f t="shared" ca="1" si="4"/>
        <v>0</v>
      </c>
      <c r="Y21" s="270"/>
      <c r="Z21" s="270"/>
      <c r="AB21" s="272" t="str">
        <f t="shared" ca="1" si="5"/>
        <v>TantalumMetallurgical Products India Pvt., Ltd.</v>
      </c>
    </row>
    <row r="22" spans="1:28" s="271" customFormat="1" ht="27">
      <c r="A22" s="214" t="s">
        <v>756</v>
      </c>
      <c r="B22" s="215" t="str">
        <f ca="1">IF(LEN(A22)=0,"",INDEX('Smelter Look-up'!$A:$A,MATCH($A22,'Smelter Look-up'!$E:$E,0)))</f>
        <v>Tantalum</v>
      </c>
      <c r="C22" s="219" t="str">
        <f ca="1">IF(LEN(A22)=0,"",INDEX('Smelter Look-up'!$C:$C,MATCH($A22,'Smelter Look-up'!$E:$E,0)))</f>
        <v>Mineracao Taboca S.A.</v>
      </c>
      <c r="D22" s="277"/>
      <c r="E22" s="215" t="str">
        <f ca="1">IF(ISERROR($V22),"",OFFSET('Smelter Look-up'!$D$4,$V22-4,0)&amp;"")</f>
        <v>BRAZIL</v>
      </c>
      <c r="F22" s="215" t="str">
        <f ca="1">IF(ISERROR($V22),"",OFFSET('Smelter Look-up'!$E$4,$V22-4,0))</f>
        <v>CID001175</v>
      </c>
      <c r="G22" s="215" t="str">
        <f ca="1">IF(C22=$X$4,IF(ISERROR($V22),"Enter smelter details","RMI"),IF(ISERROR($V22),"",OFFSET('Smelter Look-up'!$F$4,$V22-4,0)))</f>
        <v>RMI</v>
      </c>
      <c r="H22" s="216" t="s">
        <v>15667</v>
      </c>
      <c r="I22" s="217" t="str">
        <f ca="1">IF(ISERROR($V22),"",OFFSET('Smelter Look-up'!$H$4,$V22-4,0))</f>
        <v>Presidente Figueiredo</v>
      </c>
      <c r="J22" s="217" t="str">
        <f ca="1">IF(ISERROR($V22),"",OFFSET('Smelter Look-up'!$I$4,$V22-4,0))</f>
        <v>Amazonas</v>
      </c>
      <c r="K22" s="267" t="s">
        <v>15667</v>
      </c>
      <c r="L22" s="267" t="s">
        <v>15667</v>
      </c>
      <c r="M22" s="267" t="s">
        <v>15667</v>
      </c>
      <c r="N22" s="267" t="s">
        <v>15667</v>
      </c>
      <c r="O22" s="267" t="s">
        <v>15668</v>
      </c>
      <c r="P22" s="218" t="s">
        <v>489</v>
      </c>
      <c r="Q22" s="268" t="s">
        <v>15667</v>
      </c>
      <c r="R22" s="215" t="str">
        <f ca="1">IF(ISERROR($V22),"",OFFSET('Smelter Look-up'!$C$4,$V22-4,0)&amp;"")</f>
        <v>Mineracao Taboca S.A.</v>
      </c>
      <c r="S22" s="222" t="str">
        <f t="shared" ca="1" si="3"/>
        <v>BR</v>
      </c>
      <c r="T22" s="222" t="str">
        <f ca="1">IF(B22="","",IF(ISERROR(MATCH($J22,SorP!$B$1:$B$6230,0)),"",INDIRECT("'SorP'!$A$"&amp;MATCH($J22,SorP!$B$1:$B$6230,0))))</f>
        <v>BR-AM</v>
      </c>
      <c r="U22" s="238"/>
      <c r="V22" s="269">
        <f ca="1">IF(C22="",NA(),IF(OR(C22="Smelter not listed",C22="Smelter not yet identified"),MATCH($B22&amp;$D22,'Smelter Look-up'!$J:$J,0),MATCH($B22&amp;$C22,'Smelter Look-up'!$J:$J,0)))</f>
        <v>353</v>
      </c>
      <c r="W22" s="270"/>
      <c r="X22" s="270">
        <f t="shared" ca="1" si="4"/>
        <v>0</v>
      </c>
      <c r="Y22" s="270"/>
      <c r="Z22" s="270"/>
      <c r="AB22" s="272" t="str">
        <f t="shared" ca="1" si="5"/>
        <v>TantalumMineracao Taboca S.A.</v>
      </c>
    </row>
    <row r="23" spans="1:28" s="271" customFormat="1" ht="27">
      <c r="A23" s="214" t="s">
        <v>757</v>
      </c>
      <c r="B23" s="215" t="str">
        <f ca="1">IF(LEN(A23)=0,"",INDEX('Smelter Look-up'!$A:$A,MATCH($A23,'Smelter Look-up'!$E:$E,0)))</f>
        <v>Tantalum</v>
      </c>
      <c r="C23" s="219" t="str">
        <f ca="1">IF(LEN(A23)=0,"",INDEX('Smelter Look-up'!$C:$C,MATCH($A23,'Smelter Look-up'!$E:$E,0)))</f>
        <v>Mitsui Mining and Smelting Co., Ltd.</v>
      </c>
      <c r="D23" s="277"/>
      <c r="E23" s="215" t="str">
        <f ca="1">IF(ISERROR($V23),"",OFFSET('Smelter Look-up'!$D$4,$V23-4,0)&amp;"")</f>
        <v>JAPAN</v>
      </c>
      <c r="F23" s="215" t="str">
        <f ca="1">IF(ISERROR($V23),"",OFFSET('Smelter Look-up'!$E$4,$V23-4,0))</f>
        <v>CID001192</v>
      </c>
      <c r="G23" s="215" t="str">
        <f ca="1">IF(C23=$X$4,IF(ISERROR($V23),"Enter smelter details","RMI"),IF(ISERROR($V23),"",OFFSET('Smelter Look-up'!$F$4,$V23-4,0)))</f>
        <v>RMI</v>
      </c>
      <c r="H23" s="216" t="s">
        <v>15667</v>
      </c>
      <c r="I23" s="217" t="str">
        <f ca="1">IF(ISERROR($V23),"",OFFSET('Smelter Look-up'!$H$4,$V23-4,0))</f>
        <v>Omuta</v>
      </c>
      <c r="J23" s="217" t="str">
        <f ca="1">IF(ISERROR($V23),"",OFFSET('Smelter Look-up'!$I$4,$V23-4,0))</f>
        <v>Fukuoka</v>
      </c>
      <c r="K23" s="267" t="s">
        <v>15667</v>
      </c>
      <c r="L23" s="267" t="s">
        <v>15667</v>
      </c>
      <c r="M23" s="267" t="s">
        <v>15667</v>
      </c>
      <c r="N23" s="267" t="s">
        <v>15667</v>
      </c>
      <c r="O23" s="267" t="s">
        <v>15668</v>
      </c>
      <c r="P23" s="218" t="s">
        <v>489</v>
      </c>
      <c r="Q23" s="268" t="s">
        <v>15667</v>
      </c>
      <c r="R23" s="215" t="str">
        <f ca="1">IF(ISERROR($V23),"",OFFSET('Smelter Look-up'!$C$4,$V23-4,0)&amp;"")</f>
        <v>Mitsui Mining and Smelting Co., Ltd.</v>
      </c>
      <c r="S23" s="222" t="str">
        <f t="shared" ca="1" si="3"/>
        <v>JP</v>
      </c>
      <c r="T23" s="222" t="str">
        <f ca="1">IF(B23="","",IF(ISERROR(MATCH($J23,SorP!$B$1:$B$6230,0)),"",INDIRECT("'SorP'!$A$"&amp;MATCH($J23,SorP!$B$1:$B$6230,0))))</f>
        <v>JP-40</v>
      </c>
      <c r="U23" s="238"/>
      <c r="V23" s="269">
        <f ca="1">IF(C23="",NA(),IF(OR(C23="Smelter not listed",C23="Smelter not yet identified"),MATCH($B23&amp;$D23,'Smelter Look-up'!$J:$J,0),MATCH($B23&amp;$C23,'Smelter Look-up'!$J:$J,0)))</f>
        <v>357</v>
      </c>
      <c r="W23" s="270"/>
      <c r="X23" s="270">
        <f t="shared" ca="1" si="4"/>
        <v>0</v>
      </c>
      <c r="Y23" s="270"/>
      <c r="Z23" s="270"/>
      <c r="AB23" s="272" t="str">
        <f t="shared" ca="1" si="5"/>
        <v>TantalumMitsui Mining and Smelting Co., Ltd.</v>
      </c>
    </row>
    <row r="24" spans="1:28" s="271" customFormat="1" ht="20">
      <c r="A24" s="214" t="s">
        <v>759</v>
      </c>
      <c r="B24" s="215" t="str">
        <f ca="1">IF(LEN(A24)=0,"",INDEX('Smelter Look-up'!$A:$A,MATCH($A24,'Smelter Look-up'!$E:$E,0)))</f>
        <v>Tantalum</v>
      </c>
      <c r="C24" s="219" t="str">
        <f ca="1">IF(LEN(A24)=0,"",INDEX('Smelter Look-up'!$C:$C,MATCH($A24,'Smelter Look-up'!$E:$E,0)))</f>
        <v>Ningxia Orient Tantalum Industry Co., Ltd.</v>
      </c>
      <c r="D24" s="277"/>
      <c r="E24" s="215" t="str">
        <f ca="1">IF(ISERROR($V24),"",OFFSET('Smelter Look-up'!$D$4,$V24-4,0)&amp;"")</f>
        <v>CHINA</v>
      </c>
      <c r="F24" s="215" t="str">
        <f ca="1">IF(ISERROR($V24),"",OFFSET('Smelter Look-up'!$E$4,$V24-4,0))</f>
        <v>CID001277</v>
      </c>
      <c r="G24" s="215" t="str">
        <f ca="1">IF(C24=$X$4,IF(ISERROR($V24),"Enter smelter details","RMI"),IF(ISERROR($V24),"",OFFSET('Smelter Look-up'!$F$4,$V24-4,0)))</f>
        <v>RMI</v>
      </c>
      <c r="H24" s="216" t="s">
        <v>15667</v>
      </c>
      <c r="I24" s="217" t="str">
        <f ca="1">IF(ISERROR($V24),"",OFFSET('Smelter Look-up'!$H$4,$V24-4,0))</f>
        <v>Shizuishan City</v>
      </c>
      <c r="J24" s="217" t="str">
        <f ca="1">IF(ISERROR($V24),"",OFFSET('Smelter Look-up'!$I$4,$V24-4,0))</f>
        <v>Ningxia Huizi Zizhiqu</v>
      </c>
      <c r="K24" s="267" t="s">
        <v>15667</v>
      </c>
      <c r="L24" s="267" t="s">
        <v>15667</v>
      </c>
      <c r="M24" s="267" t="s">
        <v>15667</v>
      </c>
      <c r="N24" s="267" t="s">
        <v>15667</v>
      </c>
      <c r="O24" s="267" t="s">
        <v>15669</v>
      </c>
      <c r="P24" s="218" t="s">
        <v>489</v>
      </c>
      <c r="Q24" s="268" t="s">
        <v>15667</v>
      </c>
      <c r="R24" s="215" t="str">
        <f ca="1">IF(ISERROR($V24),"",OFFSET('Smelter Look-up'!$C$4,$V24-4,0)&amp;"")</f>
        <v>Ningxia Orient Tantalum Industry Co., Ltd.</v>
      </c>
      <c r="S24" s="222" t="str">
        <f t="shared" ca="1" si="3"/>
        <v>CN</v>
      </c>
      <c r="T24" s="222" t="str">
        <f ca="1">IF(B24="","",IF(ISERROR(MATCH($J24,SorP!$B$1:$B$6230,0)),"",INDIRECT("'SorP'!$A$"&amp;MATCH($J24,SorP!$B$1:$B$6230,0))))</f>
        <v>CN-NX</v>
      </c>
      <c r="U24" s="238"/>
      <c r="V24" s="269">
        <f ca="1">IF(C24="",NA(),IF(OR(C24="Smelter not listed",C24="Smelter not yet identified"),MATCH($B24&amp;$D24,'Smelter Look-up'!$J:$J,0),MATCH($B24&amp;$C24,'Smelter Look-up'!$J:$J,0)))</f>
        <v>360</v>
      </c>
      <c r="W24" s="270"/>
      <c r="X24" s="270">
        <f t="shared" ca="1" si="4"/>
        <v>0</v>
      </c>
      <c r="Y24" s="270"/>
      <c r="Z24" s="270"/>
      <c r="AB24" s="272" t="str">
        <f t="shared" ca="1" si="5"/>
        <v>TantalumNingxia Orient Tantalum Industry Co., Ltd.</v>
      </c>
    </row>
    <row r="25" spans="1:28" s="271" customFormat="1" ht="27">
      <c r="A25" s="214" t="s">
        <v>758</v>
      </c>
      <c r="B25" s="215" t="str">
        <f ca="1">IF(LEN(A25)=0,"",INDEX('Smelter Look-up'!$A:$A,MATCH($A25,'Smelter Look-up'!$E:$E,0)))</f>
        <v>Tantalum</v>
      </c>
      <c r="C25" s="219" t="str">
        <f ca="1">IF(LEN(A25)=0,"",INDEX('Smelter Look-up'!$C:$C,MATCH($A25,'Smelter Look-up'!$E:$E,0)))</f>
        <v>NPM Silmet AS</v>
      </c>
      <c r="D25" s="277"/>
      <c r="E25" s="215" t="str">
        <f ca="1">IF(ISERROR($V25),"",OFFSET('Smelter Look-up'!$D$4,$V25-4,0)&amp;"")</f>
        <v>ESTONIA</v>
      </c>
      <c r="F25" s="215" t="str">
        <f ca="1">IF(ISERROR($V25),"",OFFSET('Smelter Look-up'!$E$4,$V25-4,0))</f>
        <v>CID001200</v>
      </c>
      <c r="G25" s="215" t="str">
        <f ca="1">IF(C25=$X$4,IF(ISERROR($V25),"Enter smelter details","RMI"),IF(ISERROR($V25),"",OFFSET('Smelter Look-up'!$F$4,$V25-4,0)))</f>
        <v>RMI</v>
      </c>
      <c r="H25" s="216" t="s">
        <v>15667</v>
      </c>
      <c r="I25" s="217" t="str">
        <f ca="1">IF(ISERROR($V25),"",OFFSET('Smelter Look-up'!$H$4,$V25-4,0))</f>
        <v>Sillamäe</v>
      </c>
      <c r="J25" s="217" t="str">
        <f ca="1">IF(ISERROR($V25),"",OFFSET('Smelter Look-up'!$I$4,$V25-4,0))</f>
        <v>Ida-Virumaa</v>
      </c>
      <c r="K25" s="267" t="s">
        <v>15667</v>
      </c>
      <c r="L25" s="267" t="s">
        <v>15667</v>
      </c>
      <c r="M25" s="267" t="s">
        <v>15667</v>
      </c>
      <c r="N25" s="267" t="s">
        <v>15667</v>
      </c>
      <c r="O25" s="267" t="s">
        <v>15668</v>
      </c>
      <c r="P25" s="218" t="s">
        <v>489</v>
      </c>
      <c r="Q25" s="268" t="s">
        <v>15667</v>
      </c>
      <c r="R25" s="215" t="str">
        <f ca="1">IF(ISERROR($V25),"",OFFSET('Smelter Look-up'!$C$4,$V25-4,0)&amp;"")</f>
        <v>NPM Silmet AS</v>
      </c>
      <c r="S25" s="222" t="str">
        <f t="shared" ca="1" si="3"/>
        <v>EE</v>
      </c>
      <c r="T25" s="222" t="str">
        <f ca="1">IF(B25="","",IF(ISERROR(MATCH($J25,SorP!$B$1:$B$6230,0)),"",INDIRECT("'SorP'!$A$"&amp;MATCH($J25,SorP!$B$1:$B$6230,0))))</f>
        <v>EE-44</v>
      </c>
      <c r="U25" s="238"/>
      <c r="V25" s="269">
        <f ca="1">IF(C25="",NA(),IF(OR(C25="Smelter not listed",C25="Smelter not yet identified"),MATCH($B25&amp;$D25,'Smelter Look-up'!$J:$J,0),MATCH($B25&amp;$C25,'Smelter Look-up'!$J:$J,0)))</f>
        <v>361</v>
      </c>
      <c r="W25" s="270"/>
      <c r="X25" s="270">
        <f t="shared" ca="1" si="4"/>
        <v>0</v>
      </c>
      <c r="Y25" s="270"/>
      <c r="Z25" s="270"/>
      <c r="AB25" s="272" t="str">
        <f t="shared" ca="1" si="5"/>
        <v>TantalumNPM Silmet AS</v>
      </c>
    </row>
    <row r="26" spans="1:28" s="271" customFormat="1" ht="27">
      <c r="A26" s="214" t="s">
        <v>760</v>
      </c>
      <c r="B26" s="215" t="str">
        <f ca="1">IF(LEN(A26)=0,"",INDEX('Smelter Look-up'!$A:$A,MATCH($A26,'Smelter Look-up'!$E:$E,0)))</f>
        <v>Tantalum</v>
      </c>
      <c r="C26" s="219" t="str">
        <f ca="1">IF(LEN(A26)=0,"",INDEX('Smelter Look-up'!$C:$C,MATCH($A26,'Smelter Look-up'!$E:$E,0)))</f>
        <v>QuantumClean</v>
      </c>
      <c r="D26" s="277"/>
      <c r="E26" s="215" t="str">
        <f ca="1">IF(ISERROR($V26),"",OFFSET('Smelter Look-up'!$D$4,$V26-4,0)&amp;"")</f>
        <v>UNITED STATES OF AMERICA</v>
      </c>
      <c r="F26" s="215" t="str">
        <f ca="1">IF(ISERROR($V26),"",OFFSET('Smelter Look-up'!$E$4,$V26-4,0))</f>
        <v>CID001508</v>
      </c>
      <c r="G26" s="215" t="str">
        <f ca="1">IF(C26=$X$4,IF(ISERROR($V26),"Enter smelter details","RMI"),IF(ISERROR($V26),"",OFFSET('Smelter Look-up'!$F$4,$V26-4,0)))</f>
        <v>RMI</v>
      </c>
      <c r="H26" s="216" t="s">
        <v>15667</v>
      </c>
      <c r="I26" s="217" t="str">
        <f ca="1">IF(ISERROR($V26),"",OFFSET('Smelter Look-up'!$H$4,$V26-4,0))</f>
        <v>Carrollton</v>
      </c>
      <c r="J26" s="217" t="str">
        <f ca="1">IF(ISERROR($V26),"",OFFSET('Smelter Look-up'!$I$4,$V26-4,0))</f>
        <v>Texas</v>
      </c>
      <c r="K26" s="267" t="s">
        <v>15667</v>
      </c>
      <c r="L26" s="267" t="s">
        <v>15667</v>
      </c>
      <c r="M26" s="267" t="s">
        <v>15667</v>
      </c>
      <c r="N26" s="267" t="s">
        <v>15667</v>
      </c>
      <c r="O26" s="267" t="s">
        <v>15672</v>
      </c>
      <c r="P26" s="218" t="s">
        <v>488</v>
      </c>
      <c r="Q26" s="268" t="s">
        <v>15667</v>
      </c>
      <c r="R26" s="215" t="str">
        <f ca="1">IF(ISERROR($V26),"",OFFSET('Smelter Look-up'!$C$4,$V26-4,0)&amp;"")</f>
        <v>QuantumClean</v>
      </c>
      <c r="S26" s="222" t="str">
        <f t="shared" ca="1" si="3"/>
        <v>US</v>
      </c>
      <c r="T26" s="222" t="str">
        <f ca="1">IF(B26="","",IF(ISERROR(MATCH($J26,SorP!$B$1:$B$6230,0)),"",INDIRECT("'SorP'!$A$"&amp;MATCH($J26,SorP!$B$1:$B$6230,0))))</f>
        <v>US-TX</v>
      </c>
      <c r="U26" s="238"/>
      <c r="V26" s="269">
        <f ca="1">IF(C26="",NA(),IF(OR(C26="Smelter not listed",C26="Smelter not yet identified"),MATCH($B26&amp;$D26,'Smelter Look-up'!$J:$J,0),MATCH($B26&amp;$C26,'Smelter Look-up'!$J:$J,0)))</f>
        <v>362</v>
      </c>
      <c r="W26" s="270"/>
      <c r="X26" s="270">
        <f t="shared" ca="1" si="4"/>
        <v>0</v>
      </c>
      <c r="Y26" s="270"/>
      <c r="Z26" s="270"/>
      <c r="AB26" s="272" t="str">
        <f t="shared" ca="1" si="5"/>
        <v>TantalumQuantumClean</v>
      </c>
    </row>
    <row r="27" spans="1:28" s="271" customFormat="1" ht="27">
      <c r="A27" s="214" t="s">
        <v>1769</v>
      </c>
      <c r="B27" s="215" t="str">
        <f ca="1">IF(LEN(A27)=0,"",INDEX('Smelter Look-up'!$A:$A,MATCH($A27,'Smelter Look-up'!$E:$E,0)))</f>
        <v>Tantalum</v>
      </c>
      <c r="C27" s="219" t="str">
        <f ca="1">IF(LEN(A27)=0,"",INDEX('Smelter Look-up'!$C:$C,MATCH($A27,'Smelter Look-up'!$E:$E,0)))</f>
        <v>Resind Industria e Comercio Ltda.</v>
      </c>
      <c r="D27" s="277"/>
      <c r="E27" s="215" t="str">
        <f ca="1">IF(ISERROR($V27),"",OFFSET('Smelter Look-up'!$D$4,$V27-4,0)&amp;"")</f>
        <v>BRAZIL</v>
      </c>
      <c r="F27" s="215" t="str">
        <f ca="1">IF(ISERROR($V27),"",OFFSET('Smelter Look-up'!$E$4,$V27-4,0))</f>
        <v>CID002707</v>
      </c>
      <c r="G27" s="215" t="str">
        <f ca="1">IF(C27=$X$4,IF(ISERROR($V27),"Enter smelter details","RMI"),IF(ISERROR($V27),"",OFFSET('Smelter Look-up'!$F$4,$V27-4,0)))</f>
        <v>RMI</v>
      </c>
      <c r="H27" s="216" t="s">
        <v>15667</v>
      </c>
      <c r="I27" s="217" t="str">
        <f ca="1">IF(ISERROR($V27),"",OFFSET('Smelter Look-up'!$H$4,$V27-4,0))</f>
        <v>São João del Rei</v>
      </c>
      <c r="J27" s="217" t="str">
        <f ca="1">IF(ISERROR($V27),"",OFFSET('Smelter Look-up'!$I$4,$V27-4,0))</f>
        <v>Minas gerais</v>
      </c>
      <c r="K27" s="267" t="s">
        <v>15667</v>
      </c>
      <c r="L27" s="267" t="s">
        <v>15667</v>
      </c>
      <c r="M27" s="267" t="s">
        <v>15667</v>
      </c>
      <c r="N27" s="267" t="s">
        <v>15667</v>
      </c>
      <c r="O27" s="267" t="s">
        <v>15668</v>
      </c>
      <c r="P27" s="218" t="s">
        <v>489</v>
      </c>
      <c r="Q27" s="268" t="s">
        <v>15667</v>
      </c>
      <c r="R27" s="215" t="str">
        <f ca="1">IF(ISERROR($V27),"",OFFSET('Smelter Look-up'!$C$4,$V27-4,0)&amp;"")</f>
        <v>Resind Industria e Comercio Ltda.</v>
      </c>
      <c r="S27" s="222" t="str">
        <f t="shared" ca="1" si="3"/>
        <v>BR</v>
      </c>
      <c r="T27" s="222" t="str">
        <f ca="1">IF(B27="","",IF(ISERROR(MATCH($J27,SorP!$B$1:$B$6230,0)),"",INDIRECT("'SorP'!$A$"&amp;MATCH($J27,SorP!$B$1:$B$6230,0))))</f>
        <v>BR-MG</v>
      </c>
      <c r="U27" s="238"/>
      <c r="V27" s="269">
        <f ca="1">IF(C27="",NA(),IF(OR(C27="Smelter not listed",C27="Smelter not yet identified"),MATCH($B27&amp;$D27,'Smelter Look-up'!$J:$J,0),MATCH($B27&amp;$C27,'Smelter Look-up'!$J:$J,0)))</f>
        <v>364</v>
      </c>
      <c r="W27" s="270"/>
      <c r="X27" s="270">
        <f t="shared" ca="1" si="4"/>
        <v>0</v>
      </c>
      <c r="Y27" s="270"/>
      <c r="Z27" s="270"/>
      <c r="AB27" s="272" t="str">
        <f t="shared" ca="1" si="5"/>
        <v>TantalumResind Industria e Comercio Ltda.</v>
      </c>
    </row>
    <row r="28" spans="1:28" s="271" customFormat="1" ht="27">
      <c r="A28" s="214" t="s">
        <v>762</v>
      </c>
      <c r="B28" s="215" t="str">
        <f ca="1">IF(LEN(A28)=0,"",INDEX('Smelter Look-up'!$A:$A,MATCH($A28,'Smelter Look-up'!$E:$E,0)))</f>
        <v>Tantalum</v>
      </c>
      <c r="C28" s="219" t="str">
        <f ca="1">IF(LEN(A28)=0,"",INDEX('Smelter Look-up'!$C:$C,MATCH($A28,'Smelter Look-up'!$E:$E,0)))</f>
        <v>Solikamsk Magnesium Works OAO</v>
      </c>
      <c r="D28" s="277"/>
      <c r="E28" s="215" t="str">
        <f ca="1">IF(ISERROR($V28),"",OFFSET('Smelter Look-up'!$D$4,$V28-4,0)&amp;"")</f>
        <v>RUSSIAN FEDERATION</v>
      </c>
      <c r="F28" s="215" t="str">
        <f ca="1">IF(ISERROR($V28),"",OFFSET('Smelter Look-up'!$E$4,$V28-4,0))</f>
        <v>CID001769</v>
      </c>
      <c r="G28" s="215" t="str">
        <f ca="1">IF(C28=$X$4,IF(ISERROR($V28),"Enter smelter details","RMI"),IF(ISERROR($V28),"",OFFSET('Smelter Look-up'!$F$4,$V28-4,0)))</f>
        <v>RMI</v>
      </c>
      <c r="H28" s="216" t="s">
        <v>15667</v>
      </c>
      <c r="I28" s="217" t="str">
        <f ca="1">IF(ISERROR($V28),"",OFFSET('Smelter Look-up'!$H$4,$V28-4,0))</f>
        <v>Solikamsk</v>
      </c>
      <c r="J28" s="217" t="str">
        <f ca="1">IF(ISERROR($V28),"",OFFSET('Smelter Look-up'!$I$4,$V28-4,0))</f>
        <v>Permskiy kray</v>
      </c>
      <c r="K28" s="267" t="s">
        <v>15667</v>
      </c>
      <c r="L28" s="267" t="s">
        <v>15667</v>
      </c>
      <c r="M28" s="267" t="s">
        <v>15667</v>
      </c>
      <c r="N28" s="267" t="s">
        <v>15667</v>
      </c>
      <c r="O28" s="267" t="s">
        <v>15668</v>
      </c>
      <c r="P28" s="218" t="s">
        <v>489</v>
      </c>
      <c r="Q28" s="268" t="s">
        <v>15667</v>
      </c>
      <c r="R28" s="215" t="str">
        <f ca="1">IF(ISERROR($V28),"",OFFSET('Smelter Look-up'!$C$4,$V28-4,0)&amp;"")</f>
        <v>Solikamsk Magnesium Works OAO</v>
      </c>
      <c r="S28" s="222" t="str">
        <f t="shared" ca="1" si="3"/>
        <v>RU</v>
      </c>
      <c r="T28" s="222" t="str">
        <f ca="1">IF(B28="","",IF(ISERROR(MATCH($J28,SorP!$B$1:$B$6230,0)),"",INDIRECT("'SorP'!$A$"&amp;MATCH($J28,SorP!$B$1:$B$6230,0))))</f>
        <v>RU-PER</v>
      </c>
      <c r="U28" s="238"/>
      <c r="V28" s="269">
        <f ca="1">IF(C28="",NA(),IF(OR(C28="Smelter not listed",C28="Smelter not yet identified"),MATCH($B28&amp;$D28,'Smelter Look-up'!$J:$J,0),MATCH($B28&amp;$C28,'Smelter Look-up'!$J:$J,0)))</f>
        <v>370</v>
      </c>
      <c r="W28" s="270"/>
      <c r="X28" s="270">
        <f t="shared" ca="1" si="4"/>
        <v>0</v>
      </c>
      <c r="Y28" s="270"/>
      <c r="Z28" s="270"/>
      <c r="AB28" s="272" t="str">
        <f t="shared" ca="1" si="5"/>
        <v>TantalumSolikamsk Magnesium Works OAO</v>
      </c>
    </row>
    <row r="29" spans="1:28" s="271" customFormat="1" ht="20">
      <c r="A29" s="214" t="s">
        <v>763</v>
      </c>
      <c r="B29" s="215" t="str">
        <f ca="1">IF(LEN(A29)=0,"",INDEX('Smelter Look-up'!$A:$A,MATCH($A29,'Smelter Look-up'!$E:$E,0)))</f>
        <v>Tantalum</v>
      </c>
      <c r="C29" s="219" t="str">
        <f ca="1">IF(LEN(A29)=0,"",INDEX('Smelter Look-up'!$C:$C,MATCH($A29,'Smelter Look-up'!$E:$E,0)))</f>
        <v>Taki Chemical Co., Ltd.</v>
      </c>
      <c r="D29" s="277"/>
      <c r="E29" s="215" t="str">
        <f ca="1">IF(ISERROR($V29),"",OFFSET('Smelter Look-up'!$D$4,$V29-4,0)&amp;"")</f>
        <v>JAPAN</v>
      </c>
      <c r="F29" s="215" t="str">
        <f ca="1">IF(ISERROR($V29),"",OFFSET('Smelter Look-up'!$E$4,$V29-4,0))</f>
        <v>CID001869</v>
      </c>
      <c r="G29" s="215" t="str">
        <f ca="1">IF(C29=$X$4,IF(ISERROR($V29),"Enter smelter details","RMI"),IF(ISERROR($V29),"",OFFSET('Smelter Look-up'!$F$4,$V29-4,0)))</f>
        <v>RMI</v>
      </c>
      <c r="H29" s="216" t="s">
        <v>15667</v>
      </c>
      <c r="I29" s="217" t="str">
        <f ca="1">IF(ISERROR($V29),"",OFFSET('Smelter Look-up'!$H$4,$V29-4,0))</f>
        <v>Harima</v>
      </c>
      <c r="J29" s="217" t="str">
        <f ca="1">IF(ISERROR($V29),"",OFFSET('Smelter Look-up'!$I$4,$V29-4,0))</f>
        <v>Hyogo</v>
      </c>
      <c r="K29" s="267" t="s">
        <v>15667</v>
      </c>
      <c r="L29" s="267" t="s">
        <v>15667</v>
      </c>
      <c r="M29" s="267" t="s">
        <v>15667</v>
      </c>
      <c r="N29" s="267" t="s">
        <v>15667</v>
      </c>
      <c r="O29" s="267" t="s">
        <v>15672</v>
      </c>
      <c r="P29" s="218" t="s">
        <v>488</v>
      </c>
      <c r="Q29" s="268" t="s">
        <v>15667</v>
      </c>
      <c r="R29" s="215" t="str">
        <f ca="1">IF(ISERROR($V29),"",OFFSET('Smelter Look-up'!$C$4,$V29-4,0)&amp;"")</f>
        <v>Taki Chemical Co., Ltd.</v>
      </c>
      <c r="S29" s="222" t="str">
        <f t="shared" ca="1" si="3"/>
        <v>JP</v>
      </c>
      <c r="T29" s="222" t="str">
        <f ca="1">IF(B29="","",IF(ISERROR(MATCH($J29,SorP!$B$1:$B$6230,0)),"",INDIRECT("'SorP'!$A$"&amp;MATCH($J29,SorP!$B$1:$B$6230,0))))</f>
        <v>JP-28</v>
      </c>
      <c r="U29" s="238"/>
      <c r="V29" s="269">
        <f ca="1">IF(C29="",NA(),IF(OR(C29="Smelter not listed",C29="Smelter not yet identified"),MATCH($B29&amp;$D29,'Smelter Look-up'!$J:$J,0),MATCH($B29&amp;$C29,'Smelter Look-up'!$J:$J,0)))</f>
        <v>372</v>
      </c>
      <c r="W29" s="270"/>
      <c r="X29" s="270">
        <f t="shared" ca="1" si="4"/>
        <v>0</v>
      </c>
      <c r="Y29" s="270"/>
      <c r="Z29" s="270"/>
      <c r="AB29" s="272" t="str">
        <f t="shared" ca="1" si="5"/>
        <v>TantalumTaki Chemical Co., Ltd.</v>
      </c>
    </row>
    <row r="30" spans="1:28" s="271" customFormat="1" ht="20">
      <c r="A30" s="214" t="s">
        <v>1416</v>
      </c>
      <c r="B30" s="215" t="str">
        <f ca="1">IF(LEN(A30)=0,"",INDEX('Smelter Look-up'!$A:$A,MATCH($A30,'Smelter Look-up'!$E:$E,0)))</f>
        <v>Tantalum</v>
      </c>
      <c r="C30" s="219" t="str">
        <f ca="1">IF(LEN(A30)=0,"",INDEX('Smelter Look-up'!$C:$C,MATCH($A30,'Smelter Look-up'!$E:$E,0)))</f>
        <v>TANIOBIS Co., Ltd.</v>
      </c>
      <c r="D30" s="277"/>
      <c r="E30" s="215" t="str">
        <f ca="1">IF(ISERROR($V30),"",OFFSET('Smelter Look-up'!$D$4,$V30-4,0)&amp;"")</f>
        <v>THAILAND</v>
      </c>
      <c r="F30" s="215" t="str">
        <f ca="1">IF(ISERROR($V30),"",OFFSET('Smelter Look-up'!$E$4,$V30-4,0))</f>
        <v>CID002544</v>
      </c>
      <c r="G30" s="215" t="str">
        <f ca="1">IF(C30=$X$4,IF(ISERROR($V30),"Enter smelter details","RMI"),IF(ISERROR($V30),"",OFFSET('Smelter Look-up'!$F$4,$V30-4,0)))</f>
        <v>RMI</v>
      </c>
      <c r="H30" s="216" t="s">
        <v>15667</v>
      </c>
      <c r="I30" s="217" t="str">
        <f ca="1">IF(ISERROR($V30),"",OFFSET('Smelter Look-up'!$H$4,$V30-4,0))</f>
        <v>Map Ta Phut</v>
      </c>
      <c r="J30" s="217" t="str">
        <f ca="1">IF(ISERROR($V30),"",OFFSET('Smelter Look-up'!$I$4,$V30-4,0))</f>
        <v>Rayong</v>
      </c>
      <c r="K30" s="267" t="s">
        <v>15667</v>
      </c>
      <c r="L30" s="267" t="s">
        <v>15667</v>
      </c>
      <c r="M30" s="267" t="s">
        <v>15667</v>
      </c>
      <c r="N30" s="267" t="s">
        <v>15667</v>
      </c>
      <c r="O30" s="267" t="s">
        <v>15669</v>
      </c>
      <c r="P30" s="218" t="s">
        <v>489</v>
      </c>
      <c r="Q30" s="268" t="s">
        <v>15667</v>
      </c>
      <c r="R30" s="215" t="str">
        <f ca="1">IF(ISERROR($V30),"",OFFSET('Smelter Look-up'!$C$4,$V30-4,0)&amp;"")</f>
        <v>TANIOBIS Co., Ltd.</v>
      </c>
      <c r="S30" s="222" t="str">
        <f t="shared" ca="1" si="3"/>
        <v>TH</v>
      </c>
      <c r="T30" s="222" t="str">
        <f ca="1">IF(B30="","",IF(ISERROR(MATCH($J30,SorP!$B$1:$B$6230,0)),"",INDIRECT("'SorP'!$A$"&amp;MATCH($J30,SorP!$B$1:$B$6230,0))))</f>
        <v>TH-21</v>
      </c>
      <c r="U30" s="238"/>
      <c r="V30" s="269">
        <f ca="1">IF(C30="",NA(),IF(OR(C30="Smelter not listed",C30="Smelter not yet identified"),MATCH($B30&amp;$D30,'Smelter Look-up'!$J:$J,0),MATCH($B30&amp;$C30,'Smelter Look-up'!$J:$J,0)))</f>
        <v>374</v>
      </c>
      <c r="W30" s="270"/>
      <c r="X30" s="270">
        <f t="shared" ca="1" si="4"/>
        <v>0</v>
      </c>
      <c r="Y30" s="270"/>
      <c r="Z30" s="270"/>
      <c r="AB30" s="272" t="str">
        <f t="shared" ca="1" si="5"/>
        <v>TantalumTANIOBIS Co., Ltd.</v>
      </c>
    </row>
    <row r="31" spans="1:28" s="271" customFormat="1" ht="20">
      <c r="A31" s="214" t="s">
        <v>1417</v>
      </c>
      <c r="B31" s="215" t="str">
        <f ca="1">IF(LEN(A31)=0,"",INDEX('Smelter Look-up'!$A:$A,MATCH($A31,'Smelter Look-up'!$E:$E,0)))</f>
        <v>Tantalum</v>
      </c>
      <c r="C31" s="219" t="str">
        <f ca="1">IF(LEN(A31)=0,"",INDEX('Smelter Look-up'!$C:$C,MATCH($A31,'Smelter Look-up'!$E:$E,0)))</f>
        <v>TANIOBIS GmbH</v>
      </c>
      <c r="D31" s="277"/>
      <c r="E31" s="215" t="str">
        <f ca="1">IF(ISERROR($V31),"",OFFSET('Smelter Look-up'!$D$4,$V31-4,0)&amp;"")</f>
        <v>GERMANY</v>
      </c>
      <c r="F31" s="215" t="str">
        <f ca="1">IF(ISERROR($V31),"",OFFSET('Smelter Look-up'!$E$4,$V31-4,0))</f>
        <v>CID002545</v>
      </c>
      <c r="G31" s="215" t="str">
        <f ca="1">IF(C31=$X$4,IF(ISERROR($V31),"Enter smelter details","RMI"),IF(ISERROR($V31),"",OFFSET('Smelter Look-up'!$F$4,$V31-4,0)))</f>
        <v>RMI</v>
      </c>
      <c r="H31" s="216" t="s">
        <v>15667</v>
      </c>
      <c r="I31" s="217" t="str">
        <f ca="1">IF(ISERROR($V31),"",OFFSET('Smelter Look-up'!$H$4,$V31-4,0))</f>
        <v>Goslar</v>
      </c>
      <c r="J31" s="217" t="str">
        <f ca="1">IF(ISERROR($V31),"",OFFSET('Smelter Look-up'!$I$4,$V31-4,0))</f>
        <v>Niedersachsen</v>
      </c>
      <c r="K31" s="267" t="s">
        <v>15667</v>
      </c>
      <c r="L31" s="267" t="s">
        <v>15667</v>
      </c>
      <c r="M31" s="267" t="s">
        <v>15667</v>
      </c>
      <c r="N31" s="267" t="s">
        <v>15667</v>
      </c>
      <c r="O31" s="267" t="s">
        <v>15669</v>
      </c>
      <c r="P31" s="218" t="s">
        <v>489</v>
      </c>
      <c r="Q31" s="268" t="s">
        <v>15667</v>
      </c>
      <c r="R31" s="215" t="str">
        <f ca="1">IF(ISERROR($V31),"",OFFSET('Smelter Look-up'!$C$4,$V31-4,0)&amp;"")</f>
        <v>TANIOBIS GmbH</v>
      </c>
      <c r="S31" s="222" t="str">
        <f t="shared" ca="1" si="3"/>
        <v>DE</v>
      </c>
      <c r="T31" s="222" t="str">
        <f ca="1">IF(B31="","",IF(ISERROR(MATCH($J31,SorP!$B$1:$B$6230,0)),"",INDIRECT("'SorP'!$A$"&amp;MATCH($J31,SorP!$B$1:$B$6230,0))))</f>
        <v>DE-NI</v>
      </c>
      <c r="U31" s="238"/>
      <c r="V31" s="269">
        <f ca="1">IF(C31="",NA(),IF(OR(C31="Smelter not listed",C31="Smelter not yet identified"),MATCH($B31&amp;$D31,'Smelter Look-up'!$J:$J,0),MATCH($B31&amp;$C31,'Smelter Look-up'!$J:$J,0)))</f>
        <v>375</v>
      </c>
      <c r="W31" s="270"/>
      <c r="X31" s="270">
        <f t="shared" ca="1" si="4"/>
        <v>0</v>
      </c>
      <c r="Y31" s="270"/>
      <c r="Z31" s="270"/>
      <c r="AB31" s="272" t="str">
        <f t="shared" ca="1" si="5"/>
        <v>TantalumTANIOBIS GmbH</v>
      </c>
    </row>
    <row r="32" spans="1:28" s="271" customFormat="1" ht="20">
      <c r="A32" s="214" t="s">
        <v>1423</v>
      </c>
      <c r="B32" s="215" t="str">
        <f ca="1">IF(LEN(A32)=0,"",INDEX('Smelter Look-up'!$A:$A,MATCH($A32,'Smelter Look-up'!$E:$E,0)))</f>
        <v>Tantalum</v>
      </c>
      <c r="C32" s="219" t="str">
        <f ca="1">IF(LEN(A32)=0,"",INDEX('Smelter Look-up'!$C:$C,MATCH($A32,'Smelter Look-up'!$E:$E,0)))</f>
        <v>TANIOBIS Japan Co., Ltd.</v>
      </c>
      <c r="D32" s="277"/>
      <c r="E32" s="215" t="str">
        <f ca="1">IF(ISERROR($V32),"",OFFSET('Smelter Look-up'!$D$4,$V32-4,0)&amp;"")</f>
        <v>JAPAN</v>
      </c>
      <c r="F32" s="215" t="str">
        <f ca="1">IF(ISERROR($V32),"",OFFSET('Smelter Look-up'!$E$4,$V32-4,0))</f>
        <v>CID002549</v>
      </c>
      <c r="G32" s="215" t="str">
        <f ca="1">IF(C32=$X$4,IF(ISERROR($V32),"Enter smelter details","RMI"),IF(ISERROR($V32),"",OFFSET('Smelter Look-up'!$F$4,$V32-4,0)))</f>
        <v>RMI</v>
      </c>
      <c r="H32" s="216" t="s">
        <v>15667</v>
      </c>
      <c r="I32" s="217" t="str">
        <f ca="1">IF(ISERROR($V32),"",OFFSET('Smelter Look-up'!$H$4,$V32-4,0))</f>
        <v>Mito</v>
      </c>
      <c r="J32" s="217" t="str">
        <f ca="1">IF(ISERROR($V32),"",OFFSET('Smelter Look-up'!$I$4,$V32-4,0))</f>
        <v>Ibaraki</v>
      </c>
      <c r="K32" s="267" t="s">
        <v>15667</v>
      </c>
      <c r="L32" s="267" t="s">
        <v>15667</v>
      </c>
      <c r="M32" s="267" t="s">
        <v>15667</v>
      </c>
      <c r="N32" s="267" t="s">
        <v>15667</v>
      </c>
      <c r="O32" s="267" t="s">
        <v>15670</v>
      </c>
      <c r="P32" s="218" t="s">
        <v>489</v>
      </c>
      <c r="Q32" s="268" t="s">
        <v>15667</v>
      </c>
      <c r="R32" s="215" t="str">
        <f ca="1">IF(ISERROR($V32),"",OFFSET('Smelter Look-up'!$C$4,$V32-4,0)&amp;"")</f>
        <v>TANIOBIS Japan Co., Ltd.</v>
      </c>
      <c r="S32" s="222" t="str">
        <f t="shared" ca="1" si="3"/>
        <v>JP</v>
      </c>
      <c r="T32" s="222" t="str">
        <f ca="1">IF(B32="","",IF(ISERROR(MATCH($J32,SorP!$B$1:$B$6230,0)),"",INDIRECT("'SorP'!$A$"&amp;MATCH($J32,SorP!$B$1:$B$6230,0))))</f>
        <v>JP-08</v>
      </c>
      <c r="U32" s="238"/>
      <c r="V32" s="269">
        <f ca="1">IF(C32="",NA(),IF(OR(C32="Smelter not listed",C32="Smelter not yet identified"),MATCH($B32&amp;$D32,'Smelter Look-up'!$J:$J,0),MATCH($B32&amp;$C32,'Smelter Look-up'!$J:$J,0)))</f>
        <v>376</v>
      </c>
      <c r="W32" s="270"/>
      <c r="X32" s="270">
        <f t="shared" ca="1" si="4"/>
        <v>0</v>
      </c>
      <c r="Y32" s="270"/>
      <c r="Z32" s="270"/>
      <c r="AB32" s="272" t="str">
        <f t="shared" ca="1" si="5"/>
        <v>TantalumTANIOBIS Japan Co., Ltd.</v>
      </c>
    </row>
    <row r="33" spans="1:28" s="271" customFormat="1" ht="20">
      <c r="A33" s="214" t="s">
        <v>1424</v>
      </c>
      <c r="B33" s="215" t="str">
        <f ca="1">IF(LEN(A33)=0,"",INDEX('Smelter Look-up'!$A:$A,MATCH($A33,'Smelter Look-up'!$E:$E,0)))</f>
        <v>Tantalum</v>
      </c>
      <c r="C33" s="219" t="str">
        <f ca="1">IF(LEN(A33)=0,"",INDEX('Smelter Look-up'!$C:$C,MATCH($A33,'Smelter Look-up'!$E:$E,0)))</f>
        <v>TANIOBIS Smelting GmbH &amp; Co. KG</v>
      </c>
      <c r="D33" s="277"/>
      <c r="E33" s="215" t="str">
        <f ca="1">IF(ISERROR($V33),"",OFFSET('Smelter Look-up'!$D$4,$V33-4,0)&amp;"")</f>
        <v>GERMANY</v>
      </c>
      <c r="F33" s="215" t="str">
        <f ca="1">IF(ISERROR($V33),"",OFFSET('Smelter Look-up'!$E$4,$V33-4,0))</f>
        <v>CID002550</v>
      </c>
      <c r="G33" s="215" t="str">
        <f ca="1">IF(C33=$X$4,IF(ISERROR($V33),"Enter smelter details","RMI"),IF(ISERROR($V33),"",OFFSET('Smelter Look-up'!$F$4,$V33-4,0)))</f>
        <v>RMI</v>
      </c>
      <c r="H33" s="216" t="s">
        <v>15667</v>
      </c>
      <c r="I33" s="217" t="str">
        <f ca="1">IF(ISERROR($V33),"",OFFSET('Smelter Look-up'!$H$4,$V33-4,0))</f>
        <v>Laufenburg</v>
      </c>
      <c r="J33" s="217" t="str">
        <f ca="1">IF(ISERROR($V33),"",OFFSET('Smelter Look-up'!$I$4,$V33-4,0))</f>
        <v>Baden-Württemberg</v>
      </c>
      <c r="K33" s="267" t="s">
        <v>15667</v>
      </c>
      <c r="L33" s="267" t="s">
        <v>15667</v>
      </c>
      <c r="M33" s="267" t="s">
        <v>15667</v>
      </c>
      <c r="N33" s="267" t="s">
        <v>15667</v>
      </c>
      <c r="O33" s="267" t="s">
        <v>15669</v>
      </c>
      <c r="P33" s="218" t="s">
        <v>489</v>
      </c>
      <c r="Q33" s="268" t="s">
        <v>15667</v>
      </c>
      <c r="R33" s="215" t="str">
        <f ca="1">IF(ISERROR($V33),"",OFFSET('Smelter Look-up'!$C$4,$V33-4,0)&amp;"")</f>
        <v>TANIOBIS Smelting GmbH &amp; Co. KG</v>
      </c>
      <c r="S33" s="222" t="str">
        <f t="shared" ca="1" si="3"/>
        <v>DE</v>
      </c>
      <c r="T33" s="222" t="str">
        <f ca="1">IF(B33="","",IF(ISERROR(MATCH($J33,SorP!$B$1:$B$6230,0)),"",INDIRECT("'SorP'!$A$"&amp;MATCH($J33,SorP!$B$1:$B$6230,0))))</f>
        <v>DE-BW</v>
      </c>
      <c r="U33" s="238"/>
      <c r="V33" s="269">
        <f ca="1">IF(C33="",NA(),IF(OR(C33="Smelter not listed",C33="Smelter not yet identified"),MATCH($B33&amp;$D33,'Smelter Look-up'!$J:$J,0),MATCH($B33&amp;$C33,'Smelter Look-up'!$J:$J,0)))</f>
        <v>377</v>
      </c>
      <c r="W33" s="270"/>
      <c r="X33" s="270">
        <f t="shared" ca="1" si="4"/>
        <v>0</v>
      </c>
      <c r="Y33" s="270"/>
      <c r="Z33" s="270"/>
      <c r="AB33" s="272" t="str">
        <f t="shared" ca="1" si="5"/>
        <v>TantalumTANIOBIS Smelting GmbH &amp; Co. KG</v>
      </c>
    </row>
    <row r="34" spans="1:28" s="271" customFormat="1" ht="27">
      <c r="A34" s="214" t="s">
        <v>764</v>
      </c>
      <c r="B34" s="215" t="str">
        <f ca="1">IF(LEN(A34)=0,"",INDEX('Smelter Look-up'!$A:$A,MATCH($A34,'Smelter Look-up'!$E:$E,0)))</f>
        <v>Tantalum</v>
      </c>
      <c r="C34" s="219" t="str">
        <f ca="1">IF(LEN(A34)=0,"",INDEX('Smelter Look-up'!$C:$C,MATCH($A34,'Smelter Look-up'!$E:$E,0)))</f>
        <v>Telex Metals</v>
      </c>
      <c r="D34" s="277"/>
      <c r="E34" s="215" t="str">
        <f ca="1">IF(ISERROR($V34),"",OFFSET('Smelter Look-up'!$D$4,$V34-4,0)&amp;"")</f>
        <v>UNITED STATES OF AMERICA</v>
      </c>
      <c r="F34" s="215" t="str">
        <f ca="1">IF(ISERROR($V34),"",OFFSET('Smelter Look-up'!$E$4,$V34-4,0))</f>
        <v>CID001891</v>
      </c>
      <c r="G34" s="215" t="str">
        <f ca="1">IF(C34=$X$4,IF(ISERROR($V34),"Enter smelter details","RMI"),IF(ISERROR($V34),"",OFFSET('Smelter Look-up'!$F$4,$V34-4,0)))</f>
        <v>RMI</v>
      </c>
      <c r="H34" s="216" t="s">
        <v>15667</v>
      </c>
      <c r="I34" s="217" t="str">
        <f ca="1">IF(ISERROR($V34),"",OFFSET('Smelter Look-up'!$H$4,$V34-4,0))</f>
        <v>Croydon</v>
      </c>
      <c r="J34" s="217" t="str">
        <f ca="1">IF(ISERROR($V34),"",OFFSET('Smelter Look-up'!$I$4,$V34-4,0))</f>
        <v>Pennsylvania</v>
      </c>
      <c r="K34" s="267" t="s">
        <v>15667</v>
      </c>
      <c r="L34" s="267" t="s">
        <v>15667</v>
      </c>
      <c r="M34" s="267" t="s">
        <v>15667</v>
      </c>
      <c r="N34" s="267" t="s">
        <v>15667</v>
      </c>
      <c r="O34" s="267" t="s">
        <v>15669</v>
      </c>
      <c r="P34" s="218" t="s">
        <v>489</v>
      </c>
      <c r="Q34" s="268" t="s">
        <v>15667</v>
      </c>
      <c r="R34" s="215" t="str">
        <f ca="1">IF(ISERROR($V34),"",OFFSET('Smelter Look-up'!$C$4,$V34-4,0)&amp;"")</f>
        <v>Telex Metals</v>
      </c>
      <c r="S34" s="222" t="str">
        <f t="shared" ca="1" si="3"/>
        <v>US</v>
      </c>
      <c r="T34" s="222" t="str">
        <f ca="1">IF(B34="","",IF(ISERROR(MATCH($J34,SorP!$B$1:$B$6230,0)),"",INDIRECT("'SorP'!$A$"&amp;MATCH($J34,SorP!$B$1:$B$6230,0))))</f>
        <v>US-PA</v>
      </c>
      <c r="U34" s="238"/>
      <c r="V34" s="269">
        <f ca="1">IF(C34="",NA(),IF(OR(C34="Smelter not listed",C34="Smelter not yet identified"),MATCH($B34&amp;$D34,'Smelter Look-up'!$J:$J,0),MATCH($B34&amp;$C34,'Smelter Look-up'!$J:$J,0)))</f>
        <v>378</v>
      </c>
      <c r="W34" s="270"/>
      <c r="X34" s="270">
        <f t="shared" ca="1" si="4"/>
        <v>0</v>
      </c>
      <c r="Y34" s="270"/>
      <c r="Z34" s="270"/>
      <c r="AB34" s="272" t="str">
        <f t="shared" ca="1" si="5"/>
        <v>TantalumTelex Metals</v>
      </c>
    </row>
    <row r="35" spans="1:28" s="271" customFormat="1" ht="20">
      <c r="A35" s="214" t="s">
        <v>765</v>
      </c>
      <c r="B35" s="215" t="str">
        <f ca="1">IF(LEN(A35)=0,"",INDEX('Smelter Look-up'!$A:$A,MATCH($A35,'Smelter Look-up'!$E:$E,0)))</f>
        <v>Tantalum</v>
      </c>
      <c r="C35" s="219" t="str">
        <f ca="1">IF(LEN(A35)=0,"",INDEX('Smelter Look-up'!$C:$C,MATCH($A35,'Smelter Look-up'!$E:$E,0)))</f>
        <v>Ulba Metallurgical Plant JSC</v>
      </c>
      <c r="D35" s="277"/>
      <c r="E35" s="215" t="str">
        <f ca="1">IF(ISERROR($V35),"",OFFSET('Smelter Look-up'!$D$4,$V35-4,0)&amp;"")</f>
        <v>KAZAKHSTAN</v>
      </c>
      <c r="F35" s="215" t="str">
        <f ca="1">IF(ISERROR($V35),"",OFFSET('Smelter Look-up'!$E$4,$V35-4,0))</f>
        <v>CID001969</v>
      </c>
      <c r="G35" s="215" t="str">
        <f ca="1">IF(C35=$X$4,IF(ISERROR($V35),"Enter smelter details","RMI"),IF(ISERROR($V35),"",OFFSET('Smelter Look-up'!$F$4,$V35-4,0)))</f>
        <v>RMI</v>
      </c>
      <c r="H35" s="216" t="s">
        <v>15667</v>
      </c>
      <c r="I35" s="217" t="str">
        <f ca="1">IF(ISERROR($V35),"",OFFSET('Smelter Look-up'!$H$4,$V35-4,0))</f>
        <v>Ust-Kamenogorsk</v>
      </c>
      <c r="J35" s="217" t="str">
        <f ca="1">IF(ISERROR($V35),"",OFFSET('Smelter Look-up'!$I$4,$V35-4,0))</f>
        <v>Qaraghandy oblysy</v>
      </c>
      <c r="K35" s="267" t="s">
        <v>15667</v>
      </c>
      <c r="L35" s="267" t="s">
        <v>15667</v>
      </c>
      <c r="M35" s="267" t="s">
        <v>15667</v>
      </c>
      <c r="N35" s="267" t="s">
        <v>15667</v>
      </c>
      <c r="O35" s="267" t="s">
        <v>15669</v>
      </c>
      <c r="P35" s="218" t="s">
        <v>489</v>
      </c>
      <c r="Q35" s="268" t="s">
        <v>15667</v>
      </c>
      <c r="R35" s="215" t="str">
        <f ca="1">IF(ISERROR($V35),"",OFFSET('Smelter Look-up'!$C$4,$V35-4,0)&amp;"")</f>
        <v>Ulba Metallurgical Plant JSC</v>
      </c>
      <c r="S35" s="222" t="str">
        <f t="shared" ca="1" si="3"/>
        <v>KZ</v>
      </c>
      <c r="T35" s="222" t="str">
        <f ca="1">IF(B35="","",IF(ISERROR(MATCH($J35,SorP!$B$1:$B$6230,0)),"",INDIRECT("'SorP'!$A$"&amp;MATCH($J35,SorP!$B$1:$B$6230,0))))</f>
        <v>KZ-KAR</v>
      </c>
      <c r="U35" s="238"/>
      <c r="V35" s="269">
        <f ca="1">IF(C35="",NA(),IF(OR(C35="Smelter not listed",C35="Smelter not yet identified"),MATCH($B35&amp;$D35,'Smelter Look-up'!$J:$J,0),MATCH($B35&amp;$C35,'Smelter Look-up'!$J:$J,0)))</f>
        <v>380</v>
      </c>
      <c r="W35" s="270"/>
      <c r="X35" s="270">
        <f t="shared" ca="1" si="4"/>
        <v>0</v>
      </c>
      <c r="Y35" s="270"/>
      <c r="Z35" s="270"/>
      <c r="AB35" s="272" t="str">
        <f t="shared" ca="1" si="5"/>
        <v>TantalumUlba Metallurgical Plant JSC</v>
      </c>
    </row>
    <row r="36" spans="1:28" s="271" customFormat="1" ht="20">
      <c r="A36" s="214" t="s">
        <v>751</v>
      </c>
      <c r="B36" s="215" t="str">
        <f ca="1">IF(LEN(A36)=0,"",INDEX('Smelter Look-up'!$A:$A,MATCH($A36,'Smelter Look-up'!$E:$E,0)))</f>
        <v>Tantalum</v>
      </c>
      <c r="C36" s="219" t="str">
        <f ca="1">IF(LEN(A36)=0,"",INDEX('Smelter Look-up'!$C:$C,MATCH($A36,'Smelter Look-up'!$E:$E,0)))</f>
        <v>XIMEI RESOURCES (GUANGDONG) LIMITED</v>
      </c>
      <c r="D36" s="277"/>
      <c r="E36" s="215" t="str">
        <f ca="1">IF(ISERROR($V36),"",OFFSET('Smelter Look-up'!$D$4,$V36-4,0)&amp;"")</f>
        <v>CHINA</v>
      </c>
      <c r="F36" s="215" t="str">
        <f ca="1">IF(ISERROR($V36),"",OFFSET('Smelter Look-up'!$E$4,$V36-4,0))</f>
        <v>CID000616</v>
      </c>
      <c r="G36" s="215" t="str">
        <f ca="1">IF(C36=$X$4,IF(ISERROR($V36),"Enter smelter details","RMI"),IF(ISERROR($V36),"",OFFSET('Smelter Look-up'!$F$4,$V36-4,0)))</f>
        <v>RMI</v>
      </c>
      <c r="H36" s="216" t="s">
        <v>15667</v>
      </c>
      <c r="I36" s="217" t="str">
        <f ca="1">IF(ISERROR($V36),"",OFFSET('Smelter Look-up'!$H$4,$V36-4,0))</f>
        <v>Yingde</v>
      </c>
      <c r="J36" s="217" t="str">
        <f ca="1">IF(ISERROR($V36),"",OFFSET('Smelter Look-up'!$I$4,$V36-4,0))</f>
        <v>Guangdong Sheng</v>
      </c>
      <c r="K36" s="267" t="s">
        <v>15667</v>
      </c>
      <c r="L36" s="267" t="s">
        <v>15667</v>
      </c>
      <c r="M36" s="267" t="s">
        <v>15667</v>
      </c>
      <c r="N36" s="267" t="s">
        <v>15667</v>
      </c>
      <c r="O36" s="267" t="s">
        <v>15669</v>
      </c>
      <c r="P36" s="218" t="s">
        <v>489</v>
      </c>
      <c r="Q36" s="268" t="s">
        <v>15667</v>
      </c>
      <c r="R36" s="215" t="str">
        <f ca="1">IF(ISERROR($V36),"",OFFSET('Smelter Look-up'!$C$4,$V36-4,0)&amp;"")</f>
        <v>XIMEI RESOURCES (GUANGDONG) LIMITED</v>
      </c>
      <c r="S36" s="222" t="str">
        <f t="shared" ca="1" si="3"/>
        <v>CN</v>
      </c>
      <c r="T36" s="222" t="str">
        <f ca="1">IF(B36="","",IF(ISERROR(MATCH($J36,SorP!$B$1:$B$6230,0)),"",INDIRECT("'SorP'!$A$"&amp;MATCH($J36,SorP!$B$1:$B$6230,0))))</f>
        <v>CN-GD</v>
      </c>
      <c r="U36" s="238"/>
      <c r="V36" s="269">
        <f ca="1">IF(C36="",NA(),IF(OR(C36="Smelter not listed",C36="Smelter not yet identified"),MATCH($B36&amp;$D36,'Smelter Look-up'!$J:$J,0),MATCH($B36&amp;$C36,'Smelter Look-up'!$J:$J,0)))</f>
        <v>381</v>
      </c>
      <c r="W36" s="270"/>
      <c r="X36" s="270">
        <f t="shared" ca="1" si="4"/>
        <v>0</v>
      </c>
      <c r="Y36" s="270"/>
      <c r="Z36" s="270"/>
      <c r="AB36" s="272" t="str">
        <f t="shared" ca="1" si="5"/>
        <v>TantalumXIMEI RESOURCES (GUANGDONG) LIMITED</v>
      </c>
    </row>
    <row r="37" spans="1:28" s="271" customFormat="1" ht="20">
      <c r="A37" s="214" t="s">
        <v>1400</v>
      </c>
      <c r="B37" s="215" t="str">
        <f ca="1">IF(LEN(A37)=0,"",INDEX('Smelter Look-up'!$A:$A,MATCH($A37,'Smelter Look-up'!$E:$E,0)))</f>
        <v>Tantalum</v>
      </c>
      <c r="C37" s="219" t="str">
        <f ca="1">IF(LEN(A37)=0,"",INDEX('Smelter Look-up'!$C:$C,MATCH($A37,'Smelter Look-up'!$E:$E,0)))</f>
        <v>XinXing HaoRong Electronic Material Co., Ltd.</v>
      </c>
      <c r="D37" s="277"/>
      <c r="E37" s="215" t="str">
        <f ca="1">IF(ISERROR($V37),"",OFFSET('Smelter Look-up'!$D$4,$V37-4,0)&amp;"")</f>
        <v>CHINA</v>
      </c>
      <c r="F37" s="215" t="str">
        <f ca="1">IF(ISERROR($V37),"",OFFSET('Smelter Look-up'!$E$4,$V37-4,0))</f>
        <v>CID002508</v>
      </c>
      <c r="G37" s="215" t="str">
        <f ca="1">IF(C37=$X$4,IF(ISERROR($V37),"Enter smelter details","RMI"),IF(ISERROR($V37),"",OFFSET('Smelter Look-up'!$F$4,$V37-4,0)))</f>
        <v>RMI</v>
      </c>
      <c r="H37" s="216" t="s">
        <v>15667</v>
      </c>
      <c r="I37" s="217" t="str">
        <f ca="1">IF(ISERROR($V37),"",OFFSET('Smelter Look-up'!$H$4,$V37-4,0))</f>
        <v>YunFu City</v>
      </c>
      <c r="J37" s="217" t="str">
        <f ca="1">IF(ISERROR($V37),"",OFFSET('Smelter Look-up'!$I$4,$V37-4,0))</f>
        <v>Guangdong Sheng</v>
      </c>
      <c r="K37" s="267" t="s">
        <v>15667</v>
      </c>
      <c r="L37" s="267" t="s">
        <v>15667</v>
      </c>
      <c r="M37" s="267" t="s">
        <v>15667</v>
      </c>
      <c r="N37" s="267" t="s">
        <v>15667</v>
      </c>
      <c r="O37" s="267" t="s">
        <v>15669</v>
      </c>
      <c r="P37" s="218" t="s">
        <v>489</v>
      </c>
      <c r="Q37" s="268" t="s">
        <v>15667</v>
      </c>
      <c r="R37" s="215" t="str">
        <f ca="1">IF(ISERROR($V37),"",OFFSET('Smelter Look-up'!$C$4,$V37-4,0)&amp;"")</f>
        <v>XinXing HaoRong Electronic Material Co., Ltd.</v>
      </c>
      <c r="S37" s="222" t="str">
        <f t="shared" ca="1" si="3"/>
        <v>CN</v>
      </c>
      <c r="T37" s="222" t="str">
        <f ca="1">IF(B37="","",IF(ISERROR(MATCH($J37,SorP!$B$1:$B$6230,0)),"",INDIRECT("'SorP'!$A$"&amp;MATCH($J37,SorP!$B$1:$B$6230,0))))</f>
        <v>CN-GD</v>
      </c>
      <c r="U37" s="238"/>
      <c r="V37" s="269">
        <f ca="1">IF(C37="",NA(),IF(OR(C37="Smelter not listed",C37="Smelter not yet identified"),MATCH($B37&amp;$D37,'Smelter Look-up'!$J:$J,0),MATCH($B37&amp;$C37,'Smelter Look-up'!$J:$J,0)))</f>
        <v>382</v>
      </c>
      <c r="W37" s="270"/>
      <c r="X37" s="270">
        <f t="shared" ca="1" si="4"/>
        <v>0</v>
      </c>
      <c r="Y37" s="270"/>
      <c r="Z37" s="270"/>
      <c r="AB37" s="272" t="str">
        <f t="shared" ca="1" si="5"/>
        <v>TantalumXinXing HaoRong Electronic Material Co., Ltd.</v>
      </c>
    </row>
    <row r="38" spans="1:28" s="271" customFormat="1" ht="20">
      <c r="A38" s="214" t="s">
        <v>761</v>
      </c>
      <c r="B38" s="215" t="str">
        <f ca="1">IF(LEN(A38)=0,"",INDEX('Smelter Look-up'!$A:$A,MATCH($A38,'Smelter Look-up'!$E:$E,0)))</f>
        <v>Tantalum</v>
      </c>
      <c r="C38" s="219" t="str">
        <f ca="1">IF(LEN(A38)=0,"",INDEX('Smelter Look-up'!$C:$C,MATCH($A38,'Smelter Look-up'!$E:$E,0)))</f>
        <v>Yanling Jincheng Tantalum &amp; Niobium Co., Ltd.</v>
      </c>
      <c r="D38" s="277"/>
      <c r="E38" s="215" t="str">
        <f ca="1">IF(ISERROR($V38),"",OFFSET('Smelter Look-up'!$D$4,$V38-4,0)&amp;"")</f>
        <v>CHINA</v>
      </c>
      <c r="F38" s="215" t="str">
        <f ca="1">IF(ISERROR($V38),"",OFFSET('Smelter Look-up'!$E$4,$V38-4,0))</f>
        <v>CID001522</v>
      </c>
      <c r="G38" s="215" t="str">
        <f ca="1">IF(C38=$X$4,IF(ISERROR($V38),"Enter smelter details","RMI"),IF(ISERROR($V38),"",OFFSET('Smelter Look-up'!$F$4,$V38-4,0)))</f>
        <v>RMI</v>
      </c>
      <c r="H38" s="216" t="s">
        <v>15667</v>
      </c>
      <c r="I38" s="217" t="str">
        <f ca="1">IF(ISERROR($V38),"",OFFSET('Smelter Look-up'!$H$4,$V38-4,0))</f>
        <v>Zhuzhou</v>
      </c>
      <c r="J38" s="217" t="str">
        <f ca="1">IF(ISERROR($V38),"",OFFSET('Smelter Look-up'!$I$4,$V38-4,0))</f>
        <v>Hunan Sheng</v>
      </c>
      <c r="K38" s="267" t="s">
        <v>15667</v>
      </c>
      <c r="L38" s="267" t="s">
        <v>15667</v>
      </c>
      <c r="M38" s="267" t="s">
        <v>15667</v>
      </c>
      <c r="N38" s="267" t="s">
        <v>15667</v>
      </c>
      <c r="O38" s="267" t="s">
        <v>15669</v>
      </c>
      <c r="P38" s="218" t="s">
        <v>489</v>
      </c>
      <c r="Q38" s="268" t="s">
        <v>15667</v>
      </c>
      <c r="R38" s="215" t="str">
        <f ca="1">IF(ISERROR($V38),"",OFFSET('Smelter Look-up'!$C$4,$V38-4,0)&amp;"")</f>
        <v>Yanling Jincheng Tantalum &amp; Niobium Co., Ltd.</v>
      </c>
      <c r="S38" s="222" t="str">
        <f t="shared" ref="S38:S68" ca="1" si="6">IF(B38="","",IF(ISERROR(MATCH($E38,CL,0)),"Unknown",INDIRECT("'C'!$A$"&amp;MATCH($E38,CL,0)+1)))</f>
        <v>CN</v>
      </c>
      <c r="T38" s="222" t="str">
        <f ca="1">IF(B38="","",IF(ISERROR(MATCH($J38,SorP!$B$1:$B$6230,0)),"",INDIRECT("'SorP'!$A$"&amp;MATCH($J38,SorP!$B$1:$B$6230,0))))</f>
        <v>CN-HN</v>
      </c>
      <c r="U38" s="238"/>
      <c r="V38" s="269">
        <f ca="1">IF(C38="",NA(),IF(OR(C38="Smelter not listed",C38="Smelter not yet identified"),MATCH($B38&amp;$D38,'Smelter Look-up'!$J:$J,0),MATCH($B38&amp;$C38,'Smelter Look-up'!$J:$J,0)))</f>
        <v>384</v>
      </c>
      <c r="W38" s="270"/>
      <c r="X38" s="270">
        <f t="shared" ref="X38:X68" ca="1" si="7">IF(AND(C38="Smelter not listed",OR(LEN(D38)=0,LEN(E38)=0)),1,0)</f>
        <v>0</v>
      </c>
      <c r="Y38" s="270"/>
      <c r="Z38" s="270"/>
      <c r="AB38" s="272" t="str">
        <f t="shared" ref="AB38:AB68" ca="1" si="8">B38&amp;C38</f>
        <v>TantalumYanling Jincheng Tantalum &amp; Niobium Co., Ltd.</v>
      </c>
    </row>
    <row r="39" spans="1:28" s="271" customFormat="1" ht="27">
      <c r="A39" s="214" t="s">
        <v>766</v>
      </c>
      <c r="B39" s="215" t="str">
        <f ca="1">IF(LEN(A39)=0,"",INDEX('Smelter Look-up'!$A:$A,MATCH($A39,'Smelter Look-up'!$E:$E,0)))</f>
        <v>Tin</v>
      </c>
      <c r="C39" s="219" t="str">
        <f ca="1">IF(LEN(A39)=0,"",INDEX('Smelter Look-up'!$C:$C,MATCH($A39,'Smelter Look-up'!$E:$E,0)))</f>
        <v>Alpha</v>
      </c>
      <c r="D39" s="277"/>
      <c r="E39" s="215" t="str">
        <f ca="1">IF(ISERROR($V39),"",OFFSET('Smelter Look-up'!$D$4,$V39-4,0)&amp;"")</f>
        <v>UNITED STATES OF AMERICA</v>
      </c>
      <c r="F39" s="215" t="str">
        <f ca="1">IF(ISERROR($V39),"",OFFSET('Smelter Look-up'!$E$4,$V39-4,0))</f>
        <v>CID000292</v>
      </c>
      <c r="G39" s="215" t="str">
        <f ca="1">IF(C39=$X$4,IF(ISERROR($V39),"Enter smelter details","RMI"),IF(ISERROR($V39),"",OFFSET('Smelter Look-up'!$F$4,$V39-4,0)))</f>
        <v>RMI</v>
      </c>
      <c r="H39" s="216" t="s">
        <v>15667</v>
      </c>
      <c r="I39" s="217" t="str">
        <f ca="1">IF(ISERROR($V39),"",OFFSET('Smelter Look-up'!$H$4,$V39-4,0))</f>
        <v>Altoona</v>
      </c>
      <c r="J39" s="217" t="str">
        <f ca="1">IF(ISERROR($V39),"",OFFSET('Smelter Look-up'!$I$4,$V39-4,0))</f>
        <v>Pennsylvania</v>
      </c>
      <c r="K39" s="267" t="s">
        <v>15667</v>
      </c>
      <c r="L39" s="267" t="s">
        <v>15667</v>
      </c>
      <c r="M39" s="267" t="s">
        <v>15667</v>
      </c>
      <c r="N39" s="267" t="s">
        <v>15667</v>
      </c>
      <c r="O39" s="267" t="s">
        <v>15669</v>
      </c>
      <c r="P39" s="218" t="s">
        <v>489</v>
      </c>
      <c r="Q39" s="268" t="s">
        <v>15667</v>
      </c>
      <c r="R39" s="215" t="str">
        <f ca="1">IF(ISERROR($V39),"",OFFSET('Smelter Look-up'!$C$4,$V39-4,0)&amp;"")</f>
        <v>Alpha</v>
      </c>
      <c r="S39" s="222" t="str">
        <f t="shared" ca="1" si="6"/>
        <v>US</v>
      </c>
      <c r="T39" s="222" t="str">
        <f ca="1">IF(B39="","",IF(ISERROR(MATCH($J39,SorP!$B$1:$B$6230,0)),"",INDIRECT("'SorP'!$A$"&amp;MATCH($J39,SorP!$B$1:$B$6230,0))))</f>
        <v>US-PA</v>
      </c>
      <c r="U39" s="238"/>
      <c r="V39" s="269">
        <f ca="1">IF(C39="",NA(),IF(OR(C39="Smelter not listed",C39="Smelter not yet identified"),MATCH($B39&amp;$D39,'Smelter Look-up'!$J:$J,0),MATCH($B39&amp;$C39,'Smelter Look-up'!$J:$J,0)))</f>
        <v>390</v>
      </c>
      <c r="W39" s="270"/>
      <c r="X39" s="270">
        <f t="shared" ca="1" si="7"/>
        <v>0</v>
      </c>
      <c r="Y39" s="270"/>
      <c r="Z39" s="270"/>
      <c r="AB39" s="272" t="str">
        <f t="shared" ca="1" si="8"/>
        <v>TinAlpha</v>
      </c>
    </row>
    <row r="40" spans="1:28" s="271" customFormat="1" ht="27">
      <c r="A40" s="214" t="s">
        <v>2299</v>
      </c>
      <c r="B40" s="215" t="str">
        <f ca="1">IF(LEN(A40)=0,"",INDEX('Smelter Look-up'!$A:$A,MATCH($A40,'Smelter Look-up'!$E:$E,0)))</f>
        <v>Tin</v>
      </c>
      <c r="C40" s="219" t="str">
        <f ca="1">IF(LEN(A40)=0,"",INDEX('Smelter Look-up'!$C:$C,MATCH($A40,'Smelter Look-up'!$E:$E,0)))</f>
        <v>Chenzhou Yunxiang Mining and Metallurgy Co., Ltd.</v>
      </c>
      <c r="D40" s="277"/>
      <c r="E40" s="215" t="str">
        <f ca="1">IF(ISERROR($V40),"",OFFSET('Smelter Look-up'!$D$4,$V40-4,0)&amp;"")</f>
        <v>CHINA</v>
      </c>
      <c r="F40" s="215" t="str">
        <f ca="1">IF(ISERROR($V40),"",OFFSET('Smelter Look-up'!$E$4,$V40-4,0))</f>
        <v>CID000228</v>
      </c>
      <c r="G40" s="215" t="str">
        <f ca="1">IF(C40=$X$4,IF(ISERROR($V40),"Enter smelter details","RMI"),IF(ISERROR($V40),"",OFFSET('Smelter Look-up'!$F$4,$V40-4,0)))</f>
        <v>RMI</v>
      </c>
      <c r="H40" s="216" t="s">
        <v>15667</v>
      </c>
      <c r="I40" s="217" t="str">
        <f ca="1">IF(ISERROR($V40),"",OFFSET('Smelter Look-up'!$H$4,$V40-4,0))</f>
        <v>Chenzhou</v>
      </c>
      <c r="J40" s="217" t="str">
        <f ca="1">IF(ISERROR($V40),"",OFFSET('Smelter Look-up'!$I$4,$V40-4,0))</f>
        <v>Hunan Sheng</v>
      </c>
      <c r="K40" s="267" t="s">
        <v>15667</v>
      </c>
      <c r="L40" s="267" t="s">
        <v>15667</v>
      </c>
      <c r="M40" s="267" t="s">
        <v>15667</v>
      </c>
      <c r="N40" s="267" t="s">
        <v>15667</v>
      </c>
      <c r="O40" s="267" t="s">
        <v>15668</v>
      </c>
      <c r="P40" s="218" t="s">
        <v>489</v>
      </c>
      <c r="Q40" s="268" t="s">
        <v>15667</v>
      </c>
      <c r="R40" s="215" t="str">
        <f ca="1">IF(ISERROR($V40),"",OFFSET('Smelter Look-up'!$C$4,$V40-4,0)&amp;"")</f>
        <v>Chenzhou Yunxiang Mining and Metallurgy Co., Ltd.</v>
      </c>
      <c r="S40" s="222" t="str">
        <f t="shared" ca="1" si="6"/>
        <v>CN</v>
      </c>
      <c r="T40" s="222" t="str">
        <f ca="1">IF(B40="","",IF(ISERROR(MATCH($J40,SorP!$B$1:$B$6230,0)),"",INDIRECT("'SorP'!$A$"&amp;MATCH($J40,SorP!$B$1:$B$6230,0))))</f>
        <v>CN-HN</v>
      </c>
      <c r="U40" s="238"/>
      <c r="V40" s="269">
        <f ca="1">IF(C40="",NA(),IF(OR(C40="Smelter not listed",C40="Smelter not yet identified"),MATCH($B40&amp;$D40,'Smelter Look-up'!$J:$J,0),MATCH($B40&amp;$C40,'Smelter Look-up'!$J:$J,0)))</f>
        <v>399</v>
      </c>
      <c r="W40" s="270"/>
      <c r="X40" s="270">
        <f t="shared" ca="1" si="7"/>
        <v>0</v>
      </c>
      <c r="Y40" s="270"/>
      <c r="Z40" s="270"/>
      <c r="AB40" s="272" t="str">
        <f t="shared" ca="1" si="8"/>
        <v>TinChenzhou Yunxiang Mining and Metallurgy Co., Ltd.</v>
      </c>
    </row>
    <row r="41" spans="1:28" s="271" customFormat="1" ht="27">
      <c r="A41" s="214" t="s">
        <v>13010</v>
      </c>
      <c r="B41" s="215" t="str">
        <f ca="1">IF(LEN(A41)=0,"",INDEX('Smelter Look-up'!$A:$A,MATCH($A41,'Smelter Look-up'!$E:$E,0)))</f>
        <v>Tin</v>
      </c>
      <c r="C41" s="219" t="str">
        <f ca="1">IF(LEN(A41)=0,"",INDEX('Smelter Look-up'!$C:$C,MATCH($A41,'Smelter Look-up'!$E:$E,0)))</f>
        <v>Chifeng Dajingzi Tin Industry Co., Ltd.</v>
      </c>
      <c r="D41" s="277"/>
      <c r="E41" s="215" t="str">
        <f ca="1">IF(ISERROR($V41),"",OFFSET('Smelter Look-up'!$D$4,$V41-4,0)&amp;"")</f>
        <v>CHINA</v>
      </c>
      <c r="F41" s="215" t="str">
        <f ca="1">IF(ISERROR($V41),"",OFFSET('Smelter Look-up'!$E$4,$V41-4,0))</f>
        <v>CID003190</v>
      </c>
      <c r="G41" s="215" t="str">
        <f ca="1">IF(C41=$X$4,IF(ISERROR($V41),"Enter smelter details","RMI"),IF(ISERROR($V41),"",OFFSET('Smelter Look-up'!$F$4,$V41-4,0)))</f>
        <v>RMI</v>
      </c>
      <c r="H41" s="216" t="s">
        <v>15667</v>
      </c>
      <c r="I41" s="217" t="str">
        <f ca="1">IF(ISERROR($V41),"",OFFSET('Smelter Look-up'!$H$4,$V41-4,0))</f>
        <v>Chifeng</v>
      </c>
      <c r="J41" s="217" t="str">
        <f ca="1">IF(ISERROR($V41),"",OFFSET('Smelter Look-up'!$I$4,$V41-4,0))</f>
        <v>Nei Mongol Zizhiqu</v>
      </c>
      <c r="K41" s="267" t="s">
        <v>15667</v>
      </c>
      <c r="L41" s="267" t="s">
        <v>15667</v>
      </c>
      <c r="M41" s="267" t="s">
        <v>15667</v>
      </c>
      <c r="N41" s="267" t="s">
        <v>15667</v>
      </c>
      <c r="O41" s="267" t="s">
        <v>15668</v>
      </c>
      <c r="P41" s="218" t="s">
        <v>489</v>
      </c>
      <c r="Q41" s="268" t="s">
        <v>15667</v>
      </c>
      <c r="R41" s="215" t="str">
        <f ca="1">IF(ISERROR($V41),"",OFFSET('Smelter Look-up'!$C$4,$V41-4,0)&amp;"")</f>
        <v>Chifeng Dajingzi Tin Industry Co., Ltd.</v>
      </c>
      <c r="S41" s="222" t="str">
        <f t="shared" ca="1" si="6"/>
        <v>CN</v>
      </c>
      <c r="T41" s="222" t="str">
        <f ca="1">IF(B41="","",IF(ISERROR(MATCH($J41,SorP!$B$1:$B$6230,0)),"",INDIRECT("'SorP'!$A$"&amp;MATCH($J41,SorP!$B$1:$B$6230,0))))</f>
        <v>CN-NM</v>
      </c>
      <c r="U41" s="238"/>
      <c r="V41" s="269">
        <f ca="1">IF(C41="",NA(),IF(OR(C41="Smelter not listed",C41="Smelter not yet identified"),MATCH($B41&amp;$D41,'Smelter Look-up'!$J:$J,0),MATCH($B41&amp;$C41,'Smelter Look-up'!$J:$J,0)))</f>
        <v>400</v>
      </c>
      <c r="W41" s="270"/>
      <c r="X41" s="270">
        <f t="shared" ca="1" si="7"/>
        <v>0</v>
      </c>
      <c r="Y41" s="270"/>
      <c r="Z41" s="270"/>
      <c r="AB41" s="272" t="str">
        <f t="shared" ca="1" si="8"/>
        <v>TinChifeng Dajingzi Tin Industry Co., Ltd.</v>
      </c>
    </row>
    <row r="42" spans="1:28" s="271" customFormat="1" ht="27">
      <c r="A42" s="214" t="s">
        <v>773</v>
      </c>
      <c r="B42" s="215" t="str">
        <f ca="1">IF(LEN(A42)=0,"",INDEX('Smelter Look-up'!$A:$A,MATCH($A42,'Smelter Look-up'!$E:$E,0)))</f>
        <v>Tin</v>
      </c>
      <c r="C42" s="219" t="str">
        <f ca="1">IF(LEN(A42)=0,"",INDEX('Smelter Look-up'!$C:$C,MATCH($A42,'Smelter Look-up'!$E:$E,0)))</f>
        <v>China Tin Group Co., Ltd.</v>
      </c>
      <c r="D42" s="277"/>
      <c r="E42" s="215" t="str">
        <f ca="1">IF(ISERROR($V42),"",OFFSET('Smelter Look-up'!$D$4,$V42-4,0)&amp;"")</f>
        <v>CHINA</v>
      </c>
      <c r="F42" s="215" t="str">
        <f ca="1">IF(ISERROR($V42),"",OFFSET('Smelter Look-up'!$E$4,$V42-4,0))</f>
        <v>CID001070</v>
      </c>
      <c r="G42" s="215" t="str">
        <f ca="1">IF(C42=$X$4,IF(ISERROR($V42),"Enter smelter details","RMI"),IF(ISERROR($V42),"",OFFSET('Smelter Look-up'!$F$4,$V42-4,0)))</f>
        <v>RMI</v>
      </c>
      <c r="H42" s="216" t="s">
        <v>15667</v>
      </c>
      <c r="I42" s="217" t="str">
        <f ca="1">IF(ISERROR($V42),"",OFFSET('Smelter Look-up'!$H$4,$V42-4,0))</f>
        <v>Laibin</v>
      </c>
      <c r="J42" s="217" t="str">
        <f ca="1">IF(ISERROR($V42),"",OFFSET('Smelter Look-up'!$I$4,$V42-4,0))</f>
        <v>Guangxi Zhuangzu Zizhiqu</v>
      </c>
      <c r="K42" s="267" t="s">
        <v>15667</v>
      </c>
      <c r="L42" s="267" t="s">
        <v>15667</v>
      </c>
      <c r="M42" s="267" t="s">
        <v>15667</v>
      </c>
      <c r="N42" s="267" t="s">
        <v>15667</v>
      </c>
      <c r="O42" s="267" t="s">
        <v>15668</v>
      </c>
      <c r="P42" s="218" t="s">
        <v>489</v>
      </c>
      <c r="Q42" s="268" t="s">
        <v>15667</v>
      </c>
      <c r="R42" s="215" t="str">
        <f ca="1">IF(ISERROR($V42),"",OFFSET('Smelter Look-up'!$C$4,$V42-4,0)&amp;"")</f>
        <v>China Tin Group Co., Ltd.</v>
      </c>
      <c r="S42" s="222" t="str">
        <f t="shared" ca="1" si="6"/>
        <v>CN</v>
      </c>
      <c r="T42" s="222" t="str">
        <f ca="1">IF(B42="","",IF(ISERROR(MATCH($J42,SorP!$B$1:$B$6230,0)),"",INDIRECT("'SorP'!$A$"&amp;MATCH($J42,SorP!$B$1:$B$6230,0))))</f>
        <v>CN-GX</v>
      </c>
      <c r="U42" s="238"/>
      <c r="V42" s="269">
        <f ca="1">IF(C42="",NA(),IF(OR(C42="Smelter not listed",C42="Smelter not yet identified"),MATCH($B42&amp;$D42,'Smelter Look-up'!$J:$J,0),MATCH($B42&amp;$C42,'Smelter Look-up'!$J:$J,0)))</f>
        <v>402</v>
      </c>
      <c r="W42" s="270"/>
      <c r="X42" s="270">
        <f t="shared" ca="1" si="7"/>
        <v>0</v>
      </c>
      <c r="Y42" s="270"/>
      <c r="Z42" s="270"/>
      <c r="AB42" s="272" t="str">
        <f t="shared" ca="1" si="8"/>
        <v>TinChina Tin Group Co., Ltd.</v>
      </c>
    </row>
    <row r="43" spans="1:28" s="271" customFormat="1" ht="27">
      <c r="A43" s="214" t="s">
        <v>15201</v>
      </c>
      <c r="B43" s="215" t="str">
        <f ca="1">IF(LEN(A43)=0,"",INDEX('Smelter Look-up'!$A:$A,MATCH($A43,'Smelter Look-up'!$E:$E,0)))</f>
        <v>Tin</v>
      </c>
      <c r="C43" s="219" t="str">
        <f ca="1">IF(LEN(A43)=0,"",INDEX('Smelter Look-up'!$C:$C,MATCH($A43,'Smelter Look-up'!$E:$E,0)))</f>
        <v>CV Venus Inti Perkasa</v>
      </c>
      <c r="D43" s="277"/>
      <c r="E43" s="215" t="str">
        <f ca="1">IF(ISERROR($V43),"",OFFSET('Smelter Look-up'!$D$4,$V43-4,0)&amp;"")</f>
        <v>INDONESIA</v>
      </c>
      <c r="F43" s="215" t="str">
        <f ca="1">IF(ISERROR($V43),"",OFFSET('Smelter Look-up'!$E$4,$V43-4,0))</f>
        <v>CID002455</v>
      </c>
      <c r="G43" s="215" t="str">
        <f ca="1">IF(C43=$X$4,IF(ISERROR($V43),"Enter smelter details","RMI"),IF(ISERROR($V43),"",OFFSET('Smelter Look-up'!$F$4,$V43-4,0)))</f>
        <v>RMI</v>
      </c>
      <c r="H43" s="216" t="s">
        <v>15667</v>
      </c>
      <c r="I43" s="217" t="str">
        <f ca="1">IF(ISERROR($V43),"",OFFSET('Smelter Look-up'!$H$4,$V43-4,0))</f>
        <v>Pangkal Pinang</v>
      </c>
      <c r="J43" s="217" t="str">
        <f ca="1">IF(ISERROR($V43),"",OFFSET('Smelter Look-up'!$I$4,$V43-4,0))</f>
        <v>Kepulauan Bangka Belitung</v>
      </c>
      <c r="K43" s="267" t="s">
        <v>15667</v>
      </c>
      <c r="L43" s="267" t="s">
        <v>15667</v>
      </c>
      <c r="M43" s="267" t="s">
        <v>15667</v>
      </c>
      <c r="N43" s="267" t="s">
        <v>15667</v>
      </c>
      <c r="O43" s="267" t="s">
        <v>490</v>
      </c>
      <c r="P43" s="218" t="s">
        <v>15667</v>
      </c>
      <c r="Q43" s="268" t="s">
        <v>15667</v>
      </c>
      <c r="R43" s="215" t="str">
        <f ca="1">IF(ISERROR($V43),"",OFFSET('Smelter Look-up'!$C$4,$V43-4,0)&amp;"")</f>
        <v>CV Venus Inti Perkasa</v>
      </c>
      <c r="S43" s="222" t="str">
        <f t="shared" ca="1" si="6"/>
        <v>ID</v>
      </c>
      <c r="T43" s="222" t="str">
        <f ca="1">IF(B43="","",IF(ISERROR(MATCH($J43,SorP!$B$1:$B$6230,0)),"",INDIRECT("'SorP'!$A$"&amp;MATCH($J43,SorP!$B$1:$B$6230,0))))</f>
        <v>ID-BB</v>
      </c>
      <c r="U43" s="238"/>
      <c r="V43" s="269">
        <f ca="1">IF(C43="",NA(),IF(OR(C43="Smelter not listed",C43="Smelter not yet identified"),MATCH($B43&amp;$D43,'Smelter Look-up'!$J:$J,0),MATCH($B43&amp;$C43,'Smelter Look-up'!$J:$J,0)))</f>
        <v>412</v>
      </c>
      <c r="W43" s="270"/>
      <c r="X43" s="270">
        <f t="shared" ca="1" si="7"/>
        <v>0</v>
      </c>
      <c r="Y43" s="270"/>
      <c r="Z43" s="270"/>
      <c r="AB43" s="272" t="str">
        <f t="shared" ca="1" si="8"/>
        <v>TinCV Venus Inti Perkasa</v>
      </c>
    </row>
    <row r="44" spans="1:28" s="271" customFormat="1" ht="20">
      <c r="A44" s="214" t="s">
        <v>1410</v>
      </c>
      <c r="B44" s="215" t="str">
        <f ca="1">IF(LEN(A44)=0,"",INDEX('Smelter Look-up'!$A:$A,MATCH($A44,'Smelter Look-up'!$E:$E,0)))</f>
        <v>Tin</v>
      </c>
      <c r="C44" s="219" t="str">
        <f ca="1">IF(LEN(A44)=0,"",INDEX('Smelter Look-up'!$C:$C,MATCH($A44,'Smelter Look-up'!$E:$E,0)))</f>
        <v>Dowa</v>
      </c>
      <c r="D44" s="277"/>
      <c r="E44" s="215" t="str">
        <f ca="1">IF(ISERROR($V44),"",OFFSET('Smelter Look-up'!$D$4,$V44-4,0)&amp;"")</f>
        <v>JAPAN</v>
      </c>
      <c r="F44" s="215" t="str">
        <f ca="1">IF(ISERROR($V44),"",OFFSET('Smelter Look-up'!$E$4,$V44-4,0))</f>
        <v>CID000402</v>
      </c>
      <c r="G44" s="215" t="str">
        <f ca="1">IF(C44=$X$4,IF(ISERROR($V44),"Enter smelter details","RMI"),IF(ISERROR($V44),"",OFFSET('Smelter Look-up'!$F$4,$V44-4,0)))</f>
        <v>RMI</v>
      </c>
      <c r="H44" s="216" t="s">
        <v>15667</v>
      </c>
      <c r="I44" s="217" t="str">
        <f ca="1">IF(ISERROR($V44),"",OFFSET('Smelter Look-up'!$H$4,$V44-4,0))</f>
        <v>Kosaka</v>
      </c>
      <c r="J44" s="217" t="str">
        <f ca="1">IF(ISERROR($V44),"",OFFSET('Smelter Look-up'!$I$4,$V44-4,0))</f>
        <v>Akita</v>
      </c>
      <c r="K44" s="267" t="s">
        <v>15667</v>
      </c>
      <c r="L44" s="267" t="s">
        <v>15667</v>
      </c>
      <c r="M44" s="267" t="s">
        <v>15667</v>
      </c>
      <c r="N44" s="267" t="s">
        <v>15667</v>
      </c>
      <c r="O44" s="267" t="s">
        <v>15672</v>
      </c>
      <c r="P44" s="218" t="s">
        <v>488</v>
      </c>
      <c r="Q44" s="268" t="s">
        <v>15667</v>
      </c>
      <c r="R44" s="215" t="str">
        <f ca="1">IF(ISERROR($V44),"",OFFSET('Smelter Look-up'!$C$4,$V44-4,0)&amp;"")</f>
        <v>Dowa</v>
      </c>
      <c r="S44" s="222" t="str">
        <f t="shared" ca="1" si="6"/>
        <v>JP</v>
      </c>
      <c r="T44" s="222" t="str">
        <f ca="1">IF(B44="","",IF(ISERROR(MATCH($J44,SorP!$B$1:$B$6230,0)),"",INDIRECT("'SorP'!$A$"&amp;MATCH($J44,SorP!$B$1:$B$6230,0))))</f>
        <v>JP-05</v>
      </c>
      <c r="U44" s="238"/>
      <c r="V44" s="269">
        <f ca="1">IF(C44="",NA(),IF(OR(C44="Smelter not listed",C44="Smelter not yet identified"),MATCH($B44&amp;$D44,'Smelter Look-up'!$J:$J,0),MATCH($B44&amp;$C44,'Smelter Look-up'!$J:$J,0)))</f>
        <v>414</v>
      </c>
      <c r="W44" s="270"/>
      <c r="X44" s="270">
        <f t="shared" ca="1" si="7"/>
        <v>0</v>
      </c>
      <c r="Y44" s="270"/>
      <c r="Z44" s="270"/>
      <c r="AB44" s="272" t="str">
        <f t="shared" ca="1" si="8"/>
        <v>TinDowa</v>
      </c>
    </row>
    <row r="45" spans="1:28" s="271" customFormat="1" ht="40.5">
      <c r="A45" s="214" t="s">
        <v>767</v>
      </c>
      <c r="B45" s="215" t="str">
        <f ca="1">IF(LEN(A45)=0,"",INDEX('Smelter Look-up'!$A:$A,MATCH($A45,'Smelter Look-up'!$E:$E,0)))</f>
        <v>Tin</v>
      </c>
      <c r="C45" s="219" t="str">
        <f ca="1">IF(LEN(A45)=0,"",INDEX('Smelter Look-up'!$C:$C,MATCH($A45,'Smelter Look-up'!$E:$E,0)))</f>
        <v>EM Vinto</v>
      </c>
      <c r="D45" s="277"/>
      <c r="E45" s="215" t="str">
        <f ca="1">IF(ISERROR($V45),"",OFFSET('Smelter Look-up'!$D$4,$V45-4,0)&amp;"")</f>
        <v>BOLIVIA (PLURINATIONAL STATE OF)</v>
      </c>
      <c r="F45" s="215" t="str">
        <f ca="1">IF(ISERROR($V45),"",OFFSET('Smelter Look-up'!$E$4,$V45-4,0))</f>
        <v>CID000438</v>
      </c>
      <c r="G45" s="215" t="str">
        <f ca="1">IF(C45=$X$4,IF(ISERROR($V45),"Enter smelter details","RMI"),IF(ISERROR($V45),"",OFFSET('Smelter Look-up'!$F$4,$V45-4,0)))</f>
        <v>RMI</v>
      </c>
      <c r="H45" s="216" t="s">
        <v>15667</v>
      </c>
      <c r="I45" s="217" t="str">
        <f ca="1">IF(ISERROR($V45),"",OFFSET('Smelter Look-up'!$H$4,$V45-4,0))</f>
        <v>Oruro</v>
      </c>
      <c r="J45" s="217" t="str">
        <f ca="1">IF(ISERROR($V45),"",OFFSET('Smelter Look-up'!$I$4,$V45-4,0))</f>
        <v>Oruro</v>
      </c>
      <c r="K45" s="267" t="s">
        <v>15667</v>
      </c>
      <c r="L45" s="267" t="s">
        <v>15667</v>
      </c>
      <c r="M45" s="267" t="s">
        <v>15667</v>
      </c>
      <c r="N45" s="267" t="s">
        <v>15667</v>
      </c>
      <c r="O45" s="267" t="s">
        <v>15668</v>
      </c>
      <c r="P45" s="218" t="s">
        <v>489</v>
      </c>
      <c r="Q45" s="268" t="s">
        <v>15667</v>
      </c>
      <c r="R45" s="215" t="str">
        <f ca="1">IF(ISERROR($V45),"",OFFSET('Smelter Look-up'!$C$4,$V45-4,0)&amp;"")</f>
        <v>EM Vinto</v>
      </c>
      <c r="S45" s="222" t="str">
        <f t="shared" ca="1" si="6"/>
        <v>BO</v>
      </c>
      <c r="T45" s="222" t="str">
        <f ca="1">IF(B45="","",IF(ISERROR(MATCH($J45,SorP!$B$1:$B$6230,0)),"",INDIRECT("'SorP'!$A$"&amp;MATCH($J45,SorP!$B$1:$B$6230,0))))</f>
        <v>BO-O</v>
      </c>
      <c r="U45" s="238"/>
      <c r="V45" s="269">
        <f ca="1">IF(C45="",NA(),IF(OR(C45="Smelter not listed",C45="Smelter not yet identified"),MATCH($B45&amp;$D45,'Smelter Look-up'!$J:$J,0),MATCH($B45&amp;$C45,'Smelter Look-up'!$J:$J,0)))</f>
        <v>418</v>
      </c>
      <c r="W45" s="270"/>
      <c r="X45" s="270">
        <f t="shared" ca="1" si="7"/>
        <v>0</v>
      </c>
      <c r="Y45" s="270"/>
      <c r="Z45" s="270"/>
      <c r="AB45" s="272" t="str">
        <f t="shared" ca="1" si="8"/>
        <v>TinEM Vinto</v>
      </c>
    </row>
    <row r="46" spans="1:28" s="271" customFormat="1" ht="27">
      <c r="A46" s="214" t="s">
        <v>769</v>
      </c>
      <c r="B46" s="215" t="str">
        <f ca="1">IF(LEN(A46)=0,"",INDEX('Smelter Look-up'!$A:$A,MATCH($A46,'Smelter Look-up'!$E:$E,0)))</f>
        <v>Tin</v>
      </c>
      <c r="C46" s="219" t="str">
        <f ca="1">IF(LEN(A46)=0,"",INDEX('Smelter Look-up'!$C:$C,MATCH($A46,'Smelter Look-up'!$E:$E,0)))</f>
        <v>Fenix Metals</v>
      </c>
      <c r="D46" s="277"/>
      <c r="E46" s="215" t="str">
        <f ca="1">IF(ISERROR($V46),"",OFFSET('Smelter Look-up'!$D$4,$V46-4,0)&amp;"")</f>
        <v>POLAND</v>
      </c>
      <c r="F46" s="215" t="str">
        <f ca="1">IF(ISERROR($V46),"",OFFSET('Smelter Look-up'!$E$4,$V46-4,0))</f>
        <v>CID000468</v>
      </c>
      <c r="G46" s="215" t="str">
        <f ca="1">IF(C46=$X$4,IF(ISERROR($V46),"Enter smelter details","RMI"),IF(ISERROR($V46),"",OFFSET('Smelter Look-up'!$F$4,$V46-4,0)))</f>
        <v>RMI</v>
      </c>
      <c r="H46" s="216" t="s">
        <v>15667</v>
      </c>
      <c r="I46" s="217" t="str">
        <f ca="1">IF(ISERROR($V46),"",OFFSET('Smelter Look-up'!$H$4,$V46-4,0))</f>
        <v>Chmielów</v>
      </c>
      <c r="J46" s="217" t="str">
        <f ca="1">IF(ISERROR($V46),"",OFFSET('Smelter Look-up'!$I$4,$V46-4,0))</f>
        <v>Podkarpackie</v>
      </c>
      <c r="K46" s="267" t="s">
        <v>15667</v>
      </c>
      <c r="L46" s="267" t="s">
        <v>15667</v>
      </c>
      <c r="M46" s="267" t="s">
        <v>15667</v>
      </c>
      <c r="N46" s="267" t="s">
        <v>15667</v>
      </c>
      <c r="O46" s="267" t="s">
        <v>15668</v>
      </c>
      <c r="P46" s="218" t="s">
        <v>489</v>
      </c>
      <c r="Q46" s="268" t="s">
        <v>15667</v>
      </c>
      <c r="R46" s="215" t="str">
        <f ca="1">IF(ISERROR($V46),"",OFFSET('Smelter Look-up'!$C$4,$V46-4,0)&amp;"")</f>
        <v>Fenix Metals</v>
      </c>
      <c r="S46" s="222" t="str">
        <f t="shared" ca="1" si="6"/>
        <v>PL</v>
      </c>
      <c r="T46" s="222" t="str">
        <f ca="1">IF(B46="","",IF(ISERROR(MATCH($J46,SorP!$B$1:$B$6230,0)),"",INDIRECT("'SorP'!$A$"&amp;MATCH($J46,SorP!$B$1:$B$6230,0))))</f>
        <v>PL-18</v>
      </c>
      <c r="U46" s="238"/>
      <c r="V46" s="269">
        <f ca="1">IF(C46="",NA(),IF(OR(C46="Smelter not listed",C46="Smelter not yet identified"),MATCH($B46&amp;$D46,'Smelter Look-up'!$J:$J,0),MATCH($B46&amp;$C46,'Smelter Look-up'!$J:$J,0)))</f>
        <v>427</v>
      </c>
      <c r="W46" s="270"/>
      <c r="X46" s="270">
        <f t="shared" ca="1" si="7"/>
        <v>0</v>
      </c>
      <c r="Y46" s="270"/>
      <c r="Z46" s="270"/>
      <c r="AB46" s="272" t="str">
        <f t="shared" ca="1" si="8"/>
        <v>TinFenix Metals</v>
      </c>
    </row>
    <row r="47" spans="1:28" s="271" customFormat="1" ht="20">
      <c r="A47" s="214" t="s">
        <v>772</v>
      </c>
      <c r="B47" s="215" t="str">
        <f ca="1">IF(LEN(A47)=0,"",INDEX('Smelter Look-up'!$A:$A,MATCH($A47,'Smelter Look-up'!$E:$E,0)))</f>
        <v>Tin</v>
      </c>
      <c r="C47" s="219" t="str">
        <f ca="1">IF(LEN(A47)=0,"",INDEX('Smelter Look-up'!$C:$C,MATCH($A47,'Smelter Look-up'!$E:$E,0)))</f>
        <v>Gejiu Kai Meng Industry and Trade LLC</v>
      </c>
      <c r="D47" s="277"/>
      <c r="E47" s="215" t="str">
        <f ca="1">IF(ISERROR($V47),"",OFFSET('Smelter Look-up'!$D$4,$V47-4,0)&amp;"")</f>
        <v>CHINA</v>
      </c>
      <c r="F47" s="215" t="str">
        <f ca="1">IF(ISERROR($V47),"",OFFSET('Smelter Look-up'!$E$4,$V47-4,0))</f>
        <v>CID000942</v>
      </c>
      <c r="G47" s="215" t="str">
        <f ca="1">IF(C47=$X$4,IF(ISERROR($V47),"Enter smelter details","RMI"),IF(ISERROR($V47),"",OFFSET('Smelter Look-up'!$F$4,$V47-4,0)))</f>
        <v>RMI</v>
      </c>
      <c r="H47" s="216" t="s">
        <v>15667</v>
      </c>
      <c r="I47" s="217" t="str">
        <f ca="1">IF(ISERROR($V47),"",OFFSET('Smelter Look-up'!$H$4,$V47-4,0))</f>
        <v>Gejiu</v>
      </c>
      <c r="J47" s="217" t="str">
        <f ca="1">IF(ISERROR($V47),"",OFFSET('Smelter Look-up'!$I$4,$V47-4,0))</f>
        <v>Yunnan Sheng</v>
      </c>
      <c r="K47" s="267" t="s">
        <v>15667</v>
      </c>
      <c r="L47" s="267" t="s">
        <v>15667</v>
      </c>
      <c r="M47" s="267" t="s">
        <v>15667</v>
      </c>
      <c r="N47" s="267" t="s">
        <v>15667</v>
      </c>
      <c r="O47" s="267" t="s">
        <v>490</v>
      </c>
      <c r="P47" s="218" t="s">
        <v>15667</v>
      </c>
      <c r="Q47" s="268" t="s">
        <v>15667</v>
      </c>
      <c r="R47" s="215" t="str">
        <f ca="1">IF(ISERROR($V47),"",OFFSET('Smelter Look-up'!$C$4,$V47-4,0)&amp;"")</f>
        <v>Gejiu Kai Meng Industry and Trade LLC</v>
      </c>
      <c r="S47" s="222" t="str">
        <f t="shared" ca="1" si="6"/>
        <v>CN</v>
      </c>
      <c r="T47" s="222" t="str">
        <f ca="1">IF(B47="","",IF(ISERROR(MATCH($J47,SorP!$B$1:$B$6230,0)),"",INDIRECT("'SorP'!$A$"&amp;MATCH($J47,SorP!$B$1:$B$6230,0))))</f>
        <v>CN-YN</v>
      </c>
      <c r="U47" s="238"/>
      <c r="V47" s="269">
        <f ca="1">IF(C47="",NA(),IF(OR(C47="Smelter not listed",C47="Smelter not yet identified"),MATCH($B47&amp;$D47,'Smelter Look-up'!$J:$J,0),MATCH($B47&amp;$C47,'Smelter Look-up'!$J:$J,0)))</f>
        <v>432</v>
      </c>
      <c r="W47" s="270"/>
      <c r="X47" s="270">
        <f t="shared" ca="1" si="7"/>
        <v>0</v>
      </c>
      <c r="Y47" s="270"/>
      <c r="Z47" s="270"/>
      <c r="AB47" s="272" t="str">
        <f t="shared" ca="1" si="8"/>
        <v>TinGejiu Kai Meng Industry and Trade LLC</v>
      </c>
    </row>
    <row r="48" spans="1:28" s="271" customFormat="1" ht="27">
      <c r="A48" s="214" t="s">
        <v>770</v>
      </c>
      <c r="B48" s="215" t="str">
        <f ca="1">IF(LEN(A48)=0,"",INDEX('Smelter Look-up'!$A:$A,MATCH($A48,'Smelter Look-up'!$E:$E,0)))</f>
        <v>Tin</v>
      </c>
      <c r="C48" s="219" t="str">
        <f ca="1">IF(LEN(A48)=0,"",INDEX('Smelter Look-up'!$C:$C,MATCH($A48,'Smelter Look-up'!$E:$E,0)))</f>
        <v>Gejiu Non-Ferrous Metal Processing Co., Ltd.</v>
      </c>
      <c r="D48" s="277"/>
      <c r="E48" s="215" t="str">
        <f ca="1">IF(ISERROR($V48),"",OFFSET('Smelter Look-up'!$D$4,$V48-4,0)&amp;"")</f>
        <v>CHINA</v>
      </c>
      <c r="F48" s="215" t="str">
        <f ca="1">IF(ISERROR($V48),"",OFFSET('Smelter Look-up'!$E$4,$V48-4,0))</f>
        <v>CID000538</v>
      </c>
      <c r="G48" s="215" t="str">
        <f ca="1">IF(C48=$X$4,IF(ISERROR($V48),"Enter smelter details","RMI"),IF(ISERROR($V48),"",OFFSET('Smelter Look-up'!$F$4,$V48-4,0)))</f>
        <v>RMI</v>
      </c>
      <c r="H48" s="216" t="s">
        <v>15667</v>
      </c>
      <c r="I48" s="217" t="str">
        <f ca="1">IF(ISERROR($V48),"",OFFSET('Smelter Look-up'!$H$4,$V48-4,0))</f>
        <v>Gejiu</v>
      </c>
      <c r="J48" s="217" t="str">
        <f ca="1">IF(ISERROR($V48),"",OFFSET('Smelter Look-up'!$I$4,$V48-4,0))</f>
        <v>Yunnan Sheng</v>
      </c>
      <c r="K48" s="267" t="s">
        <v>15667</v>
      </c>
      <c r="L48" s="267" t="s">
        <v>15667</v>
      </c>
      <c r="M48" s="267" t="s">
        <v>15667</v>
      </c>
      <c r="N48" s="267" t="s">
        <v>15667</v>
      </c>
      <c r="O48" s="267" t="s">
        <v>15668</v>
      </c>
      <c r="P48" s="218" t="s">
        <v>489</v>
      </c>
      <c r="Q48" s="268" t="s">
        <v>15667</v>
      </c>
      <c r="R48" s="215" t="str">
        <f ca="1">IF(ISERROR($V48),"",OFFSET('Smelter Look-up'!$C$4,$V48-4,0)&amp;"")</f>
        <v>Gejiu Non-Ferrous Metal Processing Co., Ltd.</v>
      </c>
      <c r="S48" s="222" t="str">
        <f t="shared" ca="1" si="6"/>
        <v>CN</v>
      </c>
      <c r="T48" s="222" t="str">
        <f ca="1">IF(B48="","",IF(ISERROR(MATCH($J48,SorP!$B$1:$B$6230,0)),"",INDIRECT("'SorP'!$A$"&amp;MATCH($J48,SorP!$B$1:$B$6230,0))))</f>
        <v>CN-YN</v>
      </c>
      <c r="U48" s="238"/>
      <c r="V48" s="269">
        <f ca="1">IF(C48="",NA(),IF(OR(C48="Smelter not listed",C48="Smelter not yet identified"),MATCH($B48&amp;$D48,'Smelter Look-up'!$J:$J,0),MATCH($B48&amp;$C48,'Smelter Look-up'!$J:$J,0)))</f>
        <v>433</v>
      </c>
      <c r="W48" s="270"/>
      <c r="X48" s="270">
        <f t="shared" ca="1" si="7"/>
        <v>0</v>
      </c>
      <c r="Y48" s="270"/>
      <c r="Z48" s="270"/>
      <c r="AB48" s="272" t="str">
        <f t="shared" ca="1" si="8"/>
        <v>TinGejiu Non-Ferrous Metal Processing Co., Ltd.</v>
      </c>
    </row>
    <row r="49" spans="1:28" s="271" customFormat="1" ht="27">
      <c r="A49" s="214" t="s">
        <v>1813</v>
      </c>
      <c r="B49" s="215" t="str">
        <f ca="1">IF(LEN(A49)=0,"",INDEX('Smelter Look-up'!$A:$A,MATCH($A49,'Smelter Look-up'!$E:$E,0)))</f>
        <v>Tin</v>
      </c>
      <c r="C49" s="219" t="str">
        <f ca="1">IF(LEN(A49)=0,"",INDEX('Smelter Look-up'!$C:$C,MATCH($A49,'Smelter Look-up'!$E:$E,0)))</f>
        <v>Gejiu Yunxin Nonferrous Electrolysis Co., Ltd.</v>
      </c>
      <c r="D49" s="277"/>
      <c r="E49" s="215" t="str">
        <f ca="1">IF(ISERROR($V49),"",OFFSET('Smelter Look-up'!$D$4,$V49-4,0)&amp;"")</f>
        <v>CHINA</v>
      </c>
      <c r="F49" s="215" t="str">
        <f ca="1">IF(ISERROR($V49),"",OFFSET('Smelter Look-up'!$E$4,$V49-4,0))</f>
        <v>CID001908</v>
      </c>
      <c r="G49" s="215" t="str">
        <f ca="1">IF(C49=$X$4,IF(ISERROR($V49),"Enter smelter details","RMI"),IF(ISERROR($V49),"",OFFSET('Smelter Look-up'!$F$4,$V49-4,0)))</f>
        <v>RMI</v>
      </c>
      <c r="H49" s="216" t="s">
        <v>15667</v>
      </c>
      <c r="I49" s="217" t="str">
        <f ca="1">IF(ISERROR($V49),"",OFFSET('Smelter Look-up'!$H$4,$V49-4,0))</f>
        <v>Gejiu</v>
      </c>
      <c r="J49" s="217" t="str">
        <f ca="1">IF(ISERROR($V49),"",OFFSET('Smelter Look-up'!$I$4,$V49-4,0))</f>
        <v>Yunnan Sheng</v>
      </c>
      <c r="K49" s="267" t="s">
        <v>15667</v>
      </c>
      <c r="L49" s="267" t="s">
        <v>15667</v>
      </c>
      <c r="M49" s="267" t="s">
        <v>15667</v>
      </c>
      <c r="N49" s="267" t="s">
        <v>15667</v>
      </c>
      <c r="O49" s="267" t="s">
        <v>15668</v>
      </c>
      <c r="P49" s="218" t="s">
        <v>489</v>
      </c>
      <c r="Q49" s="268" t="s">
        <v>15667</v>
      </c>
      <c r="R49" s="215" t="str">
        <f ca="1">IF(ISERROR($V49),"",OFFSET('Smelter Look-up'!$C$4,$V49-4,0)&amp;"")</f>
        <v>Gejiu Yunxin Nonferrous Electrolysis Co., Ltd.</v>
      </c>
      <c r="S49" s="222" t="str">
        <f t="shared" ca="1" si="6"/>
        <v>CN</v>
      </c>
      <c r="T49" s="222" t="str">
        <f ca="1">IF(B49="","",IF(ISERROR(MATCH($J49,SorP!$B$1:$B$6230,0)),"",INDIRECT("'SorP'!$A$"&amp;MATCH($J49,SorP!$B$1:$B$6230,0))))</f>
        <v>CN-YN</v>
      </c>
      <c r="U49" s="238"/>
      <c r="V49" s="269">
        <f ca="1">IF(C49="",NA(),IF(OR(C49="Smelter not listed",C49="Smelter not yet identified"),MATCH($B49&amp;$D49,'Smelter Look-up'!$J:$J,0),MATCH($B49&amp;$C49,'Smelter Look-up'!$J:$J,0)))</f>
        <v>434</v>
      </c>
      <c r="W49" s="270"/>
      <c r="X49" s="270">
        <f t="shared" ca="1" si="7"/>
        <v>0</v>
      </c>
      <c r="Y49" s="270"/>
      <c r="Z49" s="270"/>
      <c r="AB49" s="272" t="str">
        <f t="shared" ca="1" si="8"/>
        <v>TinGejiu Yunxin Nonferrous Electrolysis Co., Ltd.</v>
      </c>
    </row>
    <row r="50" spans="1:28" s="271" customFormat="1" ht="27">
      <c r="A50" s="214" t="s">
        <v>771</v>
      </c>
      <c r="B50" s="215" t="str">
        <f ca="1">IF(LEN(A50)=0,"",INDEX('Smelter Look-up'!$A:$A,MATCH($A50,'Smelter Look-up'!$E:$E,0)))</f>
        <v>Tin</v>
      </c>
      <c r="C50" s="219" t="str">
        <f ca="1">IF(LEN(A50)=0,"",INDEX('Smelter Look-up'!$C:$C,MATCH($A50,'Smelter Look-up'!$E:$E,0)))</f>
        <v>Gejiu Zili Mining And Metallurgy Co., Ltd.</v>
      </c>
      <c r="D50" s="277"/>
      <c r="E50" s="215" t="str">
        <f ca="1">IF(ISERROR($V50),"",OFFSET('Smelter Look-up'!$D$4,$V50-4,0)&amp;"")</f>
        <v>CHINA</v>
      </c>
      <c r="F50" s="215" t="str">
        <f ca="1">IF(ISERROR($V50),"",OFFSET('Smelter Look-up'!$E$4,$V50-4,0))</f>
        <v>CID000555</v>
      </c>
      <c r="G50" s="215" t="str">
        <f ca="1">IF(C50=$X$4,IF(ISERROR($V50),"Enter smelter details","RMI"),IF(ISERROR($V50),"",OFFSET('Smelter Look-up'!$F$4,$V50-4,0)))</f>
        <v>RMI</v>
      </c>
      <c r="H50" s="216" t="s">
        <v>15667</v>
      </c>
      <c r="I50" s="217" t="str">
        <f ca="1">IF(ISERROR($V50),"",OFFSET('Smelter Look-up'!$H$4,$V50-4,0))</f>
        <v>Gejiu</v>
      </c>
      <c r="J50" s="217" t="str">
        <f ca="1">IF(ISERROR($V50),"",OFFSET('Smelter Look-up'!$I$4,$V50-4,0))</f>
        <v>Yunnan Sheng</v>
      </c>
      <c r="K50" s="267" t="s">
        <v>15667</v>
      </c>
      <c r="L50" s="267" t="s">
        <v>15667</v>
      </c>
      <c r="M50" s="267" t="s">
        <v>15667</v>
      </c>
      <c r="N50" s="267" t="s">
        <v>15667</v>
      </c>
      <c r="O50" s="267" t="s">
        <v>15668</v>
      </c>
      <c r="P50" s="218" t="s">
        <v>489</v>
      </c>
      <c r="Q50" s="268" t="s">
        <v>15667</v>
      </c>
      <c r="R50" s="215" t="str">
        <f ca="1">IF(ISERROR($V50),"",OFFSET('Smelter Look-up'!$C$4,$V50-4,0)&amp;"")</f>
        <v>Gejiu Zili Mining And Metallurgy Co., Ltd.</v>
      </c>
      <c r="S50" s="222" t="str">
        <f t="shared" ca="1" si="6"/>
        <v>CN</v>
      </c>
      <c r="T50" s="222" t="str">
        <f ca="1">IF(B50="","",IF(ISERROR(MATCH($J50,SorP!$B$1:$B$6230,0)),"",INDIRECT("'SorP'!$A$"&amp;MATCH($J50,SorP!$B$1:$B$6230,0))))</f>
        <v>CN-YN</v>
      </c>
      <c r="U50" s="238"/>
      <c r="V50" s="269">
        <f ca="1">IF(C50="",NA(),IF(OR(C50="Smelter not listed",C50="Smelter not yet identified"),MATCH($B50&amp;$D50,'Smelter Look-up'!$J:$J,0),MATCH($B50&amp;$C50,'Smelter Look-up'!$J:$J,0)))</f>
        <v>436</v>
      </c>
      <c r="W50" s="270"/>
      <c r="X50" s="270">
        <f t="shared" ca="1" si="7"/>
        <v>0</v>
      </c>
      <c r="Y50" s="270"/>
      <c r="Z50" s="270"/>
      <c r="AB50" s="272" t="str">
        <f t="shared" ca="1" si="8"/>
        <v>TinGejiu Zili Mining And Metallurgy Co., Ltd.</v>
      </c>
    </row>
    <row r="51" spans="1:28" s="271" customFormat="1" ht="27">
      <c r="A51" s="214" t="s">
        <v>2553</v>
      </c>
      <c r="B51" s="215" t="str">
        <f ca="1">IF(LEN(A51)=0,"",INDEX('Smelter Look-up'!$A:$A,MATCH($A51,'Smelter Look-up'!$E:$E,0)))</f>
        <v>Tin</v>
      </c>
      <c r="C51" s="219" t="str">
        <f ca="1">IF(LEN(A51)=0,"",INDEX('Smelter Look-up'!$C:$C,MATCH($A51,'Smelter Look-up'!$E:$E,0)))</f>
        <v>Guangdong Hanhe Non-Ferrous Metal Co., Ltd.</v>
      </c>
      <c r="D51" s="277"/>
      <c r="E51" s="215" t="str">
        <f ca="1">IF(ISERROR($V51),"",OFFSET('Smelter Look-up'!$D$4,$V51-4,0)&amp;"")</f>
        <v>CHINA</v>
      </c>
      <c r="F51" s="215" t="str">
        <f ca="1">IF(ISERROR($V51),"",OFFSET('Smelter Look-up'!$E$4,$V51-4,0))</f>
        <v>CID003116</v>
      </c>
      <c r="G51" s="215" t="str">
        <f ca="1">IF(C51=$X$4,IF(ISERROR($V51),"Enter smelter details","RMI"),IF(ISERROR($V51),"",OFFSET('Smelter Look-up'!$F$4,$V51-4,0)))</f>
        <v>RMI</v>
      </c>
      <c r="H51" s="216" t="s">
        <v>15667</v>
      </c>
      <c r="I51" s="217" t="str">
        <f ca="1">IF(ISERROR($V51),"",OFFSET('Smelter Look-up'!$H$4,$V51-4,0))</f>
        <v>Chaozhou</v>
      </c>
      <c r="J51" s="217" t="str">
        <f ca="1">IF(ISERROR($V51),"",OFFSET('Smelter Look-up'!$I$4,$V51-4,0))</f>
        <v>Guangdong Sheng</v>
      </c>
      <c r="K51" s="267" t="s">
        <v>15667</v>
      </c>
      <c r="L51" s="267" t="s">
        <v>15667</v>
      </c>
      <c r="M51" s="267" t="s">
        <v>15667</v>
      </c>
      <c r="N51" s="267" t="s">
        <v>15667</v>
      </c>
      <c r="O51" s="267" t="s">
        <v>15668</v>
      </c>
      <c r="P51" s="218" t="s">
        <v>489</v>
      </c>
      <c r="Q51" s="268" t="s">
        <v>15667</v>
      </c>
      <c r="R51" s="215" t="str">
        <f ca="1">IF(ISERROR($V51),"",OFFSET('Smelter Look-up'!$C$4,$V51-4,0)&amp;"")</f>
        <v>Guangdong Hanhe Non-Ferrous Metal Co., Ltd.</v>
      </c>
      <c r="S51" s="222" t="str">
        <f t="shared" ca="1" si="6"/>
        <v>CN</v>
      </c>
      <c r="T51" s="222" t="str">
        <f ca="1">IF(B51="","",IF(ISERROR(MATCH($J51,SorP!$B$1:$B$6230,0)),"",INDIRECT("'SorP'!$A$"&amp;MATCH($J51,SorP!$B$1:$B$6230,0))))</f>
        <v>CN-GD</v>
      </c>
      <c r="U51" s="238"/>
      <c r="V51" s="269">
        <f ca="1">IF(C51="",NA(),IF(OR(C51="Smelter not listed",C51="Smelter not yet identified"),MATCH($B51&amp;$D51,'Smelter Look-up'!$J:$J,0),MATCH($B51&amp;$C51,'Smelter Look-up'!$J:$J,0)))</f>
        <v>439</v>
      </c>
      <c r="W51" s="270"/>
      <c r="X51" s="270">
        <f t="shared" ca="1" si="7"/>
        <v>0</v>
      </c>
      <c r="Y51" s="270"/>
      <c r="Z51" s="270"/>
      <c r="AB51" s="272" t="str">
        <f t="shared" ca="1" si="8"/>
        <v>TinGuangdong Hanhe Non-Ferrous Metal Co., Ltd.</v>
      </c>
    </row>
    <row r="52" spans="1:28" s="271" customFormat="1" ht="27">
      <c r="A52" s="214" t="s">
        <v>1801</v>
      </c>
      <c r="B52" s="215" t="str">
        <f ca="1">IF(LEN(A52)=0,"",INDEX('Smelter Look-up'!$A:$A,MATCH($A52,'Smelter Look-up'!$E:$E,0)))</f>
        <v>Tin</v>
      </c>
      <c r="C52" s="219" t="str">
        <f ca="1">IF(LEN(A52)=0,"",INDEX('Smelter Look-up'!$C:$C,MATCH($A52,'Smelter Look-up'!$E:$E,0)))</f>
        <v>Jiangxi New Nanshan Technology Ltd.</v>
      </c>
      <c r="D52" s="277"/>
      <c r="E52" s="215" t="str">
        <f ca="1">IF(ISERROR($V52),"",OFFSET('Smelter Look-up'!$D$4,$V52-4,0)&amp;"")</f>
        <v>CHINA</v>
      </c>
      <c r="F52" s="215" t="str">
        <f ca="1">IF(ISERROR($V52),"",OFFSET('Smelter Look-up'!$E$4,$V52-4,0))</f>
        <v>CID001231</v>
      </c>
      <c r="G52" s="215" t="str">
        <f ca="1">IF(C52=$X$4,IF(ISERROR($V52),"Enter smelter details","RMI"),IF(ISERROR($V52),"",OFFSET('Smelter Look-up'!$F$4,$V52-4,0)))</f>
        <v>RMI</v>
      </c>
      <c r="H52" s="216" t="s">
        <v>15667</v>
      </c>
      <c r="I52" s="217" t="str">
        <f ca="1">IF(ISERROR($V52),"",OFFSET('Smelter Look-up'!$H$4,$V52-4,0))</f>
        <v>Ganzhou</v>
      </c>
      <c r="J52" s="217" t="str">
        <f ca="1">IF(ISERROR($V52),"",OFFSET('Smelter Look-up'!$I$4,$V52-4,0))</f>
        <v>Jiangxi Sheng</v>
      </c>
      <c r="K52" s="267" t="s">
        <v>15667</v>
      </c>
      <c r="L52" s="267" t="s">
        <v>15667</v>
      </c>
      <c r="M52" s="267" t="s">
        <v>15667</v>
      </c>
      <c r="N52" s="267" t="s">
        <v>15667</v>
      </c>
      <c r="O52" s="267" t="s">
        <v>15668</v>
      </c>
      <c r="P52" s="218" t="s">
        <v>489</v>
      </c>
      <c r="Q52" s="268" t="s">
        <v>15667</v>
      </c>
      <c r="R52" s="215" t="str">
        <f ca="1">IF(ISERROR($V52),"",OFFSET('Smelter Look-up'!$C$4,$V52-4,0)&amp;"")</f>
        <v>Jiangxi New Nanshan Technology Ltd.</v>
      </c>
      <c r="S52" s="222" t="str">
        <f t="shared" ca="1" si="6"/>
        <v>CN</v>
      </c>
      <c r="T52" s="222" t="str">
        <f ca="1">IF(B52="","",IF(ISERROR(MATCH($J52,SorP!$B$1:$B$6230,0)),"",INDIRECT("'SorP'!$A$"&amp;MATCH($J52,SorP!$B$1:$B$6230,0))))</f>
        <v>CN-JX</v>
      </c>
      <c r="U52" s="238"/>
      <c r="V52" s="269">
        <f ca="1">IF(C52="",NA(),IF(OR(C52="Smelter not listed",C52="Smelter not yet identified"),MATCH($B52&amp;$D52,'Smelter Look-up'!$J:$J,0),MATCH($B52&amp;$C52,'Smelter Look-up'!$J:$J,0)))</f>
        <v>448</v>
      </c>
      <c r="W52" s="270"/>
      <c r="X52" s="270">
        <f t="shared" ca="1" si="7"/>
        <v>0</v>
      </c>
      <c r="Y52" s="270"/>
      <c r="Z52" s="270"/>
      <c r="AB52" s="272" t="str">
        <f t="shared" ca="1" si="8"/>
        <v>TinJiangxi New Nanshan Technology Ltd.</v>
      </c>
    </row>
    <row r="53" spans="1:28" s="271" customFormat="1" ht="20">
      <c r="A53" s="214" t="s">
        <v>13957</v>
      </c>
      <c r="B53" s="215" t="str">
        <f ca="1">IF(LEN(A53)=0,"",INDEX('Smelter Look-up'!$A:$A,MATCH($A53,'Smelter Look-up'!$E:$E,0)))</f>
        <v>Tin</v>
      </c>
      <c r="C53" s="219" t="str">
        <f ca="1">IF(LEN(A53)=0,"",INDEX('Smelter Look-up'!$C:$C,MATCH($A53,'Smelter Look-up'!$E:$E,0)))</f>
        <v>Luna Smelter, Ltd.</v>
      </c>
      <c r="D53" s="277"/>
      <c r="E53" s="215" t="str">
        <f ca="1">IF(ISERROR($V53),"",OFFSET('Smelter Look-up'!$D$4,$V53-4,0)&amp;"")</f>
        <v>RWANDA</v>
      </c>
      <c r="F53" s="215" t="str">
        <f ca="1">IF(ISERROR($V53),"",OFFSET('Smelter Look-up'!$E$4,$V53-4,0))</f>
        <v>CID003387</v>
      </c>
      <c r="G53" s="215" t="str">
        <f ca="1">IF(C53=$X$4,IF(ISERROR($V53),"Enter smelter details","RMI"),IF(ISERROR($V53),"",OFFSET('Smelter Look-up'!$F$4,$V53-4,0)))</f>
        <v>RMI</v>
      </c>
      <c r="H53" s="216" t="s">
        <v>15667</v>
      </c>
      <c r="I53" s="217" t="str">
        <f ca="1">IF(ISERROR($V53),"",OFFSET('Smelter Look-up'!$H$4,$V53-4,0))</f>
        <v>Kigali</v>
      </c>
      <c r="J53" s="217" t="str">
        <f ca="1">IF(ISERROR($V53),"",OFFSET('Smelter Look-up'!$I$4,$V53-4,0))</f>
        <v>City of Kigali</v>
      </c>
      <c r="K53" s="267" t="s">
        <v>15667</v>
      </c>
      <c r="L53" s="267" t="s">
        <v>15667</v>
      </c>
      <c r="M53" s="267" t="s">
        <v>15667</v>
      </c>
      <c r="N53" s="267" t="s">
        <v>15667</v>
      </c>
      <c r="O53" s="267" t="s">
        <v>15669</v>
      </c>
      <c r="P53" s="218" t="s">
        <v>489</v>
      </c>
      <c r="Q53" s="268" t="s">
        <v>15667</v>
      </c>
      <c r="R53" s="215" t="str">
        <f ca="1">IF(ISERROR($V53),"",OFFSET('Smelter Look-up'!$C$4,$V53-4,0)&amp;"")</f>
        <v>Luna Smelter, Ltd.</v>
      </c>
      <c r="S53" s="222" t="str">
        <f t="shared" ca="1" si="6"/>
        <v>RW</v>
      </c>
      <c r="T53" s="222" t="str">
        <f ca="1">IF(B53="","",IF(ISERROR(MATCH($J53,SorP!$B$1:$B$6230,0)),"",INDIRECT("'SorP'!$A$"&amp;MATCH($J53,SorP!$B$1:$B$6230,0))))</f>
        <v>RW-01</v>
      </c>
      <c r="U53" s="238"/>
      <c r="V53" s="269">
        <f ca="1">IF(C53="",NA(),IF(OR(C53="Smelter not listed",C53="Smelter not yet identified"),MATCH($B53&amp;$D53,'Smelter Look-up'!$J:$J,0),MATCH($B53&amp;$C53,'Smelter Look-up'!$J:$J,0)))</f>
        <v>454</v>
      </c>
      <c r="W53" s="270"/>
      <c r="X53" s="270">
        <f t="shared" ca="1" si="7"/>
        <v>0</v>
      </c>
      <c r="Y53" s="270"/>
      <c r="Z53" s="270"/>
      <c r="AB53" s="272" t="str">
        <f t="shared" ca="1" si="8"/>
        <v>TinLuna Smelter, Ltd.</v>
      </c>
    </row>
    <row r="54" spans="1:28" s="271" customFormat="1" ht="20">
      <c r="A54" s="214" t="s">
        <v>13884</v>
      </c>
      <c r="B54" s="215" t="str">
        <f ca="1">IF(LEN(A54)=0,"",INDEX('Smelter Look-up'!$A:$A,MATCH($A54,'Smelter Look-up'!$E:$E,0)))</f>
        <v>Tin</v>
      </c>
      <c r="C54" s="219" t="str">
        <f ca="1">IF(LEN(A54)=0,"",INDEX('Smelter Look-up'!$C:$C,MATCH($A54,'Smelter Look-up'!$E:$E,0)))</f>
        <v>Ma'anshan Weitai Tin Co., Ltd.</v>
      </c>
      <c r="D54" s="277"/>
      <c r="E54" s="215" t="str">
        <f ca="1">IF(ISERROR($V54),"",OFFSET('Smelter Look-up'!$D$4,$V54-4,0)&amp;"")</f>
        <v>CHINA</v>
      </c>
      <c r="F54" s="215" t="str">
        <f ca="1">IF(ISERROR($V54),"",OFFSET('Smelter Look-up'!$E$4,$V54-4,0))</f>
        <v>CID003379</v>
      </c>
      <c r="G54" s="215" t="str">
        <f ca="1">IF(C54=$X$4,IF(ISERROR($V54),"Enter smelter details","RMI"),IF(ISERROR($V54),"",OFFSET('Smelter Look-up'!$F$4,$V54-4,0)))</f>
        <v>RMI</v>
      </c>
      <c r="H54" s="216" t="s">
        <v>15667</v>
      </c>
      <c r="I54" s="217" t="str">
        <f ca="1">IF(ISERROR($V54),"",OFFSET('Smelter Look-up'!$H$4,$V54-4,0))</f>
        <v>Maanshan</v>
      </c>
      <c r="J54" s="217" t="str">
        <f ca="1">IF(ISERROR($V54),"",OFFSET('Smelter Look-up'!$I$4,$V54-4,0))</f>
        <v>Anhui Sheng</v>
      </c>
      <c r="K54" s="267" t="s">
        <v>15667</v>
      </c>
      <c r="L54" s="267" t="s">
        <v>15667</v>
      </c>
      <c r="M54" s="267" t="s">
        <v>15667</v>
      </c>
      <c r="N54" s="267" t="s">
        <v>15667</v>
      </c>
      <c r="O54" s="267" t="s">
        <v>15672</v>
      </c>
      <c r="P54" s="218" t="s">
        <v>488</v>
      </c>
      <c r="Q54" s="268" t="s">
        <v>15667</v>
      </c>
      <c r="R54" s="215" t="str">
        <f ca="1">IF(ISERROR($V54),"",OFFSET('Smelter Look-up'!$C$4,$V54-4,0)&amp;"")</f>
        <v>Ma'anshan Weitai Tin Co., Ltd.</v>
      </c>
      <c r="S54" s="222" t="str">
        <f t="shared" ca="1" si="6"/>
        <v>CN</v>
      </c>
      <c r="T54" s="222" t="str">
        <f ca="1">IF(B54="","",IF(ISERROR(MATCH($J54,SorP!$B$1:$B$6230,0)),"",INDIRECT("'SorP'!$A$"&amp;MATCH($J54,SorP!$B$1:$B$6230,0))))</f>
        <v>CN-AH</v>
      </c>
      <c r="U54" s="238"/>
      <c r="V54" s="269">
        <f ca="1">IF(C54="",NA(),IF(OR(C54="Smelter not listed",C54="Smelter not yet identified"),MATCH($B54&amp;$D54,'Smelter Look-up'!$J:$J,0),MATCH($B54&amp;$C54,'Smelter Look-up'!$J:$J,0)))</f>
        <v>455</v>
      </c>
      <c r="W54" s="270"/>
      <c r="X54" s="270">
        <f t="shared" ca="1" si="7"/>
        <v>0</v>
      </c>
      <c r="Y54" s="270"/>
      <c r="Z54" s="270"/>
      <c r="AB54" s="272" t="str">
        <f t="shared" ca="1" si="8"/>
        <v>TinMa'anshan Weitai Tin Co., Ltd.</v>
      </c>
    </row>
    <row r="55" spans="1:28" s="271" customFormat="1" ht="27">
      <c r="A55" s="214" t="s">
        <v>139</v>
      </c>
      <c r="B55" s="215" t="str">
        <f ca="1">IF(LEN(A55)=0,"",INDEX('Smelter Look-up'!$A:$A,MATCH($A55,'Smelter Look-up'!$E:$E,0)))</f>
        <v>Tin</v>
      </c>
      <c r="C55" s="219" t="str">
        <f ca="1">IF(LEN(A55)=0,"",INDEX('Smelter Look-up'!$C:$C,MATCH($A55,'Smelter Look-up'!$E:$E,0)))</f>
        <v>Magnu's Minerais Metais e Ligas Ltda.</v>
      </c>
      <c r="D55" s="277"/>
      <c r="E55" s="215" t="str">
        <f ca="1">IF(ISERROR($V55),"",OFFSET('Smelter Look-up'!$D$4,$V55-4,0)&amp;"")</f>
        <v>BRAZIL</v>
      </c>
      <c r="F55" s="215" t="str">
        <f ca="1">IF(ISERROR($V55),"",OFFSET('Smelter Look-up'!$E$4,$V55-4,0))</f>
        <v>CID002468</v>
      </c>
      <c r="G55" s="215" t="str">
        <f ca="1">IF(C55=$X$4,IF(ISERROR($V55),"Enter smelter details","RMI"),IF(ISERROR($V55),"",OFFSET('Smelter Look-up'!$F$4,$V55-4,0)))</f>
        <v>RMI</v>
      </c>
      <c r="H55" s="216" t="s">
        <v>15667</v>
      </c>
      <c r="I55" s="217" t="str">
        <f ca="1">IF(ISERROR($V55),"",OFFSET('Smelter Look-up'!$H$4,$V55-4,0))</f>
        <v>São João del Rei</v>
      </c>
      <c r="J55" s="217" t="str">
        <f ca="1">IF(ISERROR($V55),"",OFFSET('Smelter Look-up'!$I$4,$V55-4,0))</f>
        <v>Minas Gerais</v>
      </c>
      <c r="K55" s="267" t="s">
        <v>15667</v>
      </c>
      <c r="L55" s="267" t="s">
        <v>15667</v>
      </c>
      <c r="M55" s="267" t="s">
        <v>15667</v>
      </c>
      <c r="N55" s="267" t="s">
        <v>15667</v>
      </c>
      <c r="O55" s="267" t="s">
        <v>15668</v>
      </c>
      <c r="P55" s="218" t="s">
        <v>489</v>
      </c>
      <c r="Q55" s="268" t="s">
        <v>15667</v>
      </c>
      <c r="R55" s="215" t="str">
        <f ca="1">IF(ISERROR($V55),"",OFFSET('Smelter Look-up'!$C$4,$V55-4,0)&amp;"")</f>
        <v>Magnu's Minerais Metais e Ligas Ltda.</v>
      </c>
      <c r="S55" s="222" t="str">
        <f t="shared" ca="1" si="6"/>
        <v>BR</v>
      </c>
      <c r="T55" s="222" t="str">
        <f ca="1">IF(B55="","",IF(ISERROR(MATCH($J55,SorP!$B$1:$B$6230,0)),"",INDIRECT("'SorP'!$A$"&amp;MATCH($J55,SorP!$B$1:$B$6230,0))))</f>
        <v>BR-MG</v>
      </c>
      <c r="U55" s="238"/>
      <c r="V55" s="269">
        <f ca="1">IF(C55="",NA(),IF(OR(C55="Smelter not listed",C55="Smelter not yet identified"),MATCH($B55&amp;$D55,'Smelter Look-up'!$J:$J,0),MATCH($B55&amp;$C55,'Smelter Look-up'!$J:$J,0)))</f>
        <v>456</v>
      </c>
      <c r="W55" s="270"/>
      <c r="X55" s="270">
        <f t="shared" ca="1" si="7"/>
        <v>0</v>
      </c>
      <c r="Y55" s="270"/>
      <c r="Z55" s="270"/>
      <c r="AB55" s="272" t="str">
        <f t="shared" ca="1" si="8"/>
        <v>TinMagnu's Minerais Metais e Ligas Ltda.</v>
      </c>
    </row>
    <row r="56" spans="1:28" s="271" customFormat="1" ht="20">
      <c r="A56" s="214" t="s">
        <v>774</v>
      </c>
      <c r="B56" s="215" t="str">
        <f ca="1">IF(LEN(A56)=0,"",INDEX('Smelter Look-up'!$A:$A,MATCH($A56,'Smelter Look-up'!$E:$E,0)))</f>
        <v>Tin</v>
      </c>
      <c r="C56" s="219" t="str">
        <f ca="1">IF(LEN(A56)=0,"",INDEX('Smelter Look-up'!$C:$C,MATCH($A56,'Smelter Look-up'!$E:$E,0)))</f>
        <v>Malaysia Smelting Corporation (MSC)</v>
      </c>
      <c r="D56" s="277"/>
      <c r="E56" s="215" t="str">
        <f ca="1">IF(ISERROR($V56),"",OFFSET('Smelter Look-up'!$D$4,$V56-4,0)&amp;"")</f>
        <v>MALAYSIA</v>
      </c>
      <c r="F56" s="215" t="str">
        <f ca="1">IF(ISERROR($V56),"",OFFSET('Smelter Look-up'!$E$4,$V56-4,0))</f>
        <v>CID001105</v>
      </c>
      <c r="G56" s="215" t="str">
        <f ca="1">IF(C56=$X$4,IF(ISERROR($V56),"Enter smelter details","RMI"),IF(ISERROR($V56),"",OFFSET('Smelter Look-up'!$F$4,$V56-4,0)))</f>
        <v>RMI</v>
      </c>
      <c r="H56" s="216" t="s">
        <v>15667</v>
      </c>
      <c r="I56" s="217" t="str">
        <f ca="1">IF(ISERROR($V56),"",OFFSET('Smelter Look-up'!$H$4,$V56-4,0))</f>
        <v>Butterworth</v>
      </c>
      <c r="J56" s="217" t="str">
        <f ca="1">IF(ISERROR($V56),"",OFFSET('Smelter Look-up'!$I$4,$V56-4,0))</f>
        <v>Pulau Pinang</v>
      </c>
      <c r="K56" s="267" t="s">
        <v>15667</v>
      </c>
      <c r="L56" s="267" t="s">
        <v>15667</v>
      </c>
      <c r="M56" s="267" t="s">
        <v>15667</v>
      </c>
      <c r="N56" s="267" t="s">
        <v>15667</v>
      </c>
      <c r="O56" s="267" t="s">
        <v>15669</v>
      </c>
      <c r="P56" s="218" t="s">
        <v>489</v>
      </c>
      <c r="Q56" s="268" t="s">
        <v>15667</v>
      </c>
      <c r="R56" s="215" t="str">
        <f ca="1">IF(ISERROR($V56),"",OFFSET('Smelter Look-up'!$C$4,$V56-4,0)&amp;"")</f>
        <v>Malaysia Smelting Corporation (MSC)</v>
      </c>
      <c r="S56" s="222" t="str">
        <f t="shared" ca="1" si="6"/>
        <v>MY</v>
      </c>
      <c r="T56" s="222" t="str">
        <f ca="1">IF(B56="","",IF(ISERROR(MATCH($J56,SorP!$B$1:$B$6230,0)),"",INDIRECT("'SorP'!$A$"&amp;MATCH($J56,SorP!$B$1:$B$6230,0))))</f>
        <v>MY-07</v>
      </c>
      <c r="U56" s="238"/>
      <c r="V56" s="269">
        <f ca="1">IF(C56="",NA(),IF(OR(C56="Smelter not listed",C56="Smelter not yet identified"),MATCH($B56&amp;$D56,'Smelter Look-up'!$J:$J,0),MATCH($B56&amp;$C56,'Smelter Look-up'!$J:$J,0)))</f>
        <v>457</v>
      </c>
      <c r="W56" s="270"/>
      <c r="X56" s="270">
        <f t="shared" ca="1" si="7"/>
        <v>0</v>
      </c>
      <c r="Y56" s="270"/>
      <c r="Z56" s="270"/>
      <c r="AB56" s="272" t="str">
        <f t="shared" ca="1" si="8"/>
        <v>TinMalaysia Smelting Corporation (MSC)</v>
      </c>
    </row>
    <row r="57" spans="1:28" s="271" customFormat="1" ht="20">
      <c r="A57" s="214" t="s">
        <v>1326</v>
      </c>
      <c r="B57" s="215" t="str">
        <f ca="1">IF(LEN(A57)=0,"",INDEX('Smelter Look-up'!$A:$A,MATCH($A57,'Smelter Look-up'!$E:$E,0)))</f>
        <v>Tin</v>
      </c>
      <c r="C57" s="219" t="str">
        <f ca="1">IF(LEN(A57)=0,"",INDEX('Smelter Look-up'!$C:$C,MATCH($A57,'Smelter Look-up'!$E:$E,0)))</f>
        <v>Melt Metais e Ligas S.A.</v>
      </c>
      <c r="D57" s="277"/>
      <c r="E57" s="215" t="str">
        <f ca="1">IF(ISERROR($V57),"",OFFSET('Smelter Look-up'!$D$4,$V57-4,0)&amp;"")</f>
        <v>BRAZIL</v>
      </c>
      <c r="F57" s="215" t="str">
        <f ca="1">IF(ISERROR($V57),"",OFFSET('Smelter Look-up'!$E$4,$V57-4,0))</f>
        <v>CID002500</v>
      </c>
      <c r="G57" s="215" t="str">
        <f ca="1">IF(C57=$X$4,IF(ISERROR($V57),"Enter smelter details","RMI"),IF(ISERROR($V57),"",OFFSET('Smelter Look-up'!$F$4,$V57-4,0)))</f>
        <v>RMI</v>
      </c>
      <c r="H57" s="216" t="s">
        <v>15667</v>
      </c>
      <c r="I57" s="217" t="str">
        <f ca="1">IF(ISERROR($V57),"",OFFSET('Smelter Look-up'!$H$4,$V57-4,0))</f>
        <v>Ariquemes</v>
      </c>
      <c r="J57" s="217" t="str">
        <f ca="1">IF(ISERROR($V57),"",OFFSET('Smelter Look-up'!$I$4,$V57-4,0))</f>
        <v>Rondônia</v>
      </c>
      <c r="K57" s="267" t="s">
        <v>15667</v>
      </c>
      <c r="L57" s="267" t="s">
        <v>15667</v>
      </c>
      <c r="M57" s="267" t="s">
        <v>15667</v>
      </c>
      <c r="N57" s="267" t="s">
        <v>15667</v>
      </c>
      <c r="O57" s="267" t="s">
        <v>490</v>
      </c>
      <c r="P57" s="218" t="s">
        <v>15667</v>
      </c>
      <c r="Q57" s="268" t="s">
        <v>15667</v>
      </c>
      <c r="R57" s="215" t="str">
        <f ca="1">IF(ISERROR($V57),"",OFFSET('Smelter Look-up'!$C$4,$V57-4,0)&amp;"")</f>
        <v>Melt Metais e Ligas S.A.</v>
      </c>
      <c r="S57" s="222" t="str">
        <f t="shared" ca="1" si="6"/>
        <v>BR</v>
      </c>
      <c r="T57" s="222" t="str">
        <f ca="1">IF(B57="","",IF(ISERROR(MATCH($J57,SorP!$B$1:$B$6230,0)),"",INDIRECT("'SorP'!$A$"&amp;MATCH($J57,SorP!$B$1:$B$6230,0))))</f>
        <v>BR-RO</v>
      </c>
      <c r="U57" s="238"/>
      <c r="V57" s="269">
        <f ca="1">IF(C57="",NA(),IF(OR(C57="Smelter not listed",C57="Smelter not yet identified"),MATCH($B57&amp;$D57,'Smelter Look-up'!$J:$J,0),MATCH($B57&amp;$C57,'Smelter Look-up'!$J:$J,0)))</f>
        <v>458</v>
      </c>
      <c r="W57" s="270"/>
      <c r="X57" s="270">
        <f t="shared" ca="1" si="7"/>
        <v>0</v>
      </c>
      <c r="Y57" s="270"/>
      <c r="Z57" s="270"/>
      <c r="AB57" s="272" t="str">
        <f t="shared" ca="1" si="8"/>
        <v>TinMelt Metais e Ligas S.A.</v>
      </c>
    </row>
    <row r="58" spans="1:28" s="271" customFormat="1" ht="27">
      <c r="A58" s="214" t="s">
        <v>1794</v>
      </c>
      <c r="B58" s="215" t="str">
        <f ca="1">IF(LEN(A58)=0,"",INDEX('Smelter Look-up'!$A:$A,MATCH($A58,'Smelter Look-up'!$E:$E,0)))</f>
        <v>Tin</v>
      </c>
      <c r="C58" s="219" t="str">
        <f ca="1">IF(LEN(A58)=0,"",INDEX('Smelter Look-up'!$C:$C,MATCH($A58,'Smelter Look-up'!$E:$E,0)))</f>
        <v>Metallic Resources, Inc.</v>
      </c>
      <c r="D58" s="277"/>
      <c r="E58" s="215" t="str">
        <f ca="1">IF(ISERROR($V58),"",OFFSET('Smelter Look-up'!$D$4,$V58-4,0)&amp;"")</f>
        <v>UNITED STATES OF AMERICA</v>
      </c>
      <c r="F58" s="215" t="str">
        <f ca="1">IF(ISERROR($V58),"",OFFSET('Smelter Look-up'!$E$4,$V58-4,0))</f>
        <v>CID001142</v>
      </c>
      <c r="G58" s="215" t="str">
        <f ca="1">IF(C58=$X$4,IF(ISERROR($V58),"Enter smelter details","RMI"),IF(ISERROR($V58),"",OFFSET('Smelter Look-up'!$F$4,$V58-4,0)))</f>
        <v>RMI</v>
      </c>
      <c r="H58" s="216" t="s">
        <v>15667</v>
      </c>
      <c r="I58" s="217" t="str">
        <f ca="1">IF(ISERROR($V58),"",OFFSET('Smelter Look-up'!$H$4,$V58-4,0))</f>
        <v>Twinsburg</v>
      </c>
      <c r="J58" s="217" t="str">
        <f ca="1">IF(ISERROR($V58),"",OFFSET('Smelter Look-up'!$I$4,$V58-4,0))</f>
        <v>Ohio</v>
      </c>
      <c r="K58" s="267" t="s">
        <v>15667</v>
      </c>
      <c r="L58" s="267" t="s">
        <v>15667</v>
      </c>
      <c r="M58" s="267" t="s">
        <v>15667</v>
      </c>
      <c r="N58" s="267" t="s">
        <v>15667</v>
      </c>
      <c r="O58" s="267" t="s">
        <v>15668</v>
      </c>
      <c r="P58" s="218" t="s">
        <v>489</v>
      </c>
      <c r="Q58" s="268" t="s">
        <v>15667</v>
      </c>
      <c r="R58" s="215" t="str">
        <f ca="1">IF(ISERROR($V58),"",OFFSET('Smelter Look-up'!$C$4,$V58-4,0)&amp;"")</f>
        <v>Metallic Resources, Inc.</v>
      </c>
      <c r="S58" s="222" t="str">
        <f t="shared" ca="1" si="6"/>
        <v>US</v>
      </c>
      <c r="T58" s="222" t="str">
        <f ca="1">IF(B58="","",IF(ISERROR(MATCH($J58,SorP!$B$1:$B$6230,0)),"",INDIRECT("'SorP'!$A$"&amp;MATCH($J58,SorP!$B$1:$B$6230,0))))</f>
        <v>US-OH</v>
      </c>
      <c r="U58" s="238"/>
      <c r="V58" s="269">
        <f ca="1">IF(C58="",NA(),IF(OR(C58="Smelter not listed",C58="Smelter not yet identified"),MATCH($B58&amp;$D58,'Smelter Look-up'!$J:$J,0),MATCH($B58&amp;$C58,'Smelter Look-up'!$J:$J,0)))</f>
        <v>461</v>
      </c>
      <c r="W58" s="270"/>
      <c r="X58" s="270">
        <f t="shared" ca="1" si="7"/>
        <v>0</v>
      </c>
      <c r="Y58" s="270"/>
      <c r="Z58" s="270"/>
      <c r="AB58" s="272" t="str">
        <f t="shared" ca="1" si="8"/>
        <v>TinMetallic Resources, Inc.</v>
      </c>
    </row>
    <row r="59" spans="1:28" s="271" customFormat="1" ht="20">
      <c r="A59" s="214" t="s">
        <v>1829</v>
      </c>
      <c r="B59" s="215" t="str">
        <f ca="1">IF(LEN(A59)=0,"",INDEX('Smelter Look-up'!$A:$A,MATCH($A59,'Smelter Look-up'!$E:$E,0)))</f>
        <v>Tin</v>
      </c>
      <c r="C59" s="219" t="str">
        <f ca="1">IF(LEN(A59)=0,"",INDEX('Smelter Look-up'!$C:$C,MATCH($A59,'Smelter Look-up'!$E:$E,0)))</f>
        <v>Metallo Belgium N.V.</v>
      </c>
      <c r="D59" s="277"/>
      <c r="E59" s="215" t="str">
        <f ca="1">IF(ISERROR($V59),"",OFFSET('Smelter Look-up'!$D$4,$V59-4,0)&amp;"")</f>
        <v>BELGIUM</v>
      </c>
      <c r="F59" s="215" t="str">
        <f ca="1">IF(ISERROR($V59),"",OFFSET('Smelter Look-up'!$E$4,$V59-4,0))</f>
        <v>CID002773</v>
      </c>
      <c r="G59" s="215" t="str">
        <f ca="1">IF(C59=$X$4,IF(ISERROR($V59),"Enter smelter details","RMI"),IF(ISERROR($V59),"",OFFSET('Smelter Look-up'!$F$4,$V59-4,0)))</f>
        <v>RMI</v>
      </c>
      <c r="H59" s="216" t="s">
        <v>15667</v>
      </c>
      <c r="I59" s="217" t="str">
        <f ca="1">IF(ISERROR($V59),"",OFFSET('Smelter Look-up'!$H$4,$V59-4,0))</f>
        <v>Beerse</v>
      </c>
      <c r="J59" s="217" t="str">
        <f ca="1">IF(ISERROR($V59),"",OFFSET('Smelter Look-up'!$I$4,$V59-4,0))</f>
        <v>Antwerpen</v>
      </c>
      <c r="K59" s="267" t="s">
        <v>15667</v>
      </c>
      <c r="L59" s="267" t="s">
        <v>15667</v>
      </c>
      <c r="M59" s="267" t="s">
        <v>15667</v>
      </c>
      <c r="N59" s="267" t="s">
        <v>15667</v>
      </c>
      <c r="O59" s="267" t="s">
        <v>15669</v>
      </c>
      <c r="P59" s="218" t="s">
        <v>489</v>
      </c>
      <c r="Q59" s="268" t="s">
        <v>15667</v>
      </c>
      <c r="R59" s="215" t="str">
        <f ca="1">IF(ISERROR($V59),"",OFFSET('Smelter Look-up'!$C$4,$V59-4,0)&amp;"")</f>
        <v>Metallo Belgium N.V.</v>
      </c>
      <c r="S59" s="222" t="str">
        <f t="shared" ca="1" si="6"/>
        <v>BE</v>
      </c>
      <c r="T59" s="222" t="str">
        <f ca="1">IF(B59="","",IF(ISERROR(MATCH($J59,SorP!$B$1:$B$6230,0)),"",INDIRECT("'SorP'!$A$"&amp;MATCH($J59,SorP!$B$1:$B$6230,0))))</f>
        <v>BE-VAN</v>
      </c>
      <c r="U59" s="238"/>
      <c r="V59" s="269">
        <f ca="1">IF(C59="",NA(),IF(OR(C59="Smelter not listed",C59="Smelter not yet identified"),MATCH($B59&amp;$D59,'Smelter Look-up'!$J:$J,0),MATCH($B59&amp;$C59,'Smelter Look-up'!$J:$J,0)))</f>
        <v>462</v>
      </c>
      <c r="W59" s="270"/>
      <c r="X59" s="270">
        <f t="shared" ca="1" si="7"/>
        <v>0</v>
      </c>
      <c r="Y59" s="270"/>
      <c r="Z59" s="270"/>
      <c r="AB59" s="272" t="str">
        <f t="shared" ca="1" si="8"/>
        <v>TinMetallo Belgium N.V.</v>
      </c>
    </row>
    <row r="60" spans="1:28" s="271" customFormat="1" ht="27">
      <c r="A60" s="214" t="s">
        <v>1831</v>
      </c>
      <c r="B60" s="215" t="str">
        <f ca="1">IF(LEN(A60)=0,"",INDEX('Smelter Look-up'!$A:$A,MATCH($A60,'Smelter Look-up'!$E:$E,0)))</f>
        <v>Tin</v>
      </c>
      <c r="C60" s="219" t="str">
        <f ca="1">IF(LEN(A60)=0,"",INDEX('Smelter Look-up'!$C:$C,MATCH($A60,'Smelter Look-up'!$E:$E,0)))</f>
        <v>Metallo Spain S.L.U.</v>
      </c>
      <c r="D60" s="277"/>
      <c r="E60" s="215" t="str">
        <f ca="1">IF(ISERROR($V60),"",OFFSET('Smelter Look-up'!$D$4,$V60-4,0)&amp;"")</f>
        <v>SPAIN</v>
      </c>
      <c r="F60" s="215" t="str">
        <f ca="1">IF(ISERROR($V60),"",OFFSET('Smelter Look-up'!$E$4,$V60-4,0))</f>
        <v>CID002774</v>
      </c>
      <c r="G60" s="215" t="str">
        <f ca="1">IF(C60=$X$4,IF(ISERROR($V60),"Enter smelter details","RMI"),IF(ISERROR($V60),"",OFFSET('Smelter Look-up'!$F$4,$V60-4,0)))</f>
        <v>RMI</v>
      </c>
      <c r="H60" s="216" t="s">
        <v>15667</v>
      </c>
      <c r="I60" s="217" t="str">
        <f ca="1">IF(ISERROR($V60),"",OFFSET('Smelter Look-up'!$H$4,$V60-4,0))</f>
        <v>Berango</v>
      </c>
      <c r="J60" s="217" t="str">
        <f ca="1">IF(ISERROR($V60),"",OFFSET('Smelter Look-up'!$I$4,$V60-4,0))</f>
        <v>Bizkaia</v>
      </c>
      <c r="K60" s="267" t="s">
        <v>15667</v>
      </c>
      <c r="L60" s="267" t="s">
        <v>15667</v>
      </c>
      <c r="M60" s="267" t="s">
        <v>15667</v>
      </c>
      <c r="N60" s="267" t="s">
        <v>15667</v>
      </c>
      <c r="O60" s="267" t="s">
        <v>15668</v>
      </c>
      <c r="P60" s="218" t="s">
        <v>489</v>
      </c>
      <c r="Q60" s="268" t="s">
        <v>15667</v>
      </c>
      <c r="R60" s="215" t="str">
        <f ca="1">IF(ISERROR($V60),"",OFFSET('Smelter Look-up'!$C$4,$V60-4,0)&amp;"")</f>
        <v>Metallo Spain S.L.U.</v>
      </c>
      <c r="S60" s="222" t="str">
        <f t="shared" ca="1" si="6"/>
        <v>ES</v>
      </c>
      <c r="T60" s="222" t="str">
        <f ca="1">IF(B60="","",IF(ISERROR(MATCH($J60,SorP!$B$1:$B$6230,0)),"",INDIRECT("'SorP'!$A$"&amp;MATCH($J60,SorP!$B$1:$B$6230,0))))</f>
        <v>ES-BI</v>
      </c>
      <c r="U60" s="238"/>
      <c r="V60" s="269">
        <f ca="1">IF(C60="",NA(),IF(OR(C60="Smelter not listed",C60="Smelter not yet identified"),MATCH($B60&amp;$D60,'Smelter Look-up'!$J:$J,0),MATCH($B60&amp;$C60,'Smelter Look-up'!$J:$J,0)))</f>
        <v>463</v>
      </c>
      <c r="W60" s="270"/>
      <c r="X60" s="270">
        <f t="shared" ca="1" si="7"/>
        <v>0</v>
      </c>
      <c r="Y60" s="270"/>
      <c r="Z60" s="270"/>
      <c r="AB60" s="272" t="str">
        <f t="shared" ca="1" si="8"/>
        <v>TinMetallo Spain S.L.U.</v>
      </c>
    </row>
    <row r="61" spans="1:28" s="271" customFormat="1" ht="27">
      <c r="A61" s="214" t="s">
        <v>775</v>
      </c>
      <c r="B61" s="215" t="str">
        <f ca="1">IF(LEN(A61)=0,"",INDEX('Smelter Look-up'!$A:$A,MATCH($A61,'Smelter Look-up'!$E:$E,0)))</f>
        <v>Tin</v>
      </c>
      <c r="C61" s="219" t="str">
        <f ca="1">IF(LEN(A61)=0,"",INDEX('Smelter Look-up'!$C:$C,MATCH($A61,'Smelter Look-up'!$E:$E,0)))</f>
        <v>Mineracao Taboca S.A.</v>
      </c>
      <c r="D61" s="277"/>
      <c r="E61" s="215" t="str">
        <f ca="1">IF(ISERROR($V61),"",OFFSET('Smelter Look-up'!$D$4,$V61-4,0)&amp;"")</f>
        <v>BRAZIL</v>
      </c>
      <c r="F61" s="215" t="str">
        <f ca="1">IF(ISERROR($V61),"",OFFSET('Smelter Look-up'!$E$4,$V61-4,0))</f>
        <v>CID001173</v>
      </c>
      <c r="G61" s="215" t="str">
        <f ca="1">IF(C61=$X$4,IF(ISERROR($V61),"Enter smelter details","RMI"),IF(ISERROR($V61),"",OFFSET('Smelter Look-up'!$F$4,$V61-4,0)))</f>
        <v>RMI</v>
      </c>
      <c r="H61" s="216" t="s">
        <v>15667</v>
      </c>
      <c r="I61" s="217" t="str">
        <f ca="1">IF(ISERROR($V61),"",OFFSET('Smelter Look-up'!$H$4,$V61-4,0))</f>
        <v>Bairro Guarapiranga</v>
      </c>
      <c r="J61" s="217" t="str">
        <f ca="1">IF(ISERROR($V61),"",OFFSET('Smelter Look-up'!$I$4,$V61-4,0))</f>
        <v>São Paulo</v>
      </c>
      <c r="K61" s="267" t="s">
        <v>15667</v>
      </c>
      <c r="L61" s="267" t="s">
        <v>15667</v>
      </c>
      <c r="M61" s="267" t="s">
        <v>15667</v>
      </c>
      <c r="N61" s="267" t="s">
        <v>15667</v>
      </c>
      <c r="O61" s="267" t="s">
        <v>15668</v>
      </c>
      <c r="P61" s="218" t="s">
        <v>489</v>
      </c>
      <c r="Q61" s="268" t="s">
        <v>15667</v>
      </c>
      <c r="R61" s="215" t="str">
        <f ca="1">IF(ISERROR($V61),"",OFFSET('Smelter Look-up'!$C$4,$V61-4,0)&amp;"")</f>
        <v>Mineracao Taboca S.A.</v>
      </c>
      <c r="S61" s="222" t="str">
        <f t="shared" ca="1" si="6"/>
        <v>BR</v>
      </c>
      <c r="T61" s="222" t="str">
        <f ca="1">IF(B61="","",IF(ISERROR(MATCH($J61,SorP!$B$1:$B$6230,0)),"",INDIRECT("'SorP'!$A$"&amp;MATCH($J61,SorP!$B$1:$B$6230,0))))</f>
        <v>BR-SP</v>
      </c>
      <c r="U61" s="238"/>
      <c r="V61" s="269">
        <f ca="1">IF(C61="",NA(),IF(OR(C61="Smelter not listed",C61="Smelter not yet identified"),MATCH($B61&amp;$D61,'Smelter Look-up'!$J:$J,0),MATCH($B61&amp;$C61,'Smelter Look-up'!$J:$J,0)))</f>
        <v>464</v>
      </c>
      <c r="W61" s="270"/>
      <c r="X61" s="270">
        <f t="shared" ca="1" si="7"/>
        <v>0</v>
      </c>
      <c r="Y61" s="270"/>
      <c r="Z61" s="270"/>
      <c r="AB61" s="272" t="str">
        <f t="shared" ca="1" si="8"/>
        <v>TinMineracao Taboca S.A.</v>
      </c>
    </row>
    <row r="62" spans="1:28" s="271" customFormat="1" ht="27">
      <c r="A62" s="214" t="s">
        <v>776</v>
      </c>
      <c r="B62" s="215" t="str">
        <f ca="1">IF(LEN(A62)=0,"",INDEX('Smelter Look-up'!$A:$A,MATCH($A62,'Smelter Look-up'!$E:$E,0)))</f>
        <v>Tin</v>
      </c>
      <c r="C62" s="219" t="str">
        <f ca="1">IF(LEN(A62)=0,"",INDEX('Smelter Look-up'!$C:$C,MATCH($A62,'Smelter Look-up'!$E:$E,0)))</f>
        <v>Minsur</v>
      </c>
      <c r="D62" s="277"/>
      <c r="E62" s="215" t="str">
        <f ca="1">IF(ISERROR($V62),"",OFFSET('Smelter Look-up'!$D$4,$V62-4,0)&amp;"")</f>
        <v>PERU</v>
      </c>
      <c r="F62" s="215" t="str">
        <f ca="1">IF(ISERROR($V62),"",OFFSET('Smelter Look-up'!$E$4,$V62-4,0))</f>
        <v>CID001182</v>
      </c>
      <c r="G62" s="215" t="str">
        <f ca="1">IF(C62=$X$4,IF(ISERROR($V62),"Enter smelter details","RMI"),IF(ISERROR($V62),"",OFFSET('Smelter Look-up'!$F$4,$V62-4,0)))</f>
        <v>RMI</v>
      </c>
      <c r="H62" s="216" t="s">
        <v>15667</v>
      </c>
      <c r="I62" s="217" t="str">
        <f ca="1">IF(ISERROR($V62),"",OFFSET('Smelter Look-up'!$H$4,$V62-4,0))</f>
        <v>Paracas</v>
      </c>
      <c r="J62" s="217" t="str">
        <f ca="1">IF(ISERROR($V62),"",OFFSET('Smelter Look-up'!$I$4,$V62-4,0))</f>
        <v>Ika</v>
      </c>
      <c r="K62" s="267" t="s">
        <v>15667</v>
      </c>
      <c r="L62" s="267" t="s">
        <v>15667</v>
      </c>
      <c r="M62" s="267" t="s">
        <v>15667</v>
      </c>
      <c r="N62" s="267" t="s">
        <v>15667</v>
      </c>
      <c r="O62" s="267" t="s">
        <v>15668</v>
      </c>
      <c r="P62" s="218" t="s">
        <v>489</v>
      </c>
      <c r="Q62" s="268" t="s">
        <v>15667</v>
      </c>
      <c r="R62" s="215" t="str">
        <f ca="1">IF(ISERROR($V62),"",OFFSET('Smelter Look-up'!$C$4,$V62-4,0)&amp;"")</f>
        <v>Minsur</v>
      </c>
      <c r="S62" s="222" t="str">
        <f t="shared" ca="1" si="6"/>
        <v>PE</v>
      </c>
      <c r="T62" s="222" t="str">
        <f ca="1">IF(B62="","",IF(ISERROR(MATCH($J62,SorP!$B$1:$B$6230,0)),"",INDIRECT("'SorP'!$A$"&amp;MATCH($J62,SorP!$B$1:$B$6230,0))))</f>
        <v>PE-ICA</v>
      </c>
      <c r="U62" s="238"/>
      <c r="V62" s="269">
        <f ca="1">IF(C62="",NA(),IF(OR(C62="Smelter not listed",C62="Smelter not yet identified"),MATCH($B62&amp;$D62,'Smelter Look-up'!$J:$J,0),MATCH($B62&amp;$C62,'Smelter Look-up'!$J:$J,0)))</f>
        <v>468</v>
      </c>
      <c r="W62" s="270"/>
      <c r="X62" s="270">
        <f t="shared" ca="1" si="7"/>
        <v>0</v>
      </c>
      <c r="Y62" s="270"/>
      <c r="Z62" s="270"/>
      <c r="AB62" s="272" t="str">
        <f t="shared" ca="1" si="8"/>
        <v>TinMinsur</v>
      </c>
    </row>
    <row r="63" spans="1:28" s="271" customFormat="1" ht="20">
      <c r="A63" s="214" t="s">
        <v>777</v>
      </c>
      <c r="B63" s="215" t="str">
        <f ca="1">IF(LEN(A63)=0,"",INDEX('Smelter Look-up'!$A:$A,MATCH($A63,'Smelter Look-up'!$E:$E,0)))</f>
        <v>Tin</v>
      </c>
      <c r="C63" s="219" t="str">
        <f ca="1">IF(LEN(A63)=0,"",INDEX('Smelter Look-up'!$C:$C,MATCH($A63,'Smelter Look-up'!$E:$E,0)))</f>
        <v>Mitsubishi Materials Corporation</v>
      </c>
      <c r="D63" s="277"/>
      <c r="E63" s="215" t="str">
        <f ca="1">IF(ISERROR($V63),"",OFFSET('Smelter Look-up'!$D$4,$V63-4,0)&amp;"")</f>
        <v>JAPAN</v>
      </c>
      <c r="F63" s="215" t="str">
        <f ca="1">IF(ISERROR($V63),"",OFFSET('Smelter Look-up'!$E$4,$V63-4,0))</f>
        <v>CID001191</v>
      </c>
      <c r="G63" s="215" t="str">
        <f ca="1">IF(C63=$X$4,IF(ISERROR($V63),"Enter smelter details","RMI"),IF(ISERROR($V63),"",OFFSET('Smelter Look-up'!$F$4,$V63-4,0)))</f>
        <v>RMI</v>
      </c>
      <c r="H63" s="216" t="s">
        <v>15667</v>
      </c>
      <c r="I63" s="217" t="str">
        <f ca="1">IF(ISERROR($V63),"",OFFSET('Smelter Look-up'!$H$4,$V63-4,0))</f>
        <v>Tokyo</v>
      </c>
      <c r="J63" s="217" t="str">
        <f ca="1">IF(ISERROR($V63),"",OFFSET('Smelter Look-up'!$I$4,$V63-4,0))</f>
        <v>Tokyo</v>
      </c>
      <c r="K63" s="267" t="s">
        <v>15667</v>
      </c>
      <c r="L63" s="267" t="s">
        <v>15667</v>
      </c>
      <c r="M63" s="267" t="s">
        <v>15667</v>
      </c>
      <c r="N63" s="267" t="s">
        <v>15667</v>
      </c>
      <c r="O63" s="267" t="s">
        <v>15672</v>
      </c>
      <c r="P63" s="218" t="s">
        <v>488</v>
      </c>
      <c r="Q63" s="268" t="s">
        <v>15667</v>
      </c>
      <c r="R63" s="215" t="str">
        <f ca="1">IF(ISERROR($V63),"",OFFSET('Smelter Look-up'!$C$4,$V63-4,0)&amp;"")</f>
        <v>Mitsubishi Materials Corporation</v>
      </c>
      <c r="S63" s="222" t="str">
        <f t="shared" ca="1" si="6"/>
        <v>JP</v>
      </c>
      <c r="T63" s="222" t="str">
        <f ca="1">IF(B63="","",IF(ISERROR(MATCH($J63,SorP!$B$1:$B$6230,0)),"",INDIRECT("'SorP'!$A$"&amp;MATCH($J63,SorP!$B$1:$B$6230,0))))</f>
        <v>JP-13</v>
      </c>
      <c r="U63" s="238"/>
      <c r="V63" s="269">
        <f ca="1">IF(C63="",NA(),IF(OR(C63="Smelter not listed",C63="Smelter not yet identified"),MATCH($B63&amp;$D63,'Smelter Look-up'!$J:$J,0),MATCH($B63&amp;$C63,'Smelter Look-up'!$J:$J,0)))</f>
        <v>469</v>
      </c>
      <c r="W63" s="270"/>
      <c r="X63" s="270">
        <f t="shared" ca="1" si="7"/>
        <v>0</v>
      </c>
      <c r="Y63" s="270"/>
      <c r="Z63" s="270"/>
      <c r="AB63" s="272" t="str">
        <f t="shared" ca="1" si="8"/>
        <v>TinMitsubishi Materials Corporation</v>
      </c>
    </row>
    <row r="64" spans="1:28" s="271" customFormat="1" ht="20">
      <c r="A64" s="214" t="s">
        <v>779</v>
      </c>
      <c r="B64" s="215" t="str">
        <f ca="1">IF(LEN(A64)=0,"",INDEX('Smelter Look-up'!$A:$A,MATCH($A64,'Smelter Look-up'!$E:$E,0)))</f>
        <v>Tin</v>
      </c>
      <c r="C64" s="219" t="str">
        <f ca="1">IF(LEN(A64)=0,"",INDEX('Smelter Look-up'!$C:$C,MATCH($A64,'Smelter Look-up'!$E:$E,0)))</f>
        <v>O.M. Manufacturing (Thailand) Co., Ltd.</v>
      </c>
      <c r="D64" s="277"/>
      <c r="E64" s="215" t="str">
        <f ca="1">IF(ISERROR($V64),"",OFFSET('Smelter Look-up'!$D$4,$V64-4,0)&amp;"")</f>
        <v>THAILAND</v>
      </c>
      <c r="F64" s="215" t="str">
        <f ca="1">IF(ISERROR($V64),"",OFFSET('Smelter Look-up'!$E$4,$V64-4,0))</f>
        <v>CID001314</v>
      </c>
      <c r="G64" s="215" t="str">
        <f ca="1">IF(C64=$X$4,IF(ISERROR($V64),"Enter smelter details","RMI"),IF(ISERROR($V64),"",OFFSET('Smelter Look-up'!$F$4,$V64-4,0)))</f>
        <v>RMI</v>
      </c>
      <c r="H64" s="216" t="s">
        <v>15667</v>
      </c>
      <c r="I64" s="217" t="str">
        <f ca="1">IF(ISERROR($V64),"",OFFSET('Smelter Look-up'!$H$4,$V64-4,0))</f>
        <v>Nongkham Sriracha</v>
      </c>
      <c r="J64" s="217" t="str">
        <f ca="1">IF(ISERROR($V64),"",OFFSET('Smelter Look-up'!$I$4,$V64-4,0))</f>
        <v>Chon Buri</v>
      </c>
      <c r="K64" s="267" t="s">
        <v>15667</v>
      </c>
      <c r="L64" s="267" t="s">
        <v>15667</v>
      </c>
      <c r="M64" s="267" t="s">
        <v>15667</v>
      </c>
      <c r="N64" s="267" t="s">
        <v>15667</v>
      </c>
      <c r="O64" s="267" t="s">
        <v>15672</v>
      </c>
      <c r="P64" s="218" t="s">
        <v>488</v>
      </c>
      <c r="Q64" s="268" t="s">
        <v>15667</v>
      </c>
      <c r="R64" s="215" t="str">
        <f ca="1">IF(ISERROR($V64),"",OFFSET('Smelter Look-up'!$C$4,$V64-4,0)&amp;"")</f>
        <v>O.M. Manufacturing (Thailand) Co., Ltd.</v>
      </c>
      <c r="S64" s="222" t="str">
        <f t="shared" ca="1" si="6"/>
        <v>TH</v>
      </c>
      <c r="T64" s="222" t="str">
        <f ca="1">IF(B64="","",IF(ISERROR(MATCH($J64,SorP!$B$1:$B$6230,0)),"",INDIRECT("'SorP'!$A$"&amp;MATCH($J64,SorP!$B$1:$B$6230,0))))</f>
        <v>TH-20</v>
      </c>
      <c r="U64" s="238"/>
      <c r="V64" s="269">
        <f ca="1">IF(C64="",NA(),IF(OR(C64="Smelter not listed",C64="Smelter not yet identified"),MATCH($B64&amp;$D64,'Smelter Look-up'!$J:$J,0),MATCH($B64&amp;$C64,'Smelter Look-up'!$J:$J,0)))</f>
        <v>476</v>
      </c>
      <c r="W64" s="270"/>
      <c r="X64" s="270">
        <f t="shared" ca="1" si="7"/>
        <v>0</v>
      </c>
      <c r="Y64" s="270"/>
      <c r="Z64" s="270"/>
      <c r="AB64" s="272" t="str">
        <f t="shared" ca="1" si="8"/>
        <v>TinO.M. Manufacturing (Thailand) Co., Ltd.</v>
      </c>
    </row>
    <row r="65" spans="1:28" s="271" customFormat="1" ht="20">
      <c r="A65" s="214" t="s">
        <v>1402</v>
      </c>
      <c r="B65" s="215" t="str">
        <f ca="1">IF(LEN(A65)=0,"",INDEX('Smelter Look-up'!$A:$A,MATCH($A65,'Smelter Look-up'!$E:$E,0)))</f>
        <v>Tin</v>
      </c>
      <c r="C65" s="219" t="str">
        <f ca="1">IF(LEN(A65)=0,"",INDEX('Smelter Look-up'!$C:$C,MATCH($A65,'Smelter Look-up'!$E:$E,0)))</f>
        <v>O.M. Manufacturing Philippines, Inc.</v>
      </c>
      <c r="D65" s="277"/>
      <c r="E65" s="215" t="str">
        <f ca="1">IF(ISERROR($V65),"",OFFSET('Smelter Look-up'!$D$4,$V65-4,0)&amp;"")</f>
        <v>PHILIPPINES</v>
      </c>
      <c r="F65" s="215" t="str">
        <f ca="1">IF(ISERROR($V65),"",OFFSET('Smelter Look-up'!$E$4,$V65-4,0))</f>
        <v>CID002517</v>
      </c>
      <c r="G65" s="215" t="str">
        <f ca="1">IF(C65=$X$4,IF(ISERROR($V65),"Enter smelter details","RMI"),IF(ISERROR($V65),"",OFFSET('Smelter Look-up'!$F$4,$V65-4,0)))</f>
        <v>RMI</v>
      </c>
      <c r="H65" s="216" t="s">
        <v>15667</v>
      </c>
      <c r="I65" s="217" t="str">
        <f ca="1">IF(ISERROR($V65),"",OFFSET('Smelter Look-up'!$H$4,$V65-4,0))</f>
        <v>Rosario</v>
      </c>
      <c r="J65" s="217" t="str">
        <f ca="1">IF(ISERROR($V65),"",OFFSET('Smelter Look-up'!$I$4,$V65-4,0))</f>
        <v>Cavite</v>
      </c>
      <c r="K65" s="267" t="s">
        <v>15667</v>
      </c>
      <c r="L65" s="267" t="s">
        <v>15667</v>
      </c>
      <c r="M65" s="267" t="s">
        <v>15667</v>
      </c>
      <c r="N65" s="267" t="s">
        <v>15667</v>
      </c>
      <c r="O65" s="267" t="s">
        <v>15672</v>
      </c>
      <c r="P65" s="218" t="s">
        <v>488</v>
      </c>
      <c r="Q65" s="268" t="s">
        <v>15667</v>
      </c>
      <c r="R65" s="215" t="str">
        <f ca="1">IF(ISERROR($V65),"",OFFSET('Smelter Look-up'!$C$4,$V65-4,0)&amp;"")</f>
        <v>O.M. Manufacturing Philippines, Inc.</v>
      </c>
      <c r="S65" s="222" t="str">
        <f t="shared" ca="1" si="6"/>
        <v>PH</v>
      </c>
      <c r="T65" s="222" t="str">
        <f ca="1">IF(B65="","",IF(ISERROR(MATCH($J65,SorP!$B$1:$B$6230,0)),"",INDIRECT("'SorP'!$A$"&amp;MATCH($J65,SorP!$B$1:$B$6230,0))))</f>
        <v>PH-CAV</v>
      </c>
      <c r="U65" s="238"/>
      <c r="V65" s="269">
        <f ca="1">IF(C65="",NA(),IF(OR(C65="Smelter not listed",C65="Smelter not yet identified"),MATCH($B65&amp;$D65,'Smelter Look-up'!$J:$J,0),MATCH($B65&amp;$C65,'Smelter Look-up'!$J:$J,0)))</f>
        <v>477</v>
      </c>
      <c r="W65" s="270"/>
      <c r="X65" s="270">
        <f t="shared" ca="1" si="7"/>
        <v>0</v>
      </c>
      <c r="Y65" s="270"/>
      <c r="Z65" s="270"/>
      <c r="AB65" s="272" t="str">
        <f t="shared" ca="1" si="8"/>
        <v>TinO.M. Manufacturing Philippines, Inc.</v>
      </c>
    </row>
    <row r="66" spans="1:28" s="271" customFormat="1" ht="40.5">
      <c r="A66" s="214" t="s">
        <v>780</v>
      </c>
      <c r="B66" s="215" t="str">
        <f ca="1">IF(LEN(A66)=0,"",INDEX('Smelter Look-up'!$A:$A,MATCH($A66,'Smelter Look-up'!$E:$E,0)))</f>
        <v>Tin</v>
      </c>
      <c r="C66" s="219" t="str">
        <f ca="1">IF(LEN(A66)=0,"",INDEX('Smelter Look-up'!$C:$C,MATCH($A66,'Smelter Look-up'!$E:$E,0)))</f>
        <v>Operaciones Metalurgicas S.A.</v>
      </c>
      <c r="D66" s="277"/>
      <c r="E66" s="215" t="str">
        <f ca="1">IF(ISERROR($V66),"",OFFSET('Smelter Look-up'!$D$4,$V66-4,0)&amp;"")</f>
        <v>BOLIVIA (PLURINATIONAL STATE OF)</v>
      </c>
      <c r="F66" s="215" t="str">
        <f ca="1">IF(ISERROR($V66),"",OFFSET('Smelter Look-up'!$E$4,$V66-4,0))</f>
        <v>CID001337</v>
      </c>
      <c r="G66" s="215" t="str">
        <f ca="1">IF(C66=$X$4,IF(ISERROR($V66),"Enter smelter details","RMI"),IF(ISERROR($V66),"",OFFSET('Smelter Look-up'!$F$4,$V66-4,0)))</f>
        <v>RMI</v>
      </c>
      <c r="H66" s="216" t="s">
        <v>15667</v>
      </c>
      <c r="I66" s="217" t="str">
        <f ca="1">IF(ISERROR($V66),"",OFFSET('Smelter Look-up'!$H$4,$V66-4,0))</f>
        <v>Oruro</v>
      </c>
      <c r="J66" s="217" t="str">
        <f ca="1">IF(ISERROR($V66),"",OFFSET('Smelter Look-up'!$I$4,$V66-4,0))</f>
        <v>Oruro</v>
      </c>
      <c r="K66" s="267" t="s">
        <v>15667</v>
      </c>
      <c r="L66" s="267" t="s">
        <v>15667</v>
      </c>
      <c r="M66" s="267" t="s">
        <v>15667</v>
      </c>
      <c r="N66" s="267" t="s">
        <v>15667</v>
      </c>
      <c r="O66" s="267" t="s">
        <v>15668</v>
      </c>
      <c r="P66" s="218" t="s">
        <v>489</v>
      </c>
      <c r="Q66" s="268" t="s">
        <v>15667</v>
      </c>
      <c r="R66" s="215" t="str">
        <f ca="1">IF(ISERROR($V66),"",OFFSET('Smelter Look-up'!$C$4,$V66-4,0)&amp;"")</f>
        <v>Operaciones Metalurgicas S.A.</v>
      </c>
      <c r="S66" s="222" t="str">
        <f t="shared" ca="1" si="6"/>
        <v>BO</v>
      </c>
      <c r="T66" s="222" t="str">
        <f ca="1">IF(B66="","",IF(ISERROR(MATCH($J66,SorP!$B$1:$B$6230,0)),"",INDIRECT("'SorP'!$A$"&amp;MATCH($J66,SorP!$B$1:$B$6230,0))))</f>
        <v>BO-O</v>
      </c>
      <c r="U66" s="238"/>
      <c r="V66" s="269">
        <f ca="1">IF(C66="",NA(),IF(OR(C66="Smelter not listed",C66="Smelter not yet identified"),MATCH($B66&amp;$D66,'Smelter Look-up'!$J:$J,0),MATCH($B66&amp;$C66,'Smelter Look-up'!$J:$J,0)))</f>
        <v>479</v>
      </c>
      <c r="W66" s="270"/>
      <c r="X66" s="270">
        <f t="shared" ca="1" si="7"/>
        <v>0</v>
      </c>
      <c r="Y66" s="270"/>
      <c r="Z66" s="270"/>
      <c r="AB66" s="272" t="str">
        <f t="shared" ca="1" si="8"/>
        <v>TinOperaciones Metalurgicas S.A.</v>
      </c>
    </row>
    <row r="67" spans="1:28" s="271" customFormat="1" ht="20">
      <c r="A67" s="214" t="s">
        <v>13015</v>
      </c>
      <c r="B67" s="215" t="str">
        <f ca="1">IF(LEN(A67)=0,"",INDEX('Smelter Look-up'!$A:$A,MATCH($A67,'Smelter Look-up'!$E:$E,0)))</f>
        <v>Tin</v>
      </c>
      <c r="C67" s="219" t="str">
        <f ca="1">IF(LEN(A67)=0,"",INDEX('Smelter Look-up'!$C:$C,MATCH($A67,'Smelter Look-up'!$E:$E,0)))</f>
        <v>Pongpipat Company Limited</v>
      </c>
      <c r="D67" s="277"/>
      <c r="E67" s="215" t="str">
        <f ca="1">IF(ISERROR($V67),"",OFFSET('Smelter Look-up'!$D$4,$V67-4,0)&amp;"")</f>
        <v>MYANMAR</v>
      </c>
      <c r="F67" s="215" t="str">
        <f ca="1">IF(ISERROR($V67),"",OFFSET('Smelter Look-up'!$E$4,$V67-4,0))</f>
        <v>CID003208</v>
      </c>
      <c r="G67" s="215" t="str">
        <f ca="1">IF(C67=$X$4,IF(ISERROR($V67),"Enter smelter details","RMI"),IF(ISERROR($V67),"",OFFSET('Smelter Look-up'!$F$4,$V67-4,0)))</f>
        <v>RMI</v>
      </c>
      <c r="H67" s="216" t="s">
        <v>15667</v>
      </c>
      <c r="I67" s="217" t="str">
        <f ca="1">IF(ISERROR($V67),"",OFFSET('Smelter Look-up'!$H$4,$V67-4,0))</f>
        <v>Yangon</v>
      </c>
      <c r="J67" s="217" t="str">
        <f ca="1">IF(ISERROR($V67),"",OFFSET('Smelter Look-up'!$I$4,$V67-4,0))</f>
        <v>Yangon</v>
      </c>
      <c r="K67" s="267" t="s">
        <v>15667</v>
      </c>
      <c r="L67" s="267" t="s">
        <v>15667</v>
      </c>
      <c r="M67" s="267" t="s">
        <v>15667</v>
      </c>
      <c r="N67" s="267" t="s">
        <v>15667</v>
      </c>
      <c r="O67" s="267" t="s">
        <v>490</v>
      </c>
      <c r="P67" s="218" t="s">
        <v>15667</v>
      </c>
      <c r="Q67" s="268" t="s">
        <v>15667</v>
      </c>
      <c r="R67" s="215" t="str">
        <f ca="1">IF(ISERROR($V67),"",OFFSET('Smelter Look-up'!$C$4,$V67-4,0)&amp;"")</f>
        <v>Pongpipat Company Limited</v>
      </c>
      <c r="S67" s="222" t="str">
        <f t="shared" ca="1" si="6"/>
        <v>MM</v>
      </c>
      <c r="T67" s="222" t="str">
        <f ca="1">IF(B67="","",IF(ISERROR(MATCH($J67,SorP!$B$1:$B$6230,0)),"",INDIRECT("'SorP'!$A$"&amp;MATCH($J67,SorP!$B$1:$B$6230,0))))</f>
        <v>MM-06</v>
      </c>
      <c r="U67" s="238"/>
      <c r="V67" s="269">
        <f ca="1">IF(C67="",NA(),IF(OR(C67="Smelter not listed",C67="Smelter not yet identified"),MATCH($B67&amp;$D67,'Smelter Look-up'!$J:$J,0),MATCH($B67&amp;$C67,'Smelter Look-up'!$J:$J,0)))</f>
        <v>481</v>
      </c>
      <c r="W67" s="270"/>
      <c r="X67" s="270">
        <f t="shared" ca="1" si="7"/>
        <v>0</v>
      </c>
      <c r="Y67" s="270"/>
      <c r="Z67" s="270"/>
      <c r="AB67" s="272" t="str">
        <f t="shared" ca="1" si="8"/>
        <v>TinPongpipat Company Limited</v>
      </c>
    </row>
    <row r="68" spans="1:28" s="271" customFormat="1" ht="27">
      <c r="A68" s="214" t="s">
        <v>15199</v>
      </c>
      <c r="B68" s="215" t="str">
        <f ca="1">IF(LEN(A68)=0,"",INDEX('Smelter Look-up'!$A:$A,MATCH($A68,'Smelter Look-up'!$E:$E,0)))</f>
        <v>Tin</v>
      </c>
      <c r="C68" s="219" t="str">
        <f ca="1">IF(LEN(A68)=0,"",INDEX('Smelter Look-up'!$C:$C,MATCH($A68,'Smelter Look-up'!$E:$E,0)))</f>
        <v>PT Aries Kencana Sejahtera</v>
      </c>
      <c r="D68" s="277"/>
      <c r="E68" s="215" t="str">
        <f ca="1">IF(ISERROR($V68),"",OFFSET('Smelter Look-up'!$D$4,$V68-4,0)&amp;"")</f>
        <v>INDONESIA</v>
      </c>
      <c r="F68" s="215" t="str">
        <f ca="1">IF(ISERROR($V68),"",OFFSET('Smelter Look-up'!$E$4,$V68-4,0))</f>
        <v>CID000309</v>
      </c>
      <c r="G68" s="215" t="str">
        <f ca="1">IF(C68=$X$4,IF(ISERROR($V68),"Enter smelter details","RMI"),IF(ISERROR($V68),"",OFFSET('Smelter Look-up'!$F$4,$V68-4,0)))</f>
        <v>RMI</v>
      </c>
      <c r="H68" s="216" t="s">
        <v>15667</v>
      </c>
      <c r="I68" s="217" t="str">
        <f ca="1">IF(ISERROR($V68),"",OFFSET('Smelter Look-up'!$H$4,$V68-4,0))</f>
        <v>Pemali</v>
      </c>
      <c r="J68" s="217" t="str">
        <f ca="1">IF(ISERROR($V68),"",OFFSET('Smelter Look-up'!$I$4,$V68-4,0))</f>
        <v>Kepulauan Bangka Belitung</v>
      </c>
      <c r="K68" s="267" t="s">
        <v>15667</v>
      </c>
      <c r="L68" s="267" t="s">
        <v>15667</v>
      </c>
      <c r="M68" s="267" t="s">
        <v>15667</v>
      </c>
      <c r="N68" s="267" t="s">
        <v>15667</v>
      </c>
      <c r="O68" s="267" t="s">
        <v>490</v>
      </c>
      <c r="P68" s="218" t="s">
        <v>15667</v>
      </c>
      <c r="Q68" s="268" t="s">
        <v>15667</v>
      </c>
      <c r="R68" s="215" t="str">
        <f ca="1">IF(ISERROR($V68),"",OFFSET('Smelter Look-up'!$C$4,$V68-4,0)&amp;"")</f>
        <v>PT Aries Kencana Sejahtera</v>
      </c>
      <c r="S68" s="222" t="str">
        <f t="shared" ca="1" si="6"/>
        <v>ID</v>
      </c>
      <c r="T68" s="222" t="str">
        <f ca="1">IF(B68="","",IF(ISERROR(MATCH($J68,SorP!$B$1:$B$6230,0)),"",INDIRECT("'SorP'!$A$"&amp;MATCH($J68,SorP!$B$1:$B$6230,0))))</f>
        <v>ID-BB</v>
      </c>
      <c r="U68" s="238"/>
      <c r="V68" s="269">
        <f ca="1">IF(C68="",NA(),IF(OR(C68="Smelter not listed",C68="Smelter not yet identified"),MATCH($B68&amp;$D68,'Smelter Look-up'!$J:$J,0),MATCH($B68&amp;$C68,'Smelter Look-up'!$J:$J,0)))</f>
        <v>483</v>
      </c>
      <c r="W68" s="270"/>
      <c r="X68" s="270">
        <f t="shared" ca="1" si="7"/>
        <v>0</v>
      </c>
      <c r="Y68" s="270"/>
      <c r="Z68" s="270"/>
      <c r="AB68" s="272" t="str">
        <f t="shared" ca="1" si="8"/>
        <v>TinPT Aries Kencana Sejahtera</v>
      </c>
    </row>
    <row r="69" spans="1:28" s="271" customFormat="1" ht="27">
      <c r="A69" s="214" t="s">
        <v>781</v>
      </c>
      <c r="B69" s="215" t="str">
        <f ca="1">IF(LEN(A69)=0,"",INDEX('Smelter Look-up'!$A:$A,MATCH($A69,'Smelter Look-up'!$E:$E,0)))</f>
        <v>Tin</v>
      </c>
      <c r="C69" s="219" t="str">
        <f ca="1">IF(LEN(A69)=0,"",INDEX('Smelter Look-up'!$C:$C,MATCH($A69,'Smelter Look-up'!$E:$E,0)))</f>
        <v>PT Artha Cipta Langgeng</v>
      </c>
      <c r="D69" s="277"/>
      <c r="E69" s="215" t="str">
        <f ca="1">IF(ISERROR($V69),"",OFFSET('Smelter Look-up'!$D$4,$V69-4,0)&amp;"")</f>
        <v>INDONESIA</v>
      </c>
      <c r="F69" s="215" t="str">
        <f ca="1">IF(ISERROR($V69),"",OFFSET('Smelter Look-up'!$E$4,$V69-4,0))</f>
        <v>CID001399</v>
      </c>
      <c r="G69" s="215" t="str">
        <f ca="1">IF(C69=$X$4,IF(ISERROR($V69),"Enter smelter details","RMI"),IF(ISERROR($V69),"",OFFSET('Smelter Look-up'!$F$4,$V69-4,0)))</f>
        <v>RMI</v>
      </c>
      <c r="H69" s="216" t="s">
        <v>15667</v>
      </c>
      <c r="I69" s="217" t="str">
        <f ca="1">IF(ISERROR($V69),"",OFFSET('Smelter Look-up'!$H$4,$V69-4,0))</f>
        <v>Sungailiat</v>
      </c>
      <c r="J69" s="217" t="str">
        <f ca="1">IF(ISERROR($V69),"",OFFSET('Smelter Look-up'!$I$4,$V69-4,0))</f>
        <v>Kepulauan Bangka Belitung</v>
      </c>
      <c r="K69" s="267" t="s">
        <v>15667</v>
      </c>
      <c r="L69" s="267" t="s">
        <v>15667</v>
      </c>
      <c r="M69" s="267" t="s">
        <v>15667</v>
      </c>
      <c r="N69" s="267" t="s">
        <v>15667</v>
      </c>
      <c r="O69" s="267" t="s">
        <v>15668</v>
      </c>
      <c r="P69" s="218" t="s">
        <v>489</v>
      </c>
      <c r="Q69" s="268" t="s">
        <v>15667</v>
      </c>
      <c r="R69" s="215" t="str">
        <f ca="1">IF(ISERROR($V69),"",OFFSET('Smelter Look-up'!$C$4,$V69-4,0)&amp;"")</f>
        <v>PT Artha Cipta Langgeng</v>
      </c>
      <c r="S69" s="222" t="str">
        <f t="shared" ref="S69" ca="1" si="9">IF(B69="","",IF(ISERROR(MATCH($E69,CL,0)),"Unknown",INDIRECT("'C'!$A$"&amp;MATCH($E69,CL,0)+1)))</f>
        <v>ID</v>
      </c>
      <c r="T69" s="222" t="str">
        <f ca="1">IF(B69="","",IF(ISERROR(MATCH($J69,SorP!$B$1:$B$6230,0)),"",INDIRECT("'SorP'!$A$"&amp;MATCH($J69,SorP!$B$1:$B$6230,0))))</f>
        <v>ID-BB</v>
      </c>
      <c r="U69" s="238"/>
      <c r="V69" s="269">
        <f ca="1">IF(C69="",NA(),IF(OR(C69="Smelter not listed",C69="Smelter not yet identified"),MATCH($B69&amp;$D69,'Smelter Look-up'!$J:$J,0),MATCH($B69&amp;$C69,'Smelter Look-up'!$J:$J,0)))</f>
        <v>484</v>
      </c>
      <c r="W69" s="270"/>
      <c r="X69" s="270">
        <f t="shared" ref="X69" ca="1" si="10">IF(AND(C69="Smelter not listed",OR(LEN(D69)=0,LEN(E69)=0)),1,0)</f>
        <v>0</v>
      </c>
      <c r="Y69" s="270"/>
      <c r="Z69" s="270"/>
      <c r="AB69" s="272" t="str">
        <f t="shared" ref="AB69" ca="1" si="11">B69&amp;C69</f>
        <v>TinPT Artha Cipta Langgeng</v>
      </c>
    </row>
    <row r="70" spans="1:28" s="271" customFormat="1" ht="27">
      <c r="A70" s="214" t="s">
        <v>1404</v>
      </c>
      <c r="B70" s="215" t="str">
        <f ca="1">IF(LEN(A70)=0,"",INDEX('Smelter Look-up'!$A:$A,MATCH($A70,'Smelter Look-up'!$E:$E,0)))</f>
        <v>Tin</v>
      </c>
      <c r="C70" s="219" t="str">
        <f ca="1">IF(LEN(A70)=0,"",INDEX('Smelter Look-up'!$C:$C,MATCH($A70,'Smelter Look-up'!$E:$E,0)))</f>
        <v>PT ATD Makmur Mandiri Jaya</v>
      </c>
      <c r="D70" s="277"/>
      <c r="E70" s="215" t="str">
        <f ca="1">IF(ISERROR($V70),"",OFFSET('Smelter Look-up'!$D$4,$V70-4,0)&amp;"")</f>
        <v>INDONESIA</v>
      </c>
      <c r="F70" s="215" t="str">
        <f ca="1">IF(ISERROR($V70),"",OFFSET('Smelter Look-up'!$E$4,$V70-4,0))</f>
        <v>CID002503</v>
      </c>
      <c r="G70" s="215" t="str">
        <f ca="1">IF(C70=$X$4,IF(ISERROR($V70),"Enter smelter details","RMI"),IF(ISERROR($V70),"",OFFSET('Smelter Look-up'!$F$4,$V70-4,0)))</f>
        <v>RMI</v>
      </c>
      <c r="H70" s="216" t="s">
        <v>15667</v>
      </c>
      <c r="I70" s="217" t="str">
        <f ca="1">IF(ISERROR($V70),"",OFFSET('Smelter Look-up'!$H$4,$V70-4,0))</f>
        <v>Sungailiat</v>
      </c>
      <c r="J70" s="217" t="str">
        <f ca="1">IF(ISERROR($V70),"",OFFSET('Smelter Look-up'!$I$4,$V70-4,0))</f>
        <v>Kepulauan Bangka Belitung</v>
      </c>
      <c r="K70" s="267" t="s">
        <v>15667</v>
      </c>
      <c r="L70" s="267" t="s">
        <v>15667</v>
      </c>
      <c r="M70" s="267" t="s">
        <v>15667</v>
      </c>
      <c r="N70" s="267" t="s">
        <v>15667</v>
      </c>
      <c r="O70" s="267" t="s">
        <v>15668</v>
      </c>
      <c r="P70" s="218" t="s">
        <v>489</v>
      </c>
      <c r="Q70" s="268" t="s">
        <v>15667</v>
      </c>
      <c r="R70" s="215" t="str">
        <f ca="1">IF(ISERROR($V70),"",OFFSET('Smelter Look-up'!$C$4,$V70-4,0)&amp;"")</f>
        <v>PT ATD Makmur Mandiri Jaya</v>
      </c>
      <c r="S70" s="222" t="str">
        <f t="shared" ref="S70:S101" ca="1" si="12">IF(B70="","",IF(ISERROR(MATCH($E70,CL,0)),"Unknown",INDIRECT("'C'!$A$"&amp;MATCH($E70,CL,0)+1)))</f>
        <v>ID</v>
      </c>
      <c r="T70" s="222" t="str">
        <f ca="1">IF(B70="","",IF(ISERROR(MATCH($J70,SorP!$B$1:$B$6230,0)),"",INDIRECT("'SorP'!$A$"&amp;MATCH($J70,SorP!$B$1:$B$6230,0))))</f>
        <v>ID-BB</v>
      </c>
      <c r="U70" s="238"/>
      <c r="V70" s="269">
        <f ca="1">IF(C70="",NA(),IF(OR(C70="Smelter not listed",C70="Smelter not yet identified"),MATCH($B70&amp;$D70,'Smelter Look-up'!$J:$J,0),MATCH($B70&amp;$C70,'Smelter Look-up'!$J:$J,0)))</f>
        <v>485</v>
      </c>
      <c r="W70" s="270"/>
      <c r="X70" s="270">
        <f t="shared" ref="X70:X101" ca="1" si="13">IF(AND(C70="Smelter not listed",OR(LEN(D70)=0,LEN(E70)=0)),1,0)</f>
        <v>0</v>
      </c>
      <c r="Y70" s="270"/>
      <c r="Z70" s="270"/>
      <c r="AB70" s="272" t="str">
        <f t="shared" ref="AB70:AB101" ca="1" si="14">B70&amp;C70</f>
        <v>TinPT ATD Makmur Mandiri Jaya</v>
      </c>
    </row>
    <row r="71" spans="1:28" s="271" customFormat="1" ht="27">
      <c r="A71" s="214" t="s">
        <v>15586</v>
      </c>
      <c r="B71" s="215" t="str">
        <f ca="1">IF(LEN(A71)=0,"",INDEX('Smelter Look-up'!$A:$A,MATCH($A71,'Smelter Look-up'!$E:$E,0)))</f>
        <v>Tin</v>
      </c>
      <c r="C71" s="219" t="str">
        <f ca="1">IF(LEN(A71)=0,"",INDEX('Smelter Look-up'!$C:$C,MATCH($A71,'Smelter Look-up'!$E:$E,0)))</f>
        <v>PT Babel Inti Perkasa</v>
      </c>
      <c r="D71" s="277"/>
      <c r="E71" s="215" t="str">
        <f ca="1">IF(ISERROR($V71),"",OFFSET('Smelter Look-up'!$D$4,$V71-4,0)&amp;"")</f>
        <v>INDONESIA</v>
      </c>
      <c r="F71" s="215" t="str">
        <f ca="1">IF(ISERROR($V71),"",OFFSET('Smelter Look-up'!$E$4,$V71-4,0))</f>
        <v>CID001402</v>
      </c>
      <c r="G71" s="215" t="str">
        <f ca="1">IF(C71=$X$4,IF(ISERROR($V71),"Enter smelter details","RMI"),IF(ISERROR($V71),"",OFFSET('Smelter Look-up'!$F$4,$V71-4,0)))</f>
        <v>RMI</v>
      </c>
      <c r="H71" s="216" t="s">
        <v>15667</v>
      </c>
      <c r="I71" s="217" t="str">
        <f ca="1">IF(ISERROR($V71),"",OFFSET('Smelter Look-up'!$H$4,$V71-4,0))</f>
        <v>Lintang</v>
      </c>
      <c r="J71" s="217" t="str">
        <f ca="1">IF(ISERROR($V71),"",OFFSET('Smelter Look-up'!$I$4,$V71-4,0))</f>
        <v>Kepulauan Bangka Belitung</v>
      </c>
      <c r="K71" s="267" t="s">
        <v>15667</v>
      </c>
      <c r="L71" s="267" t="s">
        <v>15667</v>
      </c>
      <c r="M71" s="267" t="s">
        <v>15667</v>
      </c>
      <c r="N71" s="267" t="s">
        <v>15667</v>
      </c>
      <c r="O71" s="267" t="s">
        <v>15668</v>
      </c>
      <c r="P71" s="218" t="s">
        <v>489</v>
      </c>
      <c r="Q71" s="268" t="s">
        <v>15667</v>
      </c>
      <c r="R71" s="215" t="str">
        <f ca="1">IF(ISERROR($V71),"",OFFSET('Smelter Look-up'!$C$4,$V71-4,0)&amp;"")</f>
        <v>PT Babel Inti Perkasa</v>
      </c>
      <c r="S71" s="222" t="str">
        <f t="shared" ca="1" si="12"/>
        <v>ID</v>
      </c>
      <c r="T71" s="222" t="str">
        <f ca="1">IF(B71="","",IF(ISERROR(MATCH($J71,SorP!$B$1:$B$6230,0)),"",INDIRECT("'SorP'!$A$"&amp;MATCH($J71,SorP!$B$1:$B$6230,0))))</f>
        <v>ID-BB</v>
      </c>
      <c r="U71" s="238"/>
      <c r="V71" s="269">
        <f ca="1">IF(C71="",NA(),IF(OR(C71="Smelter not listed",C71="Smelter not yet identified"),MATCH($B71&amp;$D71,'Smelter Look-up'!$J:$J,0),MATCH($B71&amp;$C71,'Smelter Look-up'!$J:$J,0)))</f>
        <v>486</v>
      </c>
      <c r="W71" s="270"/>
      <c r="X71" s="270">
        <f t="shared" ca="1" si="13"/>
        <v>0</v>
      </c>
      <c r="Y71" s="270"/>
      <c r="Z71" s="270"/>
      <c r="AB71" s="272" t="str">
        <f t="shared" ca="1" si="14"/>
        <v>TinPT Babel Inti Perkasa</v>
      </c>
    </row>
    <row r="72" spans="1:28" s="271" customFormat="1" ht="27">
      <c r="A72" s="214" t="s">
        <v>15212</v>
      </c>
      <c r="B72" s="215" t="str">
        <f ca="1">IF(LEN(A72)=0,"",INDEX('Smelter Look-up'!$A:$A,MATCH($A72,'Smelter Look-up'!$E:$E,0)))</f>
        <v>Tin</v>
      </c>
      <c r="C72" s="219" t="str">
        <f ca="1">IF(LEN(A72)=0,"",INDEX('Smelter Look-up'!$C:$C,MATCH($A72,'Smelter Look-up'!$E:$E,0)))</f>
        <v>PT Babel Surya Alam Lestari</v>
      </c>
      <c r="D72" s="277"/>
      <c r="E72" s="215" t="str">
        <f ca="1">IF(ISERROR($V72),"",OFFSET('Smelter Look-up'!$D$4,$V72-4,0)&amp;"")</f>
        <v>INDONESIA</v>
      </c>
      <c r="F72" s="215" t="str">
        <f ca="1">IF(ISERROR($V72),"",OFFSET('Smelter Look-up'!$E$4,$V72-4,0))</f>
        <v>CID001406</v>
      </c>
      <c r="G72" s="215" t="str">
        <f ca="1">IF(C72=$X$4,IF(ISERROR($V72),"Enter smelter details","RMI"),IF(ISERROR($V72),"",OFFSET('Smelter Look-up'!$F$4,$V72-4,0)))</f>
        <v>RMI</v>
      </c>
      <c r="H72" s="216" t="s">
        <v>15667</v>
      </c>
      <c r="I72" s="217" t="str">
        <f ca="1">IF(ISERROR($V72),"",OFFSET('Smelter Look-up'!$H$4,$V72-4,0))</f>
        <v>Badau</v>
      </c>
      <c r="J72" s="217" t="str">
        <f ca="1">IF(ISERROR($V72),"",OFFSET('Smelter Look-up'!$I$4,$V72-4,0))</f>
        <v>Kepulauan Bangka Belitung</v>
      </c>
      <c r="K72" s="267" t="s">
        <v>15667</v>
      </c>
      <c r="L72" s="267" t="s">
        <v>15667</v>
      </c>
      <c r="M72" s="267" t="s">
        <v>15667</v>
      </c>
      <c r="N72" s="267" t="s">
        <v>15667</v>
      </c>
      <c r="O72" s="267" t="s">
        <v>15668</v>
      </c>
      <c r="P72" s="218" t="s">
        <v>489</v>
      </c>
      <c r="Q72" s="268" t="s">
        <v>15667</v>
      </c>
      <c r="R72" s="215" t="str">
        <f ca="1">IF(ISERROR($V72),"",OFFSET('Smelter Look-up'!$C$4,$V72-4,0)&amp;"")</f>
        <v>PT Babel Surya Alam Lestari</v>
      </c>
      <c r="S72" s="222" t="str">
        <f t="shared" ca="1" si="12"/>
        <v>ID</v>
      </c>
      <c r="T72" s="222" t="str">
        <f ca="1">IF(B72="","",IF(ISERROR(MATCH($J72,SorP!$B$1:$B$6230,0)),"",INDIRECT("'SorP'!$A$"&amp;MATCH($J72,SorP!$B$1:$B$6230,0))))</f>
        <v>ID-BB</v>
      </c>
      <c r="U72" s="238"/>
      <c r="V72" s="269">
        <f ca="1">IF(C72="",NA(),IF(OR(C72="Smelter not listed",C72="Smelter not yet identified"),MATCH($B72&amp;$D72,'Smelter Look-up'!$J:$J,0),MATCH($B72&amp;$C72,'Smelter Look-up'!$J:$J,0)))</f>
        <v>487</v>
      </c>
      <c r="W72" s="270"/>
      <c r="X72" s="270">
        <f t="shared" ca="1" si="13"/>
        <v>0</v>
      </c>
      <c r="Y72" s="270"/>
      <c r="Z72" s="270"/>
      <c r="AB72" s="272" t="str">
        <f t="shared" ca="1" si="14"/>
        <v>TinPT Babel Surya Alam Lestari</v>
      </c>
    </row>
    <row r="73" spans="1:28" s="271" customFormat="1" ht="27">
      <c r="A73" s="214" t="s">
        <v>14119</v>
      </c>
      <c r="B73" s="215" t="str">
        <f ca="1">IF(LEN(A73)=0,"",INDEX('Smelter Look-up'!$A:$A,MATCH($A73,'Smelter Look-up'!$E:$E,0)))</f>
        <v>Tin</v>
      </c>
      <c r="C73" s="219" t="str">
        <f ca="1">IF(LEN(A73)=0,"",INDEX('Smelter Look-up'!$C:$C,MATCH($A73,'Smelter Look-up'!$E:$E,0)))</f>
        <v>PT Bangka Serumpun</v>
      </c>
      <c r="D73" s="277"/>
      <c r="E73" s="215" t="str">
        <f ca="1">IF(ISERROR($V73),"",OFFSET('Smelter Look-up'!$D$4,$V73-4,0)&amp;"")</f>
        <v>INDONESIA</v>
      </c>
      <c r="F73" s="215" t="str">
        <f ca="1">IF(ISERROR($V73),"",OFFSET('Smelter Look-up'!$E$4,$V73-4,0))</f>
        <v>CID003205</v>
      </c>
      <c r="G73" s="215" t="str">
        <f ca="1">IF(C73=$X$4,IF(ISERROR($V73),"Enter smelter details","RMI"),IF(ISERROR($V73),"",OFFSET('Smelter Look-up'!$F$4,$V73-4,0)))</f>
        <v>RMI</v>
      </c>
      <c r="H73" s="216" t="s">
        <v>15667</v>
      </c>
      <c r="I73" s="217" t="str">
        <f ca="1">IF(ISERROR($V73),"",OFFSET('Smelter Look-up'!$H$4,$V73-4,0))</f>
        <v>Pangkalpinang</v>
      </c>
      <c r="J73" s="217" t="str">
        <f ca="1">IF(ISERROR($V73),"",OFFSET('Smelter Look-up'!$I$4,$V73-4,0))</f>
        <v>Kepulauan Bangka Belitung</v>
      </c>
      <c r="K73" s="267" t="s">
        <v>15667</v>
      </c>
      <c r="L73" s="267" t="s">
        <v>15667</v>
      </c>
      <c r="M73" s="267" t="s">
        <v>15667</v>
      </c>
      <c r="N73" s="267" t="s">
        <v>15667</v>
      </c>
      <c r="O73" s="267" t="s">
        <v>15668</v>
      </c>
      <c r="P73" s="218" t="s">
        <v>489</v>
      </c>
      <c r="Q73" s="268" t="s">
        <v>15667</v>
      </c>
      <c r="R73" s="215" t="str">
        <f ca="1">IF(ISERROR($V73),"",OFFSET('Smelter Look-up'!$C$4,$V73-4,0)&amp;"")</f>
        <v>PT Bangka Serumpun</v>
      </c>
      <c r="S73" s="222" t="str">
        <f t="shared" ca="1" si="12"/>
        <v>ID</v>
      </c>
      <c r="T73" s="222" t="str">
        <f ca="1">IF(B73="","",IF(ISERROR(MATCH($J73,SorP!$B$1:$B$6230,0)),"",INDIRECT("'SorP'!$A$"&amp;MATCH($J73,SorP!$B$1:$B$6230,0))))</f>
        <v>ID-BB</v>
      </c>
      <c r="U73" s="238"/>
      <c r="V73" s="269">
        <f ca="1">IF(C73="",NA(),IF(OR(C73="Smelter not listed",C73="Smelter not yet identified"),MATCH($B73&amp;$D73,'Smelter Look-up'!$J:$J,0),MATCH($B73&amp;$C73,'Smelter Look-up'!$J:$J,0)))</f>
        <v>488</v>
      </c>
      <c r="W73" s="270"/>
      <c r="X73" s="270">
        <f t="shared" ca="1" si="13"/>
        <v>0</v>
      </c>
      <c r="Y73" s="270"/>
      <c r="Z73" s="270"/>
      <c r="AB73" s="272" t="str">
        <f t="shared" ca="1" si="14"/>
        <v>TinPT Bangka Serumpun</v>
      </c>
    </row>
    <row r="74" spans="1:28" s="271" customFormat="1" ht="27">
      <c r="A74" s="214" t="s">
        <v>15578</v>
      </c>
      <c r="B74" s="215" t="str">
        <f ca="1">IF(LEN(A74)=0,"",INDEX('Smelter Look-up'!$A:$A,MATCH($A74,'Smelter Look-up'!$E:$E,0)))</f>
        <v>Tin</v>
      </c>
      <c r="C74" s="219" t="str">
        <f ca="1">IF(LEN(A74)=0,"",INDEX('Smelter Look-up'!$C:$C,MATCH($A74,'Smelter Look-up'!$E:$E,0)))</f>
        <v>PT Bukit Timah</v>
      </c>
      <c r="D74" s="277"/>
      <c r="E74" s="215" t="str">
        <f ca="1">IF(ISERROR($V74),"",OFFSET('Smelter Look-up'!$D$4,$V74-4,0)&amp;"")</f>
        <v>INDONESIA</v>
      </c>
      <c r="F74" s="215" t="str">
        <f ca="1">IF(ISERROR($V74),"",OFFSET('Smelter Look-up'!$E$4,$V74-4,0))</f>
        <v>CID001428</v>
      </c>
      <c r="G74" s="215" t="str">
        <f ca="1">IF(C74=$X$4,IF(ISERROR($V74),"Enter smelter details","RMI"),IF(ISERROR($V74),"",OFFSET('Smelter Look-up'!$F$4,$V74-4,0)))</f>
        <v>RMI</v>
      </c>
      <c r="H74" s="216" t="s">
        <v>15667</v>
      </c>
      <c r="I74" s="217" t="str">
        <f ca="1">IF(ISERROR($V74),"",OFFSET('Smelter Look-up'!$H$4,$V74-4,0))</f>
        <v>Pangkal Pinang</v>
      </c>
      <c r="J74" s="217" t="str">
        <f ca="1">IF(ISERROR($V74),"",OFFSET('Smelter Look-up'!$I$4,$V74-4,0))</f>
        <v>Kepulauan Bangka Belitung</v>
      </c>
      <c r="K74" s="267" t="s">
        <v>15667</v>
      </c>
      <c r="L74" s="267" t="s">
        <v>15667</v>
      </c>
      <c r="M74" s="267" t="s">
        <v>15667</v>
      </c>
      <c r="N74" s="267" t="s">
        <v>15667</v>
      </c>
      <c r="O74" s="267" t="s">
        <v>490</v>
      </c>
      <c r="P74" s="218" t="s">
        <v>15667</v>
      </c>
      <c r="Q74" s="268" t="s">
        <v>15667</v>
      </c>
      <c r="R74" s="215" t="str">
        <f ca="1">IF(ISERROR($V74),"",OFFSET('Smelter Look-up'!$C$4,$V74-4,0)&amp;"")</f>
        <v>PT Bukit Timah</v>
      </c>
      <c r="S74" s="222" t="str">
        <f t="shared" ca="1" si="12"/>
        <v>ID</v>
      </c>
      <c r="T74" s="222" t="str">
        <f ca="1">IF(B74="","",IF(ISERROR(MATCH($J74,SorP!$B$1:$B$6230,0)),"",INDIRECT("'SorP'!$A$"&amp;MATCH($J74,SorP!$B$1:$B$6230,0))))</f>
        <v>ID-BB</v>
      </c>
      <c r="U74" s="238"/>
      <c r="V74" s="269">
        <f ca="1">IF(C74="",NA(),IF(OR(C74="Smelter not listed",C74="Smelter not yet identified"),MATCH($B74&amp;$D74,'Smelter Look-up'!$J:$J,0),MATCH($B74&amp;$C74,'Smelter Look-up'!$J:$J,0)))</f>
        <v>490</v>
      </c>
      <c r="W74" s="270"/>
      <c r="X74" s="270">
        <f t="shared" ca="1" si="13"/>
        <v>0</v>
      </c>
      <c r="Y74" s="270"/>
      <c r="Z74" s="270"/>
      <c r="AB74" s="272" t="str">
        <f t="shared" ca="1" si="14"/>
        <v>TinPT Bukit Timah</v>
      </c>
    </row>
    <row r="75" spans="1:28" s="271" customFormat="1" ht="27">
      <c r="A75" s="214" t="s">
        <v>15214</v>
      </c>
      <c r="B75" s="215" t="str">
        <f ca="1">IF(LEN(A75)=0,"",INDEX('Smelter Look-up'!$A:$A,MATCH($A75,'Smelter Look-up'!$E:$E,0)))</f>
        <v>Tin</v>
      </c>
      <c r="C75" s="219" t="str">
        <f ca="1">IF(LEN(A75)=0,"",INDEX('Smelter Look-up'!$C:$C,MATCH($A75,'Smelter Look-up'!$E:$E,0)))</f>
        <v>PT Menara Cipta Mulia</v>
      </c>
      <c r="D75" s="277"/>
      <c r="E75" s="215" t="str">
        <f ca="1">IF(ISERROR($V75),"",OFFSET('Smelter Look-up'!$D$4,$V75-4,0)&amp;"")</f>
        <v>INDONESIA</v>
      </c>
      <c r="F75" s="215" t="str">
        <f ca="1">IF(ISERROR($V75),"",OFFSET('Smelter Look-up'!$E$4,$V75-4,0))</f>
        <v>CID002835</v>
      </c>
      <c r="G75" s="215" t="str">
        <f ca="1">IF(C75=$X$4,IF(ISERROR($V75),"Enter smelter details","RMI"),IF(ISERROR($V75),"",OFFSET('Smelter Look-up'!$F$4,$V75-4,0)))</f>
        <v>RMI</v>
      </c>
      <c r="H75" s="216" t="s">
        <v>15667</v>
      </c>
      <c r="I75" s="217" t="str">
        <f ca="1">IF(ISERROR($V75),"",OFFSET('Smelter Look-up'!$H$4,$V75-4,0))</f>
        <v>Mentawak</v>
      </c>
      <c r="J75" s="217" t="str">
        <f ca="1">IF(ISERROR($V75),"",OFFSET('Smelter Look-up'!$I$4,$V75-4,0))</f>
        <v>Kepulauan Bangka Belitung</v>
      </c>
      <c r="K75" s="267" t="s">
        <v>15667</v>
      </c>
      <c r="L75" s="267" t="s">
        <v>15667</v>
      </c>
      <c r="M75" s="267" t="s">
        <v>15667</v>
      </c>
      <c r="N75" s="267" t="s">
        <v>15667</v>
      </c>
      <c r="O75" s="267" t="s">
        <v>15668</v>
      </c>
      <c r="P75" s="218" t="s">
        <v>489</v>
      </c>
      <c r="Q75" s="268" t="s">
        <v>15667</v>
      </c>
      <c r="R75" s="215" t="str">
        <f ca="1">IF(ISERROR($V75),"",OFFSET('Smelter Look-up'!$C$4,$V75-4,0)&amp;"")</f>
        <v>PT Menara Cipta Mulia</v>
      </c>
      <c r="S75" s="222" t="str">
        <f t="shared" ca="1" si="12"/>
        <v>ID</v>
      </c>
      <c r="T75" s="222" t="str">
        <f ca="1">IF(B75="","",IF(ISERROR(MATCH($J75,SorP!$B$1:$B$6230,0)),"",INDIRECT("'SorP'!$A$"&amp;MATCH($J75,SorP!$B$1:$B$6230,0))))</f>
        <v>ID-BB</v>
      </c>
      <c r="U75" s="238"/>
      <c r="V75" s="269">
        <f ca="1">IF(C75="",NA(),IF(OR(C75="Smelter not listed",C75="Smelter not yet identified"),MATCH($B75&amp;$D75,'Smelter Look-up'!$J:$J,0),MATCH($B75&amp;$C75,'Smelter Look-up'!$J:$J,0)))</f>
        <v>495</v>
      </c>
      <c r="W75" s="270"/>
      <c r="X75" s="270">
        <f t="shared" ca="1" si="13"/>
        <v>0</v>
      </c>
      <c r="Y75" s="270"/>
      <c r="Z75" s="270"/>
      <c r="AB75" s="272" t="str">
        <f t="shared" ca="1" si="14"/>
        <v>TinPT Menara Cipta Mulia</v>
      </c>
    </row>
    <row r="76" spans="1:28" s="271" customFormat="1" ht="27">
      <c r="A76" s="214" t="s">
        <v>782</v>
      </c>
      <c r="B76" s="215" t="str">
        <f ca="1">IF(LEN(A76)=0,"",INDEX('Smelter Look-up'!$A:$A,MATCH($A76,'Smelter Look-up'!$E:$E,0)))</f>
        <v>Tin</v>
      </c>
      <c r="C76" s="219" t="str">
        <f ca="1">IF(LEN(A76)=0,"",INDEX('Smelter Look-up'!$C:$C,MATCH($A76,'Smelter Look-up'!$E:$E,0)))</f>
        <v>PT Mitra Stania Prima</v>
      </c>
      <c r="D76" s="277"/>
      <c r="E76" s="215" t="str">
        <f ca="1">IF(ISERROR($V76),"",OFFSET('Smelter Look-up'!$D$4,$V76-4,0)&amp;"")</f>
        <v>INDONESIA</v>
      </c>
      <c r="F76" s="215" t="str">
        <f ca="1">IF(ISERROR($V76),"",OFFSET('Smelter Look-up'!$E$4,$V76-4,0))</f>
        <v>CID001453</v>
      </c>
      <c r="G76" s="215" t="str">
        <f ca="1">IF(C76=$X$4,IF(ISERROR($V76),"Enter smelter details","RMI"),IF(ISERROR($V76),"",OFFSET('Smelter Look-up'!$F$4,$V76-4,0)))</f>
        <v>RMI</v>
      </c>
      <c r="H76" s="216" t="s">
        <v>15667</v>
      </c>
      <c r="I76" s="217" t="str">
        <f ca="1">IF(ISERROR($V76),"",OFFSET('Smelter Look-up'!$H$4,$V76-4,0))</f>
        <v>Sungailiat</v>
      </c>
      <c r="J76" s="217" t="str">
        <f ca="1">IF(ISERROR($V76),"",OFFSET('Smelter Look-up'!$I$4,$V76-4,0))</f>
        <v>Kepulauan Bangka Belitung</v>
      </c>
      <c r="K76" s="267" t="s">
        <v>15667</v>
      </c>
      <c r="L76" s="267" t="s">
        <v>15667</v>
      </c>
      <c r="M76" s="267" t="s">
        <v>15667</v>
      </c>
      <c r="N76" s="267" t="s">
        <v>15667</v>
      </c>
      <c r="O76" s="267" t="s">
        <v>15668</v>
      </c>
      <c r="P76" s="218" t="s">
        <v>489</v>
      </c>
      <c r="Q76" s="268" t="s">
        <v>15667</v>
      </c>
      <c r="R76" s="215" t="str">
        <f ca="1">IF(ISERROR($V76),"",OFFSET('Smelter Look-up'!$C$4,$V76-4,0)&amp;"")</f>
        <v>PT Mitra Stania Prima</v>
      </c>
      <c r="S76" s="222" t="str">
        <f t="shared" ca="1" si="12"/>
        <v>ID</v>
      </c>
      <c r="T76" s="222" t="str">
        <f ca="1">IF(B76="","",IF(ISERROR(MATCH($J76,SorP!$B$1:$B$6230,0)),"",INDIRECT("'SorP'!$A$"&amp;MATCH($J76,SorP!$B$1:$B$6230,0))))</f>
        <v>ID-BB</v>
      </c>
      <c r="U76" s="238"/>
      <c r="V76" s="269">
        <f ca="1">IF(C76="",NA(),IF(OR(C76="Smelter not listed",C76="Smelter not yet identified"),MATCH($B76&amp;$D76,'Smelter Look-up'!$J:$J,0),MATCH($B76&amp;$C76,'Smelter Look-up'!$J:$J,0)))</f>
        <v>496</v>
      </c>
      <c r="W76" s="270"/>
      <c r="X76" s="270">
        <f t="shared" ca="1" si="13"/>
        <v>0</v>
      </c>
      <c r="Y76" s="270"/>
      <c r="Z76" s="270"/>
      <c r="AB76" s="272" t="str">
        <f t="shared" ca="1" si="14"/>
        <v>TinPT Mitra Stania Prima</v>
      </c>
    </row>
    <row r="77" spans="1:28" s="271" customFormat="1" ht="27">
      <c r="A77" s="214" t="s">
        <v>13958</v>
      </c>
      <c r="B77" s="215" t="str">
        <f ca="1">IF(LEN(A77)=0,"",INDEX('Smelter Look-up'!$A:$A,MATCH($A77,'Smelter Look-up'!$E:$E,0)))</f>
        <v>Tin</v>
      </c>
      <c r="C77" s="219" t="str">
        <f ca="1">IF(LEN(A77)=0,"",INDEX('Smelter Look-up'!$C:$C,MATCH($A77,'Smelter Look-up'!$E:$E,0)))</f>
        <v>PT Mitra Sukses Globalindo</v>
      </c>
      <c r="D77" s="277"/>
      <c r="E77" s="215" t="str">
        <f ca="1">IF(ISERROR($V77),"",OFFSET('Smelter Look-up'!$D$4,$V77-4,0)&amp;"")</f>
        <v>INDONESIA</v>
      </c>
      <c r="F77" s="215" t="str">
        <f ca="1">IF(ISERROR($V77),"",OFFSET('Smelter Look-up'!$E$4,$V77-4,0))</f>
        <v>CID003449</v>
      </c>
      <c r="G77" s="215" t="str">
        <f ca="1">IF(C77=$X$4,IF(ISERROR($V77),"Enter smelter details","RMI"),IF(ISERROR($V77),"",OFFSET('Smelter Look-up'!$F$4,$V77-4,0)))</f>
        <v>RMI</v>
      </c>
      <c r="H77" s="216" t="s">
        <v>15667</v>
      </c>
      <c r="I77" s="217" t="str">
        <f ca="1">IF(ISERROR($V77),"",OFFSET('Smelter Look-up'!$H$4,$V77-4,0))</f>
        <v>Pangkalpinang</v>
      </c>
      <c r="J77" s="217" t="str">
        <f ca="1">IF(ISERROR($V77),"",OFFSET('Smelter Look-up'!$I$4,$V77-4,0))</f>
        <v>Kepulauan Bangka Belitung</v>
      </c>
      <c r="K77" s="267" t="s">
        <v>15667</v>
      </c>
      <c r="L77" s="267" t="s">
        <v>15667</v>
      </c>
      <c r="M77" s="267" t="s">
        <v>15667</v>
      </c>
      <c r="N77" s="267" t="s">
        <v>15667</v>
      </c>
      <c r="O77" s="267" t="s">
        <v>490</v>
      </c>
      <c r="P77" s="218" t="s">
        <v>15667</v>
      </c>
      <c r="Q77" s="268" t="s">
        <v>15667</v>
      </c>
      <c r="R77" s="215" t="str">
        <f ca="1">IF(ISERROR($V77),"",OFFSET('Smelter Look-up'!$C$4,$V77-4,0)&amp;"")</f>
        <v>PT Mitra Sukses Globalindo</v>
      </c>
      <c r="S77" s="222" t="str">
        <f t="shared" ca="1" si="12"/>
        <v>ID</v>
      </c>
      <c r="T77" s="222" t="str">
        <f ca="1">IF(B77="","",IF(ISERROR(MATCH($J77,SorP!$B$1:$B$6230,0)),"",INDIRECT("'SorP'!$A$"&amp;MATCH($J77,SorP!$B$1:$B$6230,0))))</f>
        <v>ID-BB</v>
      </c>
      <c r="U77" s="238"/>
      <c r="V77" s="269">
        <f ca="1">IF(C77="",NA(),IF(OR(C77="Smelter not listed",C77="Smelter not yet identified"),MATCH($B77&amp;$D77,'Smelter Look-up'!$J:$J,0),MATCH($B77&amp;$C77,'Smelter Look-up'!$J:$J,0)))</f>
        <v>497</v>
      </c>
      <c r="W77" s="270"/>
      <c r="X77" s="270">
        <f t="shared" ca="1" si="13"/>
        <v>0</v>
      </c>
      <c r="Y77" s="270"/>
      <c r="Z77" s="270"/>
      <c r="AB77" s="272" t="str">
        <f t="shared" ca="1" si="14"/>
        <v>TinPT Mitra Sukses Globalindo</v>
      </c>
    </row>
    <row r="78" spans="1:28" s="271" customFormat="1" ht="27">
      <c r="A78" s="214" t="s">
        <v>15216</v>
      </c>
      <c r="B78" s="215" t="str">
        <f ca="1">IF(LEN(A78)=0,"",INDEX('Smelter Look-up'!$A:$A,MATCH($A78,'Smelter Look-up'!$E:$E,0)))</f>
        <v>Tin</v>
      </c>
      <c r="C78" s="219" t="str">
        <f ca="1">IF(LEN(A78)=0,"",INDEX('Smelter Look-up'!$C:$C,MATCH($A78,'Smelter Look-up'!$E:$E,0)))</f>
        <v>PT Prima Timah Utama</v>
      </c>
      <c r="D78" s="277"/>
      <c r="E78" s="215" t="str">
        <f ca="1">IF(ISERROR($V78),"",OFFSET('Smelter Look-up'!$D$4,$V78-4,0)&amp;"")</f>
        <v>INDONESIA</v>
      </c>
      <c r="F78" s="215" t="str">
        <f ca="1">IF(ISERROR($V78),"",OFFSET('Smelter Look-up'!$E$4,$V78-4,0))</f>
        <v>CID001458</v>
      </c>
      <c r="G78" s="215" t="str">
        <f ca="1">IF(C78=$X$4,IF(ISERROR($V78),"Enter smelter details","RMI"),IF(ISERROR($V78),"",OFFSET('Smelter Look-up'!$F$4,$V78-4,0)))</f>
        <v>RMI</v>
      </c>
      <c r="H78" s="216" t="s">
        <v>15667</v>
      </c>
      <c r="I78" s="217" t="str">
        <f ca="1">IF(ISERROR($V78),"",OFFSET('Smelter Look-up'!$H$4,$V78-4,0))</f>
        <v>Pangkal Pinang</v>
      </c>
      <c r="J78" s="217" t="str">
        <f ca="1">IF(ISERROR($V78),"",OFFSET('Smelter Look-up'!$I$4,$V78-4,0))</f>
        <v>Kepulauan Bangka Belitung</v>
      </c>
      <c r="K78" s="267" t="s">
        <v>15667</v>
      </c>
      <c r="L78" s="267" t="s">
        <v>15667</v>
      </c>
      <c r="M78" s="267" t="s">
        <v>15667</v>
      </c>
      <c r="N78" s="267" t="s">
        <v>15667</v>
      </c>
      <c r="O78" s="267" t="s">
        <v>15668</v>
      </c>
      <c r="P78" s="218" t="s">
        <v>489</v>
      </c>
      <c r="Q78" s="268" t="s">
        <v>15667</v>
      </c>
      <c r="R78" s="215" t="str">
        <f ca="1">IF(ISERROR($V78),"",OFFSET('Smelter Look-up'!$C$4,$V78-4,0)&amp;"")</f>
        <v>PT Prima Timah Utama</v>
      </c>
      <c r="S78" s="222" t="str">
        <f t="shared" ca="1" si="12"/>
        <v>ID</v>
      </c>
      <c r="T78" s="222" t="str">
        <f ca="1">IF(B78="","",IF(ISERROR(MATCH($J78,SorP!$B$1:$B$6230,0)),"",INDIRECT("'SorP'!$A$"&amp;MATCH($J78,SorP!$B$1:$B$6230,0))))</f>
        <v>ID-BB</v>
      </c>
      <c r="U78" s="238"/>
      <c r="V78" s="269">
        <f ca="1">IF(C78="",NA(),IF(OR(C78="Smelter not listed",C78="Smelter not yet identified"),MATCH($B78&amp;$D78,'Smelter Look-up'!$J:$J,0),MATCH($B78&amp;$C78,'Smelter Look-up'!$J:$J,0)))</f>
        <v>499</v>
      </c>
      <c r="W78" s="270"/>
      <c r="X78" s="270">
        <f t="shared" ca="1" si="13"/>
        <v>0</v>
      </c>
      <c r="Y78" s="270"/>
      <c r="Z78" s="270"/>
      <c r="AB78" s="272" t="str">
        <f t="shared" ca="1" si="14"/>
        <v>TinPT Prima Timah Utama</v>
      </c>
    </row>
    <row r="79" spans="1:28" s="271" customFormat="1" ht="27">
      <c r="A79" s="214" t="s">
        <v>15218</v>
      </c>
      <c r="B79" s="215" t="str">
        <f ca="1">IF(LEN(A79)=0,"",INDEX('Smelter Look-up'!$A:$A,MATCH($A79,'Smelter Look-up'!$E:$E,0)))</f>
        <v>Tin</v>
      </c>
      <c r="C79" s="219" t="str">
        <f ca="1">IF(LEN(A79)=0,"",INDEX('Smelter Look-up'!$C:$C,MATCH($A79,'Smelter Look-up'!$E:$E,0)))</f>
        <v>PT Rajawali Rimba Perkasa</v>
      </c>
      <c r="D79" s="277"/>
      <c r="E79" s="215" t="str">
        <f ca="1">IF(ISERROR($V79),"",OFFSET('Smelter Look-up'!$D$4,$V79-4,0)&amp;"")</f>
        <v>INDONESIA</v>
      </c>
      <c r="F79" s="215" t="str">
        <f ca="1">IF(ISERROR($V79),"",OFFSET('Smelter Look-up'!$E$4,$V79-4,0))</f>
        <v>CID003381</v>
      </c>
      <c r="G79" s="215" t="str">
        <f ca="1">IF(C79=$X$4,IF(ISERROR($V79),"Enter smelter details","RMI"),IF(ISERROR($V79),"",OFFSET('Smelter Look-up'!$F$4,$V79-4,0)))</f>
        <v>RMI</v>
      </c>
      <c r="H79" s="216" t="s">
        <v>15667</v>
      </c>
      <c r="I79" s="217" t="str">
        <f ca="1">IF(ISERROR($V79),"",OFFSET('Smelter Look-up'!$H$4,$V79-4,0))</f>
        <v>Tukak Sadai</v>
      </c>
      <c r="J79" s="217" t="str">
        <f ca="1">IF(ISERROR($V79),"",OFFSET('Smelter Look-up'!$I$4,$V79-4,0))</f>
        <v>Kepulauan Bangka Belitung</v>
      </c>
      <c r="K79" s="267" t="s">
        <v>15667</v>
      </c>
      <c r="L79" s="267" t="s">
        <v>15667</v>
      </c>
      <c r="M79" s="267" t="s">
        <v>15667</v>
      </c>
      <c r="N79" s="267" t="s">
        <v>15667</v>
      </c>
      <c r="O79" s="267" t="s">
        <v>15668</v>
      </c>
      <c r="P79" s="218" t="s">
        <v>489</v>
      </c>
      <c r="Q79" s="268" t="s">
        <v>15667</v>
      </c>
      <c r="R79" s="215" t="str">
        <f ca="1">IF(ISERROR($V79),"",OFFSET('Smelter Look-up'!$C$4,$V79-4,0)&amp;"")</f>
        <v>PT Rajawali Rimba Perkasa</v>
      </c>
      <c r="S79" s="222" t="str">
        <f t="shared" ca="1" si="12"/>
        <v>ID</v>
      </c>
      <c r="T79" s="222" t="str">
        <f ca="1">IF(B79="","",IF(ISERROR(MATCH($J79,SorP!$B$1:$B$6230,0)),"",INDIRECT("'SorP'!$A$"&amp;MATCH($J79,SorP!$B$1:$B$6230,0))))</f>
        <v>ID-BB</v>
      </c>
      <c r="U79" s="238"/>
      <c r="V79" s="269">
        <f ca="1">IF(C79="",NA(),IF(OR(C79="Smelter not listed",C79="Smelter not yet identified"),MATCH($B79&amp;$D79,'Smelter Look-up'!$J:$J,0),MATCH($B79&amp;$C79,'Smelter Look-up'!$J:$J,0)))</f>
        <v>501</v>
      </c>
      <c r="W79" s="270"/>
      <c r="X79" s="270">
        <f t="shared" ca="1" si="13"/>
        <v>0</v>
      </c>
      <c r="Y79" s="270"/>
      <c r="Z79" s="270"/>
      <c r="AB79" s="272" t="str">
        <f t="shared" ca="1" si="14"/>
        <v>TinPT Rajawali Rimba Perkasa</v>
      </c>
    </row>
    <row r="80" spans="1:28" s="271" customFormat="1" ht="27">
      <c r="A80" s="214" t="s">
        <v>783</v>
      </c>
      <c r="B80" s="215" t="str">
        <f ca="1">IF(LEN(A80)=0,"",INDEX('Smelter Look-up'!$A:$A,MATCH($A80,'Smelter Look-up'!$E:$E,0)))</f>
        <v>Tin</v>
      </c>
      <c r="C80" s="219" t="str">
        <f ca="1">IF(LEN(A80)=0,"",INDEX('Smelter Look-up'!$C:$C,MATCH($A80,'Smelter Look-up'!$E:$E,0)))</f>
        <v>PT Refined Bangka Tin</v>
      </c>
      <c r="D80" s="277"/>
      <c r="E80" s="215" t="str">
        <f ca="1">IF(ISERROR($V80),"",OFFSET('Smelter Look-up'!$D$4,$V80-4,0)&amp;"")</f>
        <v>INDONESIA</v>
      </c>
      <c r="F80" s="215" t="str">
        <f ca="1">IF(ISERROR($V80),"",OFFSET('Smelter Look-up'!$E$4,$V80-4,0))</f>
        <v>CID001460</v>
      </c>
      <c r="G80" s="215" t="str">
        <f ca="1">IF(C80=$X$4,IF(ISERROR($V80),"Enter smelter details","RMI"),IF(ISERROR($V80),"",OFFSET('Smelter Look-up'!$F$4,$V80-4,0)))</f>
        <v>RMI</v>
      </c>
      <c r="H80" s="216" t="s">
        <v>15667</v>
      </c>
      <c r="I80" s="217" t="str">
        <f ca="1">IF(ISERROR($V80),"",OFFSET('Smelter Look-up'!$H$4,$V80-4,0))</f>
        <v>Sungailiat</v>
      </c>
      <c r="J80" s="217" t="str">
        <f ca="1">IF(ISERROR($V80),"",OFFSET('Smelter Look-up'!$I$4,$V80-4,0))</f>
        <v>Kepulauan Bangka Belitung</v>
      </c>
      <c r="K80" s="267" t="s">
        <v>15667</v>
      </c>
      <c r="L80" s="267" t="s">
        <v>15667</v>
      </c>
      <c r="M80" s="267" t="s">
        <v>15667</v>
      </c>
      <c r="N80" s="267" t="s">
        <v>15667</v>
      </c>
      <c r="O80" s="267" t="s">
        <v>15668</v>
      </c>
      <c r="P80" s="218" t="s">
        <v>489</v>
      </c>
      <c r="Q80" s="268" t="s">
        <v>15667</v>
      </c>
      <c r="R80" s="215" t="str">
        <f ca="1">IF(ISERROR($V80),"",OFFSET('Smelter Look-up'!$C$4,$V80-4,0)&amp;"")</f>
        <v>PT Refined Bangka Tin</v>
      </c>
      <c r="S80" s="222" t="str">
        <f t="shared" ca="1" si="12"/>
        <v>ID</v>
      </c>
      <c r="T80" s="222" t="str">
        <f ca="1">IF(B80="","",IF(ISERROR(MATCH($J80,SorP!$B$1:$B$6230,0)),"",INDIRECT("'SorP'!$A$"&amp;MATCH($J80,SorP!$B$1:$B$6230,0))))</f>
        <v>ID-BB</v>
      </c>
      <c r="U80" s="238"/>
      <c r="V80" s="269">
        <f ca="1">IF(C80="",NA(),IF(OR(C80="Smelter not listed",C80="Smelter not yet identified"),MATCH($B80&amp;$D80,'Smelter Look-up'!$J:$J,0),MATCH($B80&amp;$C80,'Smelter Look-up'!$J:$J,0)))</f>
        <v>502</v>
      </c>
      <c r="W80" s="270"/>
      <c r="X80" s="270">
        <f t="shared" ca="1" si="13"/>
        <v>0</v>
      </c>
      <c r="Y80" s="270"/>
      <c r="Z80" s="270"/>
      <c r="AB80" s="272" t="str">
        <f t="shared" ca="1" si="14"/>
        <v>TinPT Refined Bangka Tin</v>
      </c>
    </row>
    <row r="81" spans="1:28" s="271" customFormat="1" ht="27">
      <c r="A81" s="214" t="s">
        <v>15220</v>
      </c>
      <c r="B81" s="215" t="str">
        <f ca="1">IF(LEN(A81)=0,"",INDEX('Smelter Look-up'!$A:$A,MATCH($A81,'Smelter Look-up'!$E:$E,0)))</f>
        <v>Tin</v>
      </c>
      <c r="C81" s="219" t="str">
        <f ca="1">IF(LEN(A81)=0,"",INDEX('Smelter Look-up'!$C:$C,MATCH($A81,'Smelter Look-up'!$E:$E,0)))</f>
        <v>PT Stanindo Inti Perkasa</v>
      </c>
      <c r="D81" s="277"/>
      <c r="E81" s="215" t="str">
        <f ca="1">IF(ISERROR($V81),"",OFFSET('Smelter Look-up'!$D$4,$V81-4,0)&amp;"")</f>
        <v>INDONESIA</v>
      </c>
      <c r="F81" s="215" t="str">
        <f ca="1">IF(ISERROR($V81),"",OFFSET('Smelter Look-up'!$E$4,$V81-4,0))</f>
        <v>CID001468</v>
      </c>
      <c r="G81" s="215" t="str">
        <f ca="1">IF(C81=$X$4,IF(ISERROR($V81),"Enter smelter details","RMI"),IF(ISERROR($V81),"",OFFSET('Smelter Look-up'!$F$4,$V81-4,0)))</f>
        <v>RMI</v>
      </c>
      <c r="H81" s="216" t="s">
        <v>15667</v>
      </c>
      <c r="I81" s="217" t="str">
        <f ca="1">IF(ISERROR($V81),"",OFFSET('Smelter Look-up'!$H$4,$V81-4,0))</f>
        <v>Pangkal Pinang</v>
      </c>
      <c r="J81" s="217" t="str">
        <f ca="1">IF(ISERROR($V81),"",OFFSET('Smelter Look-up'!$I$4,$V81-4,0))</f>
        <v>Kepulauan Bangka Belitung</v>
      </c>
      <c r="K81" s="267" t="s">
        <v>15667</v>
      </c>
      <c r="L81" s="267" t="s">
        <v>15667</v>
      </c>
      <c r="M81" s="267" t="s">
        <v>15667</v>
      </c>
      <c r="N81" s="267" t="s">
        <v>15667</v>
      </c>
      <c r="O81" s="267" t="s">
        <v>15668</v>
      </c>
      <c r="P81" s="218" t="s">
        <v>489</v>
      </c>
      <c r="Q81" s="268" t="s">
        <v>15667</v>
      </c>
      <c r="R81" s="215" t="str">
        <f ca="1">IF(ISERROR($V81),"",OFFSET('Smelter Look-up'!$C$4,$V81-4,0)&amp;"")</f>
        <v>PT Stanindo Inti Perkasa</v>
      </c>
      <c r="S81" s="222" t="str">
        <f t="shared" ca="1" si="12"/>
        <v>ID</v>
      </c>
      <c r="T81" s="222" t="str">
        <f ca="1">IF(B81="","",IF(ISERROR(MATCH($J81,SorP!$B$1:$B$6230,0)),"",INDIRECT("'SorP'!$A$"&amp;MATCH($J81,SorP!$B$1:$B$6230,0))))</f>
        <v>ID-BB</v>
      </c>
      <c r="U81" s="238"/>
      <c r="V81" s="269">
        <f ca="1">IF(C81="",NA(),IF(OR(C81="Smelter not listed",C81="Smelter not yet identified"),MATCH($B81&amp;$D81,'Smelter Look-up'!$J:$J,0),MATCH($B81&amp;$C81,'Smelter Look-up'!$J:$J,0)))</f>
        <v>504</v>
      </c>
      <c r="W81" s="270"/>
      <c r="X81" s="270">
        <f t="shared" ca="1" si="13"/>
        <v>0</v>
      </c>
      <c r="Y81" s="270"/>
      <c r="Z81" s="270"/>
      <c r="AB81" s="272" t="str">
        <f t="shared" ca="1" si="14"/>
        <v>TinPT Stanindo Inti Perkasa</v>
      </c>
    </row>
    <row r="82" spans="1:28" s="271" customFormat="1" ht="27">
      <c r="A82" s="214" t="s">
        <v>15605</v>
      </c>
      <c r="B82" s="215" t="str">
        <f ca="1">IF(LEN(A82)=0,"",INDEX('Smelter Look-up'!$A:$A,MATCH($A82,'Smelter Look-up'!$E:$E,0)))</f>
        <v>Tin</v>
      </c>
      <c r="C82" s="219" t="str">
        <f ca="1">IF(LEN(A82)=0,"",INDEX('Smelter Look-up'!$C:$C,MATCH($A82,'Smelter Look-up'!$E:$E,0)))</f>
        <v>PT Sukses Inti Makmur</v>
      </c>
      <c r="D82" s="277"/>
      <c r="E82" s="215" t="str">
        <f ca="1">IF(ISERROR($V82),"",OFFSET('Smelter Look-up'!$D$4,$V82-4,0)&amp;"")</f>
        <v>INDONESIA</v>
      </c>
      <c r="F82" s="215" t="str">
        <f ca="1">IF(ISERROR($V82),"",OFFSET('Smelter Look-up'!$E$4,$V82-4,0))</f>
        <v>CID002816</v>
      </c>
      <c r="G82" s="215" t="str">
        <f ca="1">IF(C82=$X$4,IF(ISERROR($V82),"Enter smelter details","RMI"),IF(ISERROR($V82),"",OFFSET('Smelter Look-up'!$F$4,$V82-4,0)))</f>
        <v>RMI</v>
      </c>
      <c r="H82" s="216" t="s">
        <v>15667</v>
      </c>
      <c r="I82" s="217" t="str">
        <f ca="1">IF(ISERROR($V82),"",OFFSET('Smelter Look-up'!$H$4,$V82-4,0))</f>
        <v>Sungai Samak</v>
      </c>
      <c r="J82" s="217" t="str">
        <f ca="1">IF(ISERROR($V82),"",OFFSET('Smelter Look-up'!$I$4,$V82-4,0))</f>
        <v>Kepulauan Bangka Belitung</v>
      </c>
      <c r="K82" s="267" t="s">
        <v>15667</v>
      </c>
      <c r="L82" s="267" t="s">
        <v>15667</v>
      </c>
      <c r="M82" s="267" t="s">
        <v>15667</v>
      </c>
      <c r="N82" s="267" t="s">
        <v>15667</v>
      </c>
      <c r="O82" s="267" t="s">
        <v>490</v>
      </c>
      <c r="P82" s="218" t="s">
        <v>15667</v>
      </c>
      <c r="Q82" s="268" t="s">
        <v>15667</v>
      </c>
      <c r="R82" s="215" t="str">
        <f ca="1">IF(ISERROR($V82),"",OFFSET('Smelter Look-up'!$C$4,$V82-4,0)&amp;"")</f>
        <v>PT Sukses Inti Makmur</v>
      </c>
      <c r="S82" s="222" t="str">
        <f t="shared" ca="1" si="12"/>
        <v>ID</v>
      </c>
      <c r="T82" s="222" t="str">
        <f ca="1">IF(B82="","",IF(ISERROR(MATCH($J82,SorP!$B$1:$B$6230,0)),"",INDIRECT("'SorP'!$A$"&amp;MATCH($J82,SorP!$B$1:$B$6230,0))))</f>
        <v>ID-BB</v>
      </c>
      <c r="U82" s="238"/>
      <c r="V82" s="269">
        <f ca="1">IF(C82="",NA(),IF(OR(C82="Smelter not listed",C82="Smelter not yet identified"),MATCH($B82&amp;$D82,'Smelter Look-up'!$J:$J,0),MATCH($B82&amp;$C82,'Smelter Look-up'!$J:$J,0)))</f>
        <v>505</v>
      </c>
      <c r="W82" s="270"/>
      <c r="X82" s="270">
        <f t="shared" ca="1" si="13"/>
        <v>0</v>
      </c>
      <c r="Y82" s="270"/>
      <c r="Z82" s="270"/>
      <c r="AB82" s="272" t="str">
        <f t="shared" ca="1" si="14"/>
        <v>TinPT Sukses Inti Makmur</v>
      </c>
    </row>
    <row r="83" spans="1:28" s="271" customFormat="1" ht="27">
      <c r="A83" s="214" t="s">
        <v>15222</v>
      </c>
      <c r="B83" s="215" t="str">
        <f ca="1">IF(LEN(A83)=0,"",INDEX('Smelter Look-up'!$A:$A,MATCH($A83,'Smelter Look-up'!$E:$E,0)))</f>
        <v>Tin</v>
      </c>
      <c r="C83" s="219" t="str">
        <f ca="1">IF(LEN(A83)=0,"",INDEX('Smelter Look-up'!$C:$C,MATCH($A83,'Smelter Look-up'!$E:$E,0)))</f>
        <v>PT Timah Nusantara</v>
      </c>
      <c r="D83" s="277"/>
      <c r="E83" s="215" t="str">
        <f ca="1">IF(ISERROR($V83),"",OFFSET('Smelter Look-up'!$D$4,$V83-4,0)&amp;"")</f>
        <v>INDONESIA</v>
      </c>
      <c r="F83" s="215" t="str">
        <f ca="1">IF(ISERROR($V83),"",OFFSET('Smelter Look-up'!$E$4,$V83-4,0))</f>
        <v>CID001486</v>
      </c>
      <c r="G83" s="215" t="str">
        <f ca="1">IF(C83=$X$4,IF(ISERROR($V83),"Enter smelter details","RMI"),IF(ISERROR($V83),"",OFFSET('Smelter Look-up'!$F$4,$V83-4,0)))</f>
        <v>RMI</v>
      </c>
      <c r="H83" s="216" t="s">
        <v>15667</v>
      </c>
      <c r="I83" s="217" t="str">
        <f ca="1">IF(ISERROR($V83),"",OFFSET('Smelter Look-up'!$H$4,$V83-4,0))</f>
        <v>Tempilang</v>
      </c>
      <c r="J83" s="217" t="str">
        <f ca="1">IF(ISERROR($V83),"",OFFSET('Smelter Look-up'!$I$4,$V83-4,0))</f>
        <v>Kepulauan Bangka Belitung</v>
      </c>
      <c r="K83" s="267" t="s">
        <v>15667</v>
      </c>
      <c r="L83" s="267" t="s">
        <v>15667</v>
      </c>
      <c r="M83" s="267" t="s">
        <v>15667</v>
      </c>
      <c r="N83" s="267" t="s">
        <v>15667</v>
      </c>
      <c r="O83" s="267" t="s">
        <v>490</v>
      </c>
      <c r="P83" s="218" t="s">
        <v>15667</v>
      </c>
      <c r="Q83" s="268" t="s">
        <v>15667</v>
      </c>
      <c r="R83" s="215" t="str">
        <f ca="1">IF(ISERROR($V83),"",OFFSET('Smelter Look-up'!$C$4,$V83-4,0)&amp;"")</f>
        <v>PT Timah Nusantara</v>
      </c>
      <c r="S83" s="222" t="str">
        <f t="shared" ca="1" si="12"/>
        <v>ID</v>
      </c>
      <c r="T83" s="222" t="str">
        <f ca="1">IF(B83="","",IF(ISERROR(MATCH($J83,SorP!$B$1:$B$6230,0)),"",INDIRECT("'SorP'!$A$"&amp;MATCH($J83,SorP!$B$1:$B$6230,0))))</f>
        <v>ID-BB</v>
      </c>
      <c r="U83" s="238"/>
      <c r="V83" s="269">
        <f ca="1">IF(C83="",NA(),IF(OR(C83="Smelter not listed",C83="Smelter not yet identified"),MATCH($B83&amp;$D83,'Smelter Look-up'!$J:$J,0),MATCH($B83&amp;$C83,'Smelter Look-up'!$J:$J,0)))</f>
        <v>507</v>
      </c>
      <c r="W83" s="270"/>
      <c r="X83" s="270">
        <f t="shared" ca="1" si="13"/>
        <v>0</v>
      </c>
      <c r="Y83" s="270"/>
      <c r="Z83" s="270"/>
      <c r="AB83" s="272" t="str">
        <f t="shared" ca="1" si="14"/>
        <v>TinPT Timah Nusantara</v>
      </c>
    </row>
    <row r="84" spans="1:28" s="271" customFormat="1" ht="27">
      <c r="A84" s="214" t="s">
        <v>804</v>
      </c>
      <c r="B84" s="215" t="str">
        <f ca="1">IF(LEN(A84)=0,"",INDEX('Smelter Look-up'!$A:$A,MATCH($A84,'Smelter Look-up'!$E:$E,0)))</f>
        <v>Tin</v>
      </c>
      <c r="C84" s="219" t="str">
        <f ca="1">IF(LEN(A84)=0,"",INDEX('Smelter Look-up'!$C:$C,MATCH($A84,'Smelter Look-up'!$E:$E,0)))</f>
        <v>PT Timah Tbk Kundur</v>
      </c>
      <c r="D84" s="277"/>
      <c r="E84" s="215" t="str">
        <f ca="1">IF(ISERROR($V84),"",OFFSET('Smelter Look-up'!$D$4,$V84-4,0)&amp;"")</f>
        <v>INDONESIA</v>
      </c>
      <c r="F84" s="215" t="str">
        <f ca="1">IF(ISERROR($V84),"",OFFSET('Smelter Look-up'!$E$4,$V84-4,0))</f>
        <v>CID001477</v>
      </c>
      <c r="G84" s="215" t="str">
        <f ca="1">IF(C84=$X$4,IF(ISERROR($V84),"Enter smelter details","RMI"),IF(ISERROR($V84),"",OFFSET('Smelter Look-up'!$F$4,$V84-4,0)))</f>
        <v>RMI</v>
      </c>
      <c r="H84" s="216" t="s">
        <v>15667</v>
      </c>
      <c r="I84" s="217" t="str">
        <f ca="1">IF(ISERROR($V84),"",OFFSET('Smelter Look-up'!$H$4,$V84-4,0))</f>
        <v>Kundur</v>
      </c>
      <c r="J84" s="217" t="str">
        <f ca="1">IF(ISERROR($V84),"",OFFSET('Smelter Look-up'!$I$4,$V84-4,0))</f>
        <v>Riau</v>
      </c>
      <c r="K84" s="267" t="s">
        <v>15667</v>
      </c>
      <c r="L84" s="267" t="s">
        <v>15667</v>
      </c>
      <c r="M84" s="267" t="s">
        <v>15667</v>
      </c>
      <c r="N84" s="267" t="s">
        <v>15667</v>
      </c>
      <c r="O84" s="267" t="s">
        <v>15668</v>
      </c>
      <c r="P84" s="218" t="s">
        <v>489</v>
      </c>
      <c r="Q84" s="268" t="s">
        <v>15667</v>
      </c>
      <c r="R84" s="215" t="str">
        <f ca="1">IF(ISERROR($V84),"",OFFSET('Smelter Look-up'!$C$4,$V84-4,0)&amp;"")</f>
        <v>PT Timah Tbk Kundur</v>
      </c>
      <c r="S84" s="222" t="str">
        <f t="shared" ca="1" si="12"/>
        <v>ID</v>
      </c>
      <c r="T84" s="222" t="str">
        <f ca="1">IF(B84="","",IF(ISERROR(MATCH($J84,SorP!$B$1:$B$6230,0)),"",INDIRECT("'SorP'!$A$"&amp;MATCH($J84,SorP!$B$1:$B$6230,0))))</f>
        <v>ID-RI</v>
      </c>
      <c r="U84" s="238"/>
      <c r="V84" s="269">
        <f ca="1">IF(C84="",NA(),IF(OR(C84="Smelter not listed",C84="Smelter not yet identified"),MATCH($B84&amp;$D84,'Smelter Look-up'!$J:$J,0),MATCH($B84&amp;$C84,'Smelter Look-up'!$J:$J,0)))</f>
        <v>508</v>
      </c>
      <c r="W84" s="270"/>
      <c r="X84" s="270">
        <f t="shared" ca="1" si="13"/>
        <v>0</v>
      </c>
      <c r="Y84" s="270"/>
      <c r="Z84" s="270"/>
      <c r="AB84" s="272" t="str">
        <f t="shared" ca="1" si="14"/>
        <v>TinPT Timah Tbk Kundur</v>
      </c>
    </row>
    <row r="85" spans="1:28" s="271" customFormat="1" ht="27">
      <c r="A85" s="214" t="s">
        <v>784</v>
      </c>
      <c r="B85" s="215" t="str">
        <f ca="1">IF(LEN(A85)=0,"",INDEX('Smelter Look-up'!$A:$A,MATCH($A85,'Smelter Look-up'!$E:$E,0)))</f>
        <v>Tin</v>
      </c>
      <c r="C85" s="219" t="str">
        <f ca="1">IF(LEN(A85)=0,"",INDEX('Smelter Look-up'!$C:$C,MATCH($A85,'Smelter Look-up'!$E:$E,0)))</f>
        <v>PT Timah Tbk Mentok</v>
      </c>
      <c r="D85" s="277"/>
      <c r="E85" s="215" t="str">
        <f ca="1">IF(ISERROR($V85),"",OFFSET('Smelter Look-up'!$D$4,$V85-4,0)&amp;"")</f>
        <v>INDONESIA</v>
      </c>
      <c r="F85" s="215" t="str">
        <f ca="1">IF(ISERROR($V85),"",OFFSET('Smelter Look-up'!$E$4,$V85-4,0))</f>
        <v>CID001482</v>
      </c>
      <c r="G85" s="215" t="str">
        <f ca="1">IF(C85=$X$4,IF(ISERROR($V85),"Enter smelter details","RMI"),IF(ISERROR($V85),"",OFFSET('Smelter Look-up'!$F$4,$V85-4,0)))</f>
        <v>RMI</v>
      </c>
      <c r="H85" s="216" t="s">
        <v>15667</v>
      </c>
      <c r="I85" s="217" t="str">
        <f ca="1">IF(ISERROR($V85),"",OFFSET('Smelter Look-up'!$H$4,$V85-4,0))</f>
        <v>Mentok</v>
      </c>
      <c r="J85" s="217" t="str">
        <f ca="1">IF(ISERROR($V85),"",OFFSET('Smelter Look-up'!$I$4,$V85-4,0))</f>
        <v>Kepulauan Bangka Belitung</v>
      </c>
      <c r="K85" s="267" t="s">
        <v>15667</v>
      </c>
      <c r="L85" s="267" t="s">
        <v>15667</v>
      </c>
      <c r="M85" s="267" t="s">
        <v>15667</v>
      </c>
      <c r="N85" s="267" t="s">
        <v>15667</v>
      </c>
      <c r="O85" s="267" t="s">
        <v>15668</v>
      </c>
      <c r="P85" s="218" t="s">
        <v>489</v>
      </c>
      <c r="Q85" s="268" t="s">
        <v>15667</v>
      </c>
      <c r="R85" s="215" t="str">
        <f ca="1">IF(ISERROR($V85),"",OFFSET('Smelter Look-up'!$C$4,$V85-4,0)&amp;"")</f>
        <v>PT Timah Tbk Mentok</v>
      </c>
      <c r="S85" s="222" t="str">
        <f t="shared" ca="1" si="12"/>
        <v>ID</v>
      </c>
      <c r="T85" s="222" t="str">
        <f ca="1">IF(B85="","",IF(ISERROR(MATCH($J85,SorP!$B$1:$B$6230,0)),"",INDIRECT("'SorP'!$A$"&amp;MATCH($J85,SorP!$B$1:$B$6230,0))))</f>
        <v>ID-BB</v>
      </c>
      <c r="U85" s="238"/>
      <c r="V85" s="269">
        <f ca="1">IF(C85="",NA(),IF(OR(C85="Smelter not listed",C85="Smelter not yet identified"),MATCH($B85&amp;$D85,'Smelter Look-up'!$J:$J,0),MATCH($B85&amp;$C85,'Smelter Look-up'!$J:$J,0)))</f>
        <v>509</v>
      </c>
      <c r="W85" s="270"/>
      <c r="X85" s="270">
        <f t="shared" ca="1" si="13"/>
        <v>0</v>
      </c>
      <c r="Y85" s="270"/>
      <c r="Z85" s="270"/>
      <c r="AB85" s="272" t="str">
        <f t="shared" ca="1" si="14"/>
        <v>TinPT Timah Tbk Mentok</v>
      </c>
    </row>
    <row r="86" spans="1:28" s="271" customFormat="1" ht="27">
      <c r="A86" s="214" t="s">
        <v>15224</v>
      </c>
      <c r="B86" s="215" t="str">
        <f ca="1">IF(LEN(A86)=0,"",INDEX('Smelter Look-up'!$A:$A,MATCH($A86,'Smelter Look-up'!$E:$E,0)))</f>
        <v>Tin</v>
      </c>
      <c r="C86" s="219" t="str">
        <f ca="1">IF(LEN(A86)=0,"",INDEX('Smelter Look-up'!$C:$C,MATCH($A86,'Smelter Look-up'!$E:$E,0)))</f>
        <v>PT Tinindo Inter Nusa</v>
      </c>
      <c r="D86" s="277"/>
      <c r="E86" s="215" t="str">
        <f ca="1">IF(ISERROR($V86),"",OFFSET('Smelter Look-up'!$D$4,$V86-4,0)&amp;"")</f>
        <v>INDONESIA</v>
      </c>
      <c r="F86" s="215" t="str">
        <f ca="1">IF(ISERROR($V86),"",OFFSET('Smelter Look-up'!$E$4,$V86-4,0))</f>
        <v>CID001490</v>
      </c>
      <c r="G86" s="215" t="str">
        <f ca="1">IF(C86=$X$4,IF(ISERROR($V86),"Enter smelter details","RMI"),IF(ISERROR($V86),"",OFFSET('Smelter Look-up'!$F$4,$V86-4,0)))</f>
        <v>RMI</v>
      </c>
      <c r="H86" s="216" t="s">
        <v>15667</v>
      </c>
      <c r="I86" s="217" t="str">
        <f ca="1">IF(ISERROR($V86),"",OFFSET('Smelter Look-up'!$H$4,$V86-4,0))</f>
        <v>Pangkal Pinang</v>
      </c>
      <c r="J86" s="217" t="str">
        <f ca="1">IF(ISERROR($V86),"",OFFSET('Smelter Look-up'!$I$4,$V86-4,0))</f>
        <v>Kepulauan Bangka Belitung</v>
      </c>
      <c r="K86" s="267" t="s">
        <v>15667</v>
      </c>
      <c r="L86" s="267" t="s">
        <v>15667</v>
      </c>
      <c r="M86" s="267" t="s">
        <v>15667</v>
      </c>
      <c r="N86" s="267" t="s">
        <v>15667</v>
      </c>
      <c r="O86" s="267" t="s">
        <v>15668</v>
      </c>
      <c r="P86" s="218" t="s">
        <v>489</v>
      </c>
      <c r="Q86" s="268" t="s">
        <v>15667</v>
      </c>
      <c r="R86" s="215" t="str">
        <f ca="1">IF(ISERROR($V86),"",OFFSET('Smelter Look-up'!$C$4,$V86-4,0)&amp;"")</f>
        <v>PT Tinindo Inter Nusa</v>
      </c>
      <c r="S86" s="222" t="str">
        <f t="shared" ca="1" si="12"/>
        <v>ID</v>
      </c>
      <c r="T86" s="222" t="str">
        <f ca="1">IF(B86="","",IF(ISERROR(MATCH($J86,SorP!$B$1:$B$6230,0)),"",INDIRECT("'SorP'!$A$"&amp;MATCH($J86,SorP!$B$1:$B$6230,0))))</f>
        <v>ID-BB</v>
      </c>
      <c r="U86" s="238"/>
      <c r="V86" s="269">
        <f ca="1">IF(C86="",NA(),IF(OR(C86="Smelter not listed",C86="Smelter not yet identified"),MATCH($B86&amp;$D86,'Smelter Look-up'!$J:$J,0),MATCH($B86&amp;$C86,'Smelter Look-up'!$J:$J,0)))</f>
        <v>510</v>
      </c>
      <c r="W86" s="270"/>
      <c r="X86" s="270">
        <f t="shared" ca="1" si="13"/>
        <v>0</v>
      </c>
      <c r="Y86" s="270"/>
      <c r="Z86" s="270"/>
      <c r="AB86" s="272" t="str">
        <f t="shared" ca="1" si="14"/>
        <v>TinPT Tinindo Inter Nusa</v>
      </c>
    </row>
    <row r="87" spans="1:28" s="271" customFormat="1" ht="27">
      <c r="A87" s="214" t="s">
        <v>1828</v>
      </c>
      <c r="B87" s="215" t="str">
        <f ca="1">IF(LEN(A87)=0,"",INDEX('Smelter Look-up'!$A:$A,MATCH($A87,'Smelter Look-up'!$E:$E,0)))</f>
        <v>Tin</v>
      </c>
      <c r="C87" s="219" t="str">
        <f ca="1">IF(LEN(A87)=0,"",INDEX('Smelter Look-up'!$C:$C,MATCH($A87,'Smelter Look-up'!$E:$E,0)))</f>
        <v>Resind Industria e Comercio Ltda.</v>
      </c>
      <c r="D87" s="277"/>
      <c r="E87" s="215" t="str">
        <f ca="1">IF(ISERROR($V87),"",OFFSET('Smelter Look-up'!$D$4,$V87-4,0)&amp;"")</f>
        <v>BRAZIL</v>
      </c>
      <c r="F87" s="215" t="str">
        <f ca="1">IF(ISERROR($V87),"",OFFSET('Smelter Look-up'!$E$4,$V87-4,0))</f>
        <v>CID002706</v>
      </c>
      <c r="G87" s="215" t="str">
        <f ca="1">IF(C87=$X$4,IF(ISERROR($V87),"Enter smelter details","RMI"),IF(ISERROR($V87),"",OFFSET('Smelter Look-up'!$F$4,$V87-4,0)))</f>
        <v>RMI</v>
      </c>
      <c r="H87" s="216" t="s">
        <v>15667</v>
      </c>
      <c r="I87" s="217" t="str">
        <f ca="1">IF(ISERROR($V87),"",OFFSET('Smelter Look-up'!$H$4,$V87-4,0))</f>
        <v>São João del Rei</v>
      </c>
      <c r="J87" s="217" t="str">
        <f ca="1">IF(ISERROR($V87),"",OFFSET('Smelter Look-up'!$I$4,$V87-4,0))</f>
        <v>Minas gerais</v>
      </c>
      <c r="K87" s="267" t="s">
        <v>15667</v>
      </c>
      <c r="L87" s="267" t="s">
        <v>15667</v>
      </c>
      <c r="M87" s="267" t="s">
        <v>15667</v>
      </c>
      <c r="N87" s="267" t="s">
        <v>15667</v>
      </c>
      <c r="O87" s="267" t="s">
        <v>15668</v>
      </c>
      <c r="P87" s="218" t="s">
        <v>489</v>
      </c>
      <c r="Q87" s="268" t="s">
        <v>15667</v>
      </c>
      <c r="R87" s="215" t="str">
        <f ca="1">IF(ISERROR($V87),"",OFFSET('Smelter Look-up'!$C$4,$V87-4,0)&amp;"")</f>
        <v>Resind Industria e Comercio Ltda.</v>
      </c>
      <c r="S87" s="222" t="str">
        <f t="shared" ca="1" si="12"/>
        <v>BR</v>
      </c>
      <c r="T87" s="222" t="str">
        <f ca="1">IF(B87="","",IF(ISERROR(MATCH($J87,SorP!$B$1:$B$6230,0)),"",INDIRECT("'SorP'!$A$"&amp;MATCH($J87,SorP!$B$1:$B$6230,0))))</f>
        <v>BR-MG</v>
      </c>
      <c r="U87" s="238"/>
      <c r="V87" s="269">
        <f ca="1">IF(C87="",NA(),IF(OR(C87="Smelter not listed",C87="Smelter not yet identified"),MATCH($B87&amp;$D87,'Smelter Look-up'!$J:$J,0),MATCH($B87&amp;$C87,'Smelter Look-up'!$J:$J,0)))</f>
        <v>514</v>
      </c>
      <c r="W87" s="270"/>
      <c r="X87" s="270">
        <f t="shared" ca="1" si="13"/>
        <v>0</v>
      </c>
      <c r="Y87" s="270"/>
      <c r="Z87" s="270"/>
      <c r="AB87" s="272" t="str">
        <f t="shared" ca="1" si="14"/>
        <v>TinResind Industria e Comercio Ltda.</v>
      </c>
    </row>
    <row r="88" spans="1:28" s="271" customFormat="1" ht="27">
      <c r="A88" s="214" t="s">
        <v>786</v>
      </c>
      <c r="B88" s="215" t="str">
        <f ca="1">IF(LEN(A88)=0,"",INDEX('Smelter Look-up'!$A:$A,MATCH($A88,'Smelter Look-up'!$E:$E,0)))</f>
        <v>Tin</v>
      </c>
      <c r="C88" s="219" t="str">
        <f ca="1">IF(LEN(A88)=0,"",INDEX('Smelter Look-up'!$C:$C,MATCH($A88,'Smelter Look-up'!$E:$E,0)))</f>
        <v>Rui Da Hung</v>
      </c>
      <c r="D88" s="277"/>
      <c r="E88" s="215" t="str">
        <f ca="1">IF(ISERROR($V88),"",OFFSET('Smelter Look-up'!$D$4,$V88-4,0)&amp;"")</f>
        <v>TAIWAN, PROVINCE OF CHINA</v>
      </c>
      <c r="F88" s="215" t="str">
        <f ca="1">IF(ISERROR($V88),"",OFFSET('Smelter Look-up'!$E$4,$V88-4,0))</f>
        <v>CID001539</v>
      </c>
      <c r="G88" s="215" t="str">
        <f ca="1">IF(C88=$X$4,IF(ISERROR($V88),"Enter smelter details","RMI"),IF(ISERROR($V88),"",OFFSET('Smelter Look-up'!$F$4,$V88-4,0)))</f>
        <v>RMI</v>
      </c>
      <c r="H88" s="216" t="s">
        <v>15667</v>
      </c>
      <c r="I88" s="217" t="str">
        <f ca="1">IF(ISERROR($V88),"",OFFSET('Smelter Look-up'!$H$4,$V88-4,0))</f>
        <v>Longtan Shiang Taoyuan</v>
      </c>
      <c r="J88" s="217" t="str">
        <f ca="1">IF(ISERROR($V88),"",OFFSET('Smelter Look-up'!$I$4,$V88-4,0))</f>
        <v>Taoyuan</v>
      </c>
      <c r="K88" s="267" t="s">
        <v>15667</v>
      </c>
      <c r="L88" s="267" t="s">
        <v>15667</v>
      </c>
      <c r="M88" s="267" t="s">
        <v>15667</v>
      </c>
      <c r="N88" s="267" t="s">
        <v>15667</v>
      </c>
      <c r="O88" s="267" t="s">
        <v>15668</v>
      </c>
      <c r="P88" s="218" t="s">
        <v>489</v>
      </c>
      <c r="Q88" s="268" t="s">
        <v>15667</v>
      </c>
      <c r="R88" s="215" t="str">
        <f ca="1">IF(ISERROR($V88),"",OFFSET('Smelter Look-up'!$C$4,$V88-4,0)&amp;"")</f>
        <v>Rui Da Hung</v>
      </c>
      <c r="S88" s="222" t="str">
        <f t="shared" ca="1" si="12"/>
        <v>TW</v>
      </c>
      <c r="T88" s="222" t="str">
        <f ca="1">IF(B88="","",IF(ISERROR(MATCH($J88,SorP!$B$1:$B$6230,0)),"",INDIRECT("'SorP'!$A$"&amp;MATCH($J88,SorP!$B$1:$B$6230,0))))</f>
        <v>TW-TAO</v>
      </c>
      <c r="U88" s="238"/>
      <c r="V88" s="269">
        <f ca="1">IF(C88="",NA(),IF(OR(C88="Smelter not listed",C88="Smelter not yet identified"),MATCH($B88&amp;$D88,'Smelter Look-up'!$J:$J,0),MATCH($B88&amp;$C88,'Smelter Look-up'!$J:$J,0)))</f>
        <v>516</v>
      </c>
      <c r="W88" s="270"/>
      <c r="X88" s="270">
        <f t="shared" ca="1" si="13"/>
        <v>0</v>
      </c>
      <c r="Y88" s="270"/>
      <c r="Z88" s="270"/>
      <c r="AB88" s="272" t="str">
        <f t="shared" ca="1" si="14"/>
        <v>TinRui Da Hung</v>
      </c>
    </row>
    <row r="89" spans="1:28" s="271" customFormat="1" ht="27">
      <c r="A89" s="214" t="s">
        <v>787</v>
      </c>
      <c r="B89" s="215" t="str">
        <f ca="1">IF(LEN(A89)=0,"",INDEX('Smelter Look-up'!$A:$A,MATCH($A89,'Smelter Look-up'!$E:$E,0)))</f>
        <v>Tin</v>
      </c>
      <c r="C89" s="219" t="str">
        <f ca="1">IF(LEN(A89)=0,"",INDEX('Smelter Look-up'!$C:$C,MATCH($A89,'Smelter Look-up'!$E:$E,0)))</f>
        <v>Soft Metais Ltda.</v>
      </c>
      <c r="D89" s="277"/>
      <c r="E89" s="215" t="str">
        <f ca="1">IF(ISERROR($V89),"",OFFSET('Smelter Look-up'!$D$4,$V89-4,0)&amp;"")</f>
        <v>BRAZIL</v>
      </c>
      <c r="F89" s="215" t="str">
        <f ca="1">IF(ISERROR($V89),"",OFFSET('Smelter Look-up'!$E$4,$V89-4,0))</f>
        <v>CID001758</v>
      </c>
      <c r="G89" s="215" t="str">
        <f ca="1">IF(C89=$X$4,IF(ISERROR($V89),"Enter smelter details","RMI"),IF(ISERROR($V89),"",OFFSET('Smelter Look-up'!$F$4,$V89-4,0)))</f>
        <v>RMI</v>
      </c>
      <c r="H89" s="216" t="s">
        <v>15667</v>
      </c>
      <c r="I89" s="217" t="str">
        <f ca="1">IF(ISERROR($V89),"",OFFSET('Smelter Look-up'!$H$4,$V89-4,0))</f>
        <v>Bebedouro</v>
      </c>
      <c r="J89" s="217" t="str">
        <f ca="1">IF(ISERROR($V89),"",OFFSET('Smelter Look-up'!$I$4,$V89-4,0))</f>
        <v>São Paulo</v>
      </c>
      <c r="K89" s="267" t="s">
        <v>15667</v>
      </c>
      <c r="L89" s="267" t="s">
        <v>15667</v>
      </c>
      <c r="M89" s="267" t="s">
        <v>15667</v>
      </c>
      <c r="N89" s="267" t="s">
        <v>15667</v>
      </c>
      <c r="O89" s="267" t="s">
        <v>15668</v>
      </c>
      <c r="P89" s="218" t="s">
        <v>489</v>
      </c>
      <c r="Q89" s="268" t="s">
        <v>15667</v>
      </c>
      <c r="R89" s="215" t="str">
        <f ca="1">IF(ISERROR($V89),"",OFFSET('Smelter Look-up'!$C$4,$V89-4,0)&amp;"")</f>
        <v>Soft Metais Ltda.</v>
      </c>
      <c r="S89" s="222" t="str">
        <f t="shared" ca="1" si="12"/>
        <v>BR</v>
      </c>
      <c r="T89" s="222" t="str">
        <f ca="1">IF(B89="","",IF(ISERROR(MATCH($J89,SorP!$B$1:$B$6230,0)),"",INDIRECT("'SorP'!$A$"&amp;MATCH($J89,SorP!$B$1:$B$6230,0))))</f>
        <v>BR-SP</v>
      </c>
      <c r="U89" s="238"/>
      <c r="V89" s="269">
        <f ca="1">IF(C89="",NA(),IF(OR(C89="Smelter not listed",C89="Smelter not yet identified"),MATCH($B89&amp;$D89,'Smelter Look-up'!$J:$J,0),MATCH($B89&amp;$C89,'Smelter Look-up'!$J:$J,0)))</f>
        <v>518</v>
      </c>
      <c r="W89" s="270"/>
      <c r="X89" s="270">
        <f t="shared" ca="1" si="13"/>
        <v>0</v>
      </c>
      <c r="Y89" s="270"/>
      <c r="Z89" s="270"/>
      <c r="AB89" s="272" t="str">
        <f t="shared" ca="1" si="14"/>
        <v>TinSoft Metais Ltda.</v>
      </c>
    </row>
    <row r="90" spans="1:28" s="271" customFormat="1" ht="20">
      <c r="A90" s="214" t="s">
        <v>788</v>
      </c>
      <c r="B90" s="215" t="str">
        <f ca="1">IF(LEN(A90)=0,"",INDEX('Smelter Look-up'!$A:$A,MATCH($A90,'Smelter Look-up'!$E:$E,0)))</f>
        <v>Tin</v>
      </c>
      <c r="C90" s="219" t="str">
        <f ca="1">IF(LEN(A90)=0,"",INDEX('Smelter Look-up'!$C:$C,MATCH($A90,'Smelter Look-up'!$E:$E,0)))</f>
        <v>Thaisarco</v>
      </c>
      <c r="D90" s="277"/>
      <c r="E90" s="215" t="str">
        <f ca="1">IF(ISERROR($V90),"",OFFSET('Smelter Look-up'!$D$4,$V90-4,0)&amp;"")</f>
        <v>THAILAND</v>
      </c>
      <c r="F90" s="215" t="str">
        <f ca="1">IF(ISERROR($V90),"",OFFSET('Smelter Look-up'!$E$4,$V90-4,0))</f>
        <v>CID001898</v>
      </c>
      <c r="G90" s="215" t="str">
        <f ca="1">IF(C90=$X$4,IF(ISERROR($V90),"Enter smelter details","RMI"),IF(ISERROR($V90),"",OFFSET('Smelter Look-up'!$F$4,$V90-4,0)))</f>
        <v>RMI</v>
      </c>
      <c r="H90" s="216" t="s">
        <v>15667</v>
      </c>
      <c r="I90" s="217" t="str">
        <f ca="1">IF(ISERROR($V90),"",OFFSET('Smelter Look-up'!$H$4,$V90-4,0))</f>
        <v>Amphur Muang</v>
      </c>
      <c r="J90" s="217" t="str">
        <f ca="1">IF(ISERROR($V90),"",OFFSET('Smelter Look-up'!$I$4,$V90-4,0))</f>
        <v>Phuket</v>
      </c>
      <c r="K90" s="267" t="s">
        <v>15667</v>
      </c>
      <c r="L90" s="267" t="s">
        <v>15667</v>
      </c>
      <c r="M90" s="267" t="s">
        <v>15667</v>
      </c>
      <c r="N90" s="267" t="s">
        <v>15667</v>
      </c>
      <c r="O90" s="267" t="s">
        <v>15669</v>
      </c>
      <c r="P90" s="218" t="s">
        <v>489</v>
      </c>
      <c r="Q90" s="268" t="s">
        <v>15667</v>
      </c>
      <c r="R90" s="215" t="str">
        <f ca="1">IF(ISERROR($V90),"",OFFSET('Smelter Look-up'!$C$4,$V90-4,0)&amp;"")</f>
        <v>Thaisarco</v>
      </c>
      <c r="S90" s="222" t="str">
        <f t="shared" ca="1" si="12"/>
        <v>TH</v>
      </c>
      <c r="T90" s="222" t="str">
        <f ca="1">IF(B90="","",IF(ISERROR(MATCH($J90,SorP!$B$1:$B$6230,0)),"",INDIRECT("'SorP'!$A$"&amp;MATCH($J90,SorP!$B$1:$B$6230,0))))</f>
        <v>TH-83</v>
      </c>
      <c r="U90" s="238"/>
      <c r="V90" s="269">
        <f ca="1">IF(C90="",NA(),IF(OR(C90="Smelter not listed",C90="Smelter not yet identified"),MATCH($B90&amp;$D90,'Smelter Look-up'!$J:$J,0),MATCH($B90&amp;$C90,'Smelter Look-up'!$J:$J,0)))</f>
        <v>523</v>
      </c>
      <c r="W90" s="270"/>
      <c r="X90" s="270">
        <f t="shared" ca="1" si="13"/>
        <v>0</v>
      </c>
      <c r="Y90" s="270"/>
      <c r="Z90" s="270"/>
      <c r="AB90" s="272" t="str">
        <f t="shared" ca="1" si="14"/>
        <v>TinThaisarco</v>
      </c>
    </row>
    <row r="91" spans="1:28" s="271" customFormat="1" ht="20">
      <c r="A91" s="214" t="s">
        <v>791</v>
      </c>
      <c r="B91" s="215" t="str">
        <f ca="1">IF(LEN(A91)=0,"",INDEX('Smelter Look-up'!$A:$A,MATCH($A91,'Smelter Look-up'!$E:$E,0)))</f>
        <v>Tin</v>
      </c>
      <c r="C91" s="219" t="str">
        <f ca="1">IF(LEN(A91)=0,"",INDEX('Smelter Look-up'!$C:$C,MATCH($A91,'Smelter Look-up'!$E:$E,0)))</f>
        <v>Tin Smelting Branch of Yunnan Tin Co., Ltd.</v>
      </c>
      <c r="D91" s="277"/>
      <c r="E91" s="215" t="str">
        <f ca="1">IF(ISERROR($V91),"",OFFSET('Smelter Look-up'!$D$4,$V91-4,0)&amp;"")</f>
        <v>CHINA</v>
      </c>
      <c r="F91" s="215" t="str">
        <f ca="1">IF(ISERROR($V91),"",OFFSET('Smelter Look-up'!$E$4,$V91-4,0))</f>
        <v>CID002180</v>
      </c>
      <c r="G91" s="215" t="str">
        <f ca="1">IF(C91=$X$4,IF(ISERROR($V91),"Enter smelter details","RMI"),IF(ISERROR($V91),"",OFFSET('Smelter Look-up'!$F$4,$V91-4,0)))</f>
        <v>RMI</v>
      </c>
      <c r="H91" s="216" t="s">
        <v>15667</v>
      </c>
      <c r="I91" s="217" t="str">
        <f ca="1">IF(ISERROR($V91),"",OFFSET('Smelter Look-up'!$H$4,$V91-4,0))</f>
        <v>Gejiu</v>
      </c>
      <c r="J91" s="217" t="str">
        <f ca="1">IF(ISERROR($V91),"",OFFSET('Smelter Look-up'!$I$4,$V91-4,0))</f>
        <v>Yunnan Sheng</v>
      </c>
      <c r="K91" s="267" t="s">
        <v>15667</v>
      </c>
      <c r="L91" s="267" t="s">
        <v>15667</v>
      </c>
      <c r="M91" s="267" t="s">
        <v>15667</v>
      </c>
      <c r="N91" s="267" t="s">
        <v>15667</v>
      </c>
      <c r="O91" s="267" t="s">
        <v>15670</v>
      </c>
      <c r="P91" s="218" t="s">
        <v>489</v>
      </c>
      <c r="Q91" s="268" t="s">
        <v>15667</v>
      </c>
      <c r="R91" s="215" t="str">
        <f ca="1">IF(ISERROR($V91),"",OFFSET('Smelter Look-up'!$C$4,$V91-4,0)&amp;"")</f>
        <v>Tin Smelting Branch of Yunnan Tin Co., Ltd.</v>
      </c>
      <c r="S91" s="222" t="str">
        <f t="shared" ca="1" si="12"/>
        <v>CN</v>
      </c>
      <c r="T91" s="222" t="str">
        <f ca="1">IF(B91="","",IF(ISERROR(MATCH($J91,SorP!$B$1:$B$6230,0)),"",INDIRECT("'SorP'!$A$"&amp;MATCH($J91,SorP!$B$1:$B$6230,0))))</f>
        <v>CN-YN</v>
      </c>
      <c r="U91" s="238"/>
      <c r="V91" s="269">
        <f ca="1">IF(C91="",NA(),IF(OR(C91="Smelter not listed",C91="Smelter not yet identified"),MATCH($B91&amp;$D91,'Smelter Look-up'!$J:$J,0),MATCH($B91&amp;$C91,'Smelter Look-up'!$J:$J,0)))</f>
        <v>526</v>
      </c>
      <c r="W91" s="270"/>
      <c r="X91" s="270">
        <f t="shared" ca="1" si="13"/>
        <v>0</v>
      </c>
      <c r="Y91" s="270"/>
      <c r="Z91" s="270"/>
      <c r="AB91" s="272" t="str">
        <f t="shared" ca="1" si="14"/>
        <v>TinTin Smelting Branch of Yunnan Tin Co., Ltd.</v>
      </c>
    </row>
    <row r="92" spans="1:28" s="271" customFormat="1" ht="27">
      <c r="A92" s="214" t="s">
        <v>13264</v>
      </c>
      <c r="B92" s="215" t="str">
        <f ca="1">IF(LEN(A92)=0,"",INDEX('Smelter Look-up'!$A:$A,MATCH($A92,'Smelter Look-up'!$E:$E,0)))</f>
        <v>Tin</v>
      </c>
      <c r="C92" s="219" t="str">
        <f ca="1">IF(LEN(A92)=0,"",INDEX('Smelter Look-up'!$C:$C,MATCH($A92,'Smelter Look-up'!$E:$E,0)))</f>
        <v>Tin Technology &amp; Refining</v>
      </c>
      <c r="D92" s="277"/>
      <c r="E92" s="215" t="str">
        <f ca="1">IF(ISERROR($V92),"",OFFSET('Smelter Look-up'!$D$4,$V92-4,0)&amp;"")</f>
        <v>UNITED STATES OF AMERICA</v>
      </c>
      <c r="F92" s="215" t="str">
        <f ca="1">IF(ISERROR($V92),"",OFFSET('Smelter Look-up'!$E$4,$V92-4,0))</f>
        <v>CID003325</v>
      </c>
      <c r="G92" s="215" t="str">
        <f ca="1">IF(C92=$X$4,IF(ISERROR($V92),"Enter smelter details","RMI"),IF(ISERROR($V92),"",OFFSET('Smelter Look-up'!$F$4,$V92-4,0)))</f>
        <v>RMI</v>
      </c>
      <c r="H92" s="216" t="s">
        <v>15667</v>
      </c>
      <c r="I92" s="217" t="str">
        <f ca="1">IF(ISERROR($V92),"",OFFSET('Smelter Look-up'!$H$4,$V92-4,0))</f>
        <v>West Chester</v>
      </c>
      <c r="J92" s="217" t="str">
        <f ca="1">IF(ISERROR($V92),"",OFFSET('Smelter Look-up'!$I$4,$V92-4,0))</f>
        <v>Pennsylvania</v>
      </c>
      <c r="K92" s="267" t="s">
        <v>15667</v>
      </c>
      <c r="L92" s="267" t="s">
        <v>15667</v>
      </c>
      <c r="M92" s="267" t="s">
        <v>15667</v>
      </c>
      <c r="N92" s="267" t="s">
        <v>15667</v>
      </c>
      <c r="O92" s="267" t="s">
        <v>15669</v>
      </c>
      <c r="P92" s="218" t="s">
        <v>489</v>
      </c>
      <c r="Q92" s="268" t="s">
        <v>15667</v>
      </c>
      <c r="R92" s="215" t="str">
        <f ca="1">IF(ISERROR($V92),"",OFFSET('Smelter Look-up'!$C$4,$V92-4,0)&amp;"")</f>
        <v>Tin Technology &amp; Refining</v>
      </c>
      <c r="S92" s="222" t="str">
        <f t="shared" ca="1" si="12"/>
        <v>US</v>
      </c>
      <c r="T92" s="222" t="str">
        <f ca="1">IF(B92="","",IF(ISERROR(MATCH($J92,SorP!$B$1:$B$6230,0)),"",INDIRECT("'SorP'!$A$"&amp;MATCH($J92,SorP!$B$1:$B$6230,0))))</f>
        <v>US-PA</v>
      </c>
      <c r="U92" s="238"/>
      <c r="V92" s="269">
        <f ca="1">IF(C92="",NA(),IF(OR(C92="Smelter not listed",C92="Smelter not yet identified"),MATCH($B92&amp;$D92,'Smelter Look-up'!$J:$J,0),MATCH($B92&amp;$C92,'Smelter Look-up'!$J:$J,0)))</f>
        <v>527</v>
      </c>
      <c r="W92" s="270"/>
      <c r="X92" s="270">
        <f t="shared" ca="1" si="13"/>
        <v>0</v>
      </c>
      <c r="Y92" s="270"/>
      <c r="Z92" s="270"/>
      <c r="AB92" s="272" t="str">
        <f t="shared" ca="1" si="14"/>
        <v>TinTin Technology &amp; Refining</v>
      </c>
    </row>
    <row r="93" spans="1:28" s="271" customFormat="1" ht="27">
      <c r="A93" s="214" t="s">
        <v>789</v>
      </c>
      <c r="B93" s="215" t="str">
        <f ca="1">IF(LEN(A93)=0,"",INDEX('Smelter Look-up'!$A:$A,MATCH($A93,'Smelter Look-up'!$E:$E,0)))</f>
        <v>Tin</v>
      </c>
      <c r="C93" s="219" t="str">
        <f ca="1">IF(LEN(A93)=0,"",INDEX('Smelter Look-up'!$C:$C,MATCH($A93,'Smelter Look-up'!$E:$E,0)))</f>
        <v>White Solder Metalurgia e Mineracao Ltda.</v>
      </c>
      <c r="D93" s="277"/>
      <c r="E93" s="215" t="str">
        <f ca="1">IF(ISERROR($V93),"",OFFSET('Smelter Look-up'!$D$4,$V93-4,0)&amp;"")</f>
        <v>BRAZIL</v>
      </c>
      <c r="F93" s="215" t="str">
        <f ca="1">IF(ISERROR($V93),"",OFFSET('Smelter Look-up'!$E$4,$V93-4,0))</f>
        <v>CID002036</v>
      </c>
      <c r="G93" s="215" t="str">
        <f ca="1">IF(C93=$X$4,IF(ISERROR($V93),"Enter smelter details","RMI"),IF(ISERROR($V93),"",OFFSET('Smelter Look-up'!$F$4,$V93-4,0)))</f>
        <v>RMI</v>
      </c>
      <c r="H93" s="216" t="s">
        <v>15667</v>
      </c>
      <c r="I93" s="217" t="str">
        <f ca="1">IF(ISERROR($V93),"",OFFSET('Smelter Look-up'!$H$4,$V93-4,0))</f>
        <v>Ariquemes</v>
      </c>
      <c r="J93" s="217" t="str">
        <f ca="1">IF(ISERROR($V93),"",OFFSET('Smelter Look-up'!$I$4,$V93-4,0))</f>
        <v>Rondônia</v>
      </c>
      <c r="K93" s="267" t="s">
        <v>15667</v>
      </c>
      <c r="L93" s="267" t="s">
        <v>15667</v>
      </c>
      <c r="M93" s="267" t="s">
        <v>15667</v>
      </c>
      <c r="N93" s="267" t="s">
        <v>15667</v>
      </c>
      <c r="O93" s="267" t="s">
        <v>15668</v>
      </c>
      <c r="P93" s="218" t="s">
        <v>489</v>
      </c>
      <c r="Q93" s="268" t="s">
        <v>15667</v>
      </c>
      <c r="R93" s="215" t="str">
        <f ca="1">IF(ISERROR($V93),"",OFFSET('Smelter Look-up'!$C$4,$V93-4,0)&amp;"")</f>
        <v>White Solder Metalurgia e Mineracao Ltda.</v>
      </c>
      <c r="S93" s="222" t="str">
        <f t="shared" ca="1" si="12"/>
        <v>BR</v>
      </c>
      <c r="T93" s="222" t="str">
        <f ca="1">IF(B93="","",IF(ISERROR(MATCH($J93,SorP!$B$1:$B$6230,0)),"",INDIRECT("'SorP'!$A$"&amp;MATCH($J93,SorP!$B$1:$B$6230,0))))</f>
        <v>BR-RO</v>
      </c>
      <c r="U93" s="238"/>
      <c r="V93" s="269">
        <f ca="1">IF(C93="",NA(),IF(OR(C93="Smelter not listed",C93="Smelter not yet identified"),MATCH($B93&amp;$D93,'Smelter Look-up'!$J:$J,0),MATCH($B93&amp;$C93,'Smelter Look-up'!$J:$J,0)))</f>
        <v>532</v>
      </c>
      <c r="W93" s="270"/>
      <c r="X93" s="270">
        <f t="shared" ca="1" si="13"/>
        <v>0</v>
      </c>
      <c r="Y93" s="270"/>
      <c r="Z93" s="270"/>
      <c r="AB93" s="272" t="str">
        <f t="shared" ca="1" si="14"/>
        <v>TinWhite Solder Metalurgia e Mineracao Ltda.</v>
      </c>
    </row>
    <row r="94" spans="1:28" s="271" customFormat="1" ht="27">
      <c r="A94" s="214" t="s">
        <v>790</v>
      </c>
      <c r="B94" s="215" t="str">
        <f ca="1">IF(LEN(A94)=0,"",INDEX('Smelter Look-up'!$A:$A,MATCH($A94,'Smelter Look-up'!$E:$E,0)))</f>
        <v>Tin</v>
      </c>
      <c r="C94" s="219" t="str">
        <f ca="1">IF(LEN(A94)=0,"",INDEX('Smelter Look-up'!$C:$C,MATCH($A94,'Smelter Look-up'!$E:$E,0)))</f>
        <v>Yunnan Chengfeng Non-ferrous Metals Co., Ltd.</v>
      </c>
      <c r="D94" s="277"/>
      <c r="E94" s="215" t="str">
        <f ca="1">IF(ISERROR($V94),"",OFFSET('Smelter Look-up'!$D$4,$V94-4,0)&amp;"")</f>
        <v>CHINA</v>
      </c>
      <c r="F94" s="215" t="str">
        <f ca="1">IF(ISERROR($V94),"",OFFSET('Smelter Look-up'!$E$4,$V94-4,0))</f>
        <v>CID002158</v>
      </c>
      <c r="G94" s="215" t="str">
        <f ca="1">IF(C94=$X$4,IF(ISERROR($V94),"Enter smelter details","RMI"),IF(ISERROR($V94),"",OFFSET('Smelter Look-up'!$F$4,$V94-4,0)))</f>
        <v>RMI</v>
      </c>
      <c r="H94" s="216" t="s">
        <v>15667</v>
      </c>
      <c r="I94" s="217" t="str">
        <f ca="1">IF(ISERROR($V94),"",OFFSET('Smelter Look-up'!$H$4,$V94-4,0))</f>
        <v>Gejiu</v>
      </c>
      <c r="J94" s="217" t="str">
        <f ca="1">IF(ISERROR($V94),"",OFFSET('Smelter Look-up'!$I$4,$V94-4,0))</f>
        <v>Yunnan Sheng</v>
      </c>
      <c r="K94" s="267" t="s">
        <v>15667</v>
      </c>
      <c r="L94" s="267" t="s">
        <v>15667</v>
      </c>
      <c r="M94" s="267" t="s">
        <v>15667</v>
      </c>
      <c r="N94" s="267" t="s">
        <v>15667</v>
      </c>
      <c r="O94" s="267" t="s">
        <v>15668</v>
      </c>
      <c r="P94" s="218" t="s">
        <v>489</v>
      </c>
      <c r="Q94" s="268" t="s">
        <v>15667</v>
      </c>
      <c r="R94" s="215" t="str">
        <f ca="1">IF(ISERROR($V94),"",OFFSET('Smelter Look-up'!$C$4,$V94-4,0)&amp;"")</f>
        <v>Yunnan Chengfeng Non-ferrous Metals Co., Ltd.</v>
      </c>
      <c r="S94" s="222" t="str">
        <f t="shared" ca="1" si="12"/>
        <v>CN</v>
      </c>
      <c r="T94" s="222" t="str">
        <f ca="1">IF(B94="","",IF(ISERROR(MATCH($J94,SorP!$B$1:$B$6230,0)),"",INDIRECT("'SorP'!$A$"&amp;MATCH($J94,SorP!$B$1:$B$6230,0))))</f>
        <v>CN-YN</v>
      </c>
      <c r="U94" s="238"/>
      <c r="V94" s="269">
        <f ca="1">IF(C94="",NA(),IF(OR(C94="Smelter not listed",C94="Smelter not yet identified"),MATCH($B94&amp;$D94,'Smelter Look-up'!$J:$J,0),MATCH($B94&amp;$C94,'Smelter Look-up'!$J:$J,0)))</f>
        <v>540</v>
      </c>
      <c r="W94" s="270"/>
      <c r="X94" s="270">
        <f t="shared" ca="1" si="13"/>
        <v>0</v>
      </c>
      <c r="Y94" s="270"/>
      <c r="Z94" s="270"/>
      <c r="AB94" s="272" t="str">
        <f t="shared" ca="1" si="14"/>
        <v>TinYunnan Chengfeng Non-ferrous Metals Co., Ltd.</v>
      </c>
    </row>
    <row r="95" spans="1:28" s="271" customFormat="1" ht="20">
      <c r="A95" s="214" t="s">
        <v>13892</v>
      </c>
      <c r="B95" s="215" t="str">
        <f ca="1">IF(LEN(A95)=0,"",INDEX('Smelter Look-up'!$A:$A,MATCH($A95,'Smelter Look-up'!$E:$E,0)))</f>
        <v>Tin</v>
      </c>
      <c r="C95" s="219" t="str">
        <f ca="1">IF(LEN(A95)=0,"",INDEX('Smelter Look-up'!$C:$C,MATCH($A95,'Smelter Look-up'!$E:$E,0)))</f>
        <v>Yunnan Yunfan Non-ferrous Metals Co., Ltd.</v>
      </c>
      <c r="D95" s="277"/>
      <c r="E95" s="215" t="str">
        <f ca="1">IF(ISERROR($V95),"",OFFSET('Smelter Look-up'!$D$4,$V95-4,0)&amp;"")</f>
        <v>CHINA</v>
      </c>
      <c r="F95" s="215" t="str">
        <f ca="1">IF(ISERROR($V95),"",OFFSET('Smelter Look-up'!$E$4,$V95-4,0))</f>
        <v>CID003397</v>
      </c>
      <c r="G95" s="215" t="str">
        <f ca="1">IF(C95=$X$4,IF(ISERROR($V95),"Enter smelter details","RMI"),IF(ISERROR($V95),"",OFFSET('Smelter Look-up'!$F$4,$V95-4,0)))</f>
        <v>RMI</v>
      </c>
      <c r="H95" s="216" t="s">
        <v>15667</v>
      </c>
      <c r="I95" s="217" t="str">
        <f ca="1">IF(ISERROR($V95),"",OFFSET('Smelter Look-up'!$H$4,$V95-4,0))</f>
        <v>Gejiu</v>
      </c>
      <c r="J95" s="217" t="str">
        <f ca="1">IF(ISERROR($V95),"",OFFSET('Smelter Look-up'!$I$4,$V95-4,0))</f>
        <v>Yunnan Sheng</v>
      </c>
      <c r="K95" s="267" t="s">
        <v>15667</v>
      </c>
      <c r="L95" s="267" t="s">
        <v>15667</v>
      </c>
      <c r="M95" s="267" t="s">
        <v>15667</v>
      </c>
      <c r="N95" s="267" t="s">
        <v>15667</v>
      </c>
      <c r="O95" s="267" t="s">
        <v>490</v>
      </c>
      <c r="P95" s="218" t="s">
        <v>15667</v>
      </c>
      <c r="Q95" s="268" t="s">
        <v>15667</v>
      </c>
      <c r="R95" s="215" t="str">
        <f ca="1">IF(ISERROR($V95),"",OFFSET('Smelter Look-up'!$C$4,$V95-4,0)&amp;"")</f>
        <v>Yunnan Yunfan Non-ferrous Metals Co., Ltd.</v>
      </c>
      <c r="S95" s="222" t="str">
        <f t="shared" ca="1" si="12"/>
        <v>CN</v>
      </c>
      <c r="T95" s="222" t="str">
        <f ca="1">IF(B95="","",IF(ISERROR(MATCH($J95,SorP!$B$1:$B$6230,0)),"",INDIRECT("'SorP'!$A$"&amp;MATCH($J95,SorP!$B$1:$B$6230,0))))</f>
        <v>CN-YN</v>
      </c>
      <c r="U95" s="238"/>
      <c r="V95" s="269">
        <f ca="1">IF(C95="",NA(),IF(OR(C95="Smelter not listed",C95="Smelter not yet identified"),MATCH($B95&amp;$D95,'Smelter Look-up'!$J:$J,0),MATCH($B95&amp;$C95,'Smelter Look-up'!$J:$J,0)))</f>
        <v>548</v>
      </c>
      <c r="W95" s="270"/>
      <c r="X95" s="270">
        <f t="shared" ca="1" si="13"/>
        <v>0</v>
      </c>
      <c r="Y95" s="270"/>
      <c r="Z95" s="270"/>
      <c r="AB95" s="272" t="str">
        <f t="shared" ca="1" si="14"/>
        <v>TinYunnan Yunfan Non-ferrous Metals Co., Ltd.</v>
      </c>
    </row>
    <row r="96" spans="1:28" s="271" customFormat="1" ht="20">
      <c r="A96" s="214" t="s">
        <v>13862</v>
      </c>
      <c r="B96" s="215" t="str">
        <f ca="1">IF(LEN(A96)=0,"",INDEX('Smelter Look-up'!$A:$A,MATCH($A96,'Smelter Look-up'!$E:$E,0)))</f>
        <v>Gold</v>
      </c>
      <c r="C96" s="219" t="str">
        <f ca="1">IF(LEN(A96)=0,"",INDEX('Smelter Look-up'!$C:$C,MATCH($A96,'Smelter Look-up'!$E:$E,0)))</f>
        <v>8853 S.p.A.</v>
      </c>
      <c r="D96" s="277"/>
      <c r="E96" s="215" t="str">
        <f ca="1">IF(ISERROR($V96),"",OFFSET('Smelter Look-up'!$D$4,$V96-4,0)&amp;"")</f>
        <v>ITALY</v>
      </c>
      <c r="F96" s="215" t="str">
        <f ca="1">IF(ISERROR($V96),"",OFFSET('Smelter Look-up'!$E$4,$V96-4,0))</f>
        <v>CID002763</v>
      </c>
      <c r="G96" s="215" t="str">
        <f ca="1">IF(C96=$X$4,IF(ISERROR($V96),"Enter smelter details","RMI"),IF(ISERROR($V96),"",OFFSET('Smelter Look-up'!$F$4,$V96-4,0)))</f>
        <v>RMI</v>
      </c>
      <c r="H96" s="216" t="s">
        <v>15667</v>
      </c>
      <c r="I96" s="217" t="str">
        <f ca="1">IF(ISERROR($V96),"",OFFSET('Smelter Look-up'!$H$4,$V96-4,0))</f>
        <v>Pero</v>
      </c>
      <c r="J96" s="217" t="str">
        <f ca="1">IF(ISERROR($V96),"",OFFSET('Smelter Look-up'!$I$4,$V96-4,0))</f>
        <v>Lombardia</v>
      </c>
      <c r="K96" s="267" t="s">
        <v>15667</v>
      </c>
      <c r="L96" s="267" t="s">
        <v>15667</v>
      </c>
      <c r="M96" s="267" t="s">
        <v>15667</v>
      </c>
      <c r="N96" s="267" t="s">
        <v>15667</v>
      </c>
      <c r="O96" s="267" t="s">
        <v>490</v>
      </c>
      <c r="P96" s="218" t="s">
        <v>15667</v>
      </c>
      <c r="Q96" s="268" t="s">
        <v>15667</v>
      </c>
      <c r="R96" s="215" t="str">
        <f ca="1">IF(ISERROR($V96),"",OFFSET('Smelter Look-up'!$C$4,$V96-4,0)&amp;"")</f>
        <v>8853 S.p.A.</v>
      </c>
      <c r="S96" s="222" t="str">
        <f t="shared" ca="1" si="12"/>
        <v>IT</v>
      </c>
      <c r="T96" s="222" t="str">
        <f ca="1">IF(B96="","",IF(ISERROR(MATCH($J96,SorP!$B$1:$B$6230,0)),"",INDIRECT("'SorP'!$A$"&amp;MATCH($J96,SorP!$B$1:$B$6230,0))))</f>
        <v>IT-25</v>
      </c>
      <c r="U96" s="238"/>
      <c r="V96" s="269">
        <f ca="1">IF(C96="",NA(),IF(OR(C96="Smelter not listed",C96="Smelter not yet identified"),MATCH($B96&amp;$D96,'Smelter Look-up'!$J:$J,0),MATCH($B96&amp;$C96,'Smelter Look-up'!$J:$J,0)))</f>
        <v>5</v>
      </c>
      <c r="W96" s="270"/>
      <c r="X96" s="270">
        <f t="shared" ca="1" si="13"/>
        <v>0</v>
      </c>
      <c r="Y96" s="270"/>
      <c r="Z96" s="270"/>
      <c r="AB96" s="272" t="str">
        <f t="shared" ca="1" si="14"/>
        <v>Gold8853 S.p.A.</v>
      </c>
    </row>
    <row r="97" spans="1:28" s="271" customFormat="1" ht="27">
      <c r="A97" s="214" t="s">
        <v>1385</v>
      </c>
      <c r="B97" s="215" t="str">
        <f ca="1">IF(LEN(A97)=0,"",INDEX('Smelter Look-up'!$A:$A,MATCH($A97,'Smelter Look-up'!$E:$E,0)))</f>
        <v>Gold</v>
      </c>
      <c r="C97" s="219" t="str">
        <f ca="1">IF(LEN(A97)=0,"",INDEX('Smelter Look-up'!$C:$C,MATCH($A97,'Smelter Look-up'!$E:$E,0)))</f>
        <v>Advanced Chemical Company</v>
      </c>
      <c r="D97" s="277"/>
      <c r="E97" s="215" t="str">
        <f ca="1">IF(ISERROR($V97),"",OFFSET('Smelter Look-up'!$D$4,$V97-4,0)&amp;"")</f>
        <v>UNITED STATES OF AMERICA</v>
      </c>
      <c r="F97" s="215" t="str">
        <f ca="1">IF(ISERROR($V97),"",OFFSET('Smelter Look-up'!$E$4,$V97-4,0))</f>
        <v>CID000015</v>
      </c>
      <c r="G97" s="215" t="str">
        <f ca="1">IF(C97=$X$4,IF(ISERROR($V97),"Enter smelter details","RMI"),IF(ISERROR($V97),"",OFFSET('Smelter Look-up'!$F$4,$V97-4,0)))</f>
        <v>RMI</v>
      </c>
      <c r="H97" s="216" t="s">
        <v>15667</v>
      </c>
      <c r="I97" s="217" t="str">
        <f ca="1">IF(ISERROR($V97),"",OFFSET('Smelter Look-up'!$H$4,$V97-4,0))</f>
        <v>Warwick</v>
      </c>
      <c r="J97" s="217" t="str">
        <f ca="1">IF(ISERROR($V97),"",OFFSET('Smelter Look-up'!$I$4,$V97-4,0))</f>
        <v>Rhode Island</v>
      </c>
      <c r="K97" s="267" t="s">
        <v>15667</v>
      </c>
      <c r="L97" s="267" t="s">
        <v>15667</v>
      </c>
      <c r="M97" s="267" t="s">
        <v>15667</v>
      </c>
      <c r="N97" s="267" t="s">
        <v>15667</v>
      </c>
      <c r="O97" s="267" t="s">
        <v>15668</v>
      </c>
      <c r="P97" s="218" t="s">
        <v>489</v>
      </c>
      <c r="Q97" s="268" t="s">
        <v>15667</v>
      </c>
      <c r="R97" s="215" t="str">
        <f ca="1">IF(ISERROR($V97),"",OFFSET('Smelter Look-up'!$C$4,$V97-4,0)&amp;"")</f>
        <v>Advanced Chemical Company</v>
      </c>
      <c r="S97" s="222" t="str">
        <f t="shared" ca="1" si="12"/>
        <v>US</v>
      </c>
      <c r="T97" s="222" t="str">
        <f ca="1">IF(B97="","",IF(ISERROR(MATCH($J97,SorP!$B$1:$B$6230,0)),"",INDIRECT("'SorP'!$A$"&amp;MATCH($J97,SorP!$B$1:$B$6230,0))))</f>
        <v>US-RI</v>
      </c>
      <c r="U97" s="238"/>
      <c r="V97" s="269">
        <f ca="1">IF(C97="",NA(),IF(OR(C97="Smelter not listed",C97="Smelter not yet identified"),MATCH($B97&amp;$D97,'Smelter Look-up'!$J:$J,0),MATCH($B97&amp;$C97,'Smelter Look-up'!$J:$J,0)))</f>
        <v>8</v>
      </c>
      <c r="W97" s="270"/>
      <c r="X97" s="270">
        <f t="shared" ca="1" si="13"/>
        <v>0</v>
      </c>
      <c r="Y97" s="270"/>
      <c r="Z97" s="270"/>
      <c r="AB97" s="272" t="str">
        <f t="shared" ca="1" si="14"/>
        <v>GoldAdvanced Chemical Company</v>
      </c>
    </row>
    <row r="98" spans="1:28" s="271" customFormat="1" ht="20">
      <c r="A98" s="214" t="s">
        <v>651</v>
      </c>
      <c r="B98" s="215" t="str">
        <f ca="1">IF(LEN(A98)=0,"",INDEX('Smelter Look-up'!$A:$A,MATCH($A98,'Smelter Look-up'!$E:$E,0)))</f>
        <v>Gold</v>
      </c>
      <c r="C98" s="219" t="str">
        <f ca="1">IF(LEN(A98)=0,"",INDEX('Smelter Look-up'!$C:$C,MATCH($A98,'Smelter Look-up'!$E:$E,0)))</f>
        <v>Agosi AG</v>
      </c>
      <c r="D98" s="277"/>
      <c r="E98" s="215" t="str">
        <f ca="1">IF(ISERROR($V98),"",OFFSET('Smelter Look-up'!$D$4,$V98-4,0)&amp;"")</f>
        <v>GERMANY</v>
      </c>
      <c r="F98" s="215" t="str">
        <f ca="1">IF(ISERROR($V98),"",OFFSET('Smelter Look-up'!$E$4,$V98-4,0))</f>
        <v>CID000035</v>
      </c>
      <c r="G98" s="215" t="str">
        <f ca="1">IF(C98=$X$4,IF(ISERROR($V98),"Enter smelter details","RMI"),IF(ISERROR($V98),"",OFFSET('Smelter Look-up'!$F$4,$V98-4,0)))</f>
        <v>RMI</v>
      </c>
      <c r="H98" s="216" t="s">
        <v>15667</v>
      </c>
      <c r="I98" s="217" t="str">
        <f ca="1">IF(ISERROR($V98),"",OFFSET('Smelter Look-up'!$H$4,$V98-4,0))</f>
        <v>Pforzheim</v>
      </c>
      <c r="J98" s="217" t="str">
        <f ca="1">IF(ISERROR($V98),"",OFFSET('Smelter Look-up'!$I$4,$V98-4,0))</f>
        <v>Baden-Württemberg</v>
      </c>
      <c r="K98" s="267" t="s">
        <v>15667</v>
      </c>
      <c r="L98" s="267" t="s">
        <v>15667</v>
      </c>
      <c r="M98" s="267" t="s">
        <v>15667</v>
      </c>
      <c r="N98" s="267" t="s">
        <v>15667</v>
      </c>
      <c r="O98" s="267" t="s">
        <v>490</v>
      </c>
      <c r="P98" s="218" t="s">
        <v>15667</v>
      </c>
      <c r="Q98" s="268" t="s">
        <v>15667</v>
      </c>
      <c r="R98" s="215" t="str">
        <f ca="1">IF(ISERROR($V98),"",OFFSET('Smelter Look-up'!$C$4,$V98-4,0)&amp;"")</f>
        <v>Agosi AG</v>
      </c>
      <c r="S98" s="222" t="str">
        <f t="shared" ca="1" si="12"/>
        <v>DE</v>
      </c>
      <c r="T98" s="222" t="str">
        <f ca="1">IF(B98="","",IF(ISERROR(MATCH($J98,SorP!$B$1:$B$6230,0)),"",INDIRECT("'SorP'!$A$"&amp;MATCH($J98,SorP!$B$1:$B$6230,0))))</f>
        <v>DE-BW</v>
      </c>
      <c r="U98" s="238"/>
      <c r="V98" s="269">
        <f ca="1">IF(C98="",NA(),IF(OR(C98="Smelter not listed",C98="Smelter not yet identified"),MATCH($B98&amp;$D98,'Smelter Look-up'!$J:$J,0),MATCH($B98&amp;$C98,'Smelter Look-up'!$J:$J,0)))</f>
        <v>10</v>
      </c>
      <c r="W98" s="270"/>
      <c r="X98" s="270">
        <f t="shared" ca="1" si="13"/>
        <v>0</v>
      </c>
      <c r="Y98" s="270"/>
      <c r="Z98" s="270"/>
      <c r="AB98" s="272" t="str">
        <f t="shared" ca="1" si="14"/>
        <v>GoldAgosi AG</v>
      </c>
    </row>
    <row r="99" spans="1:28" s="271" customFormat="1" ht="20">
      <c r="A99" s="214" t="s">
        <v>650</v>
      </c>
      <c r="B99" s="215" t="str">
        <f ca="1">IF(LEN(A99)=0,"",INDEX('Smelter Look-up'!$A:$A,MATCH($A99,'Smelter Look-up'!$E:$E,0)))</f>
        <v>Gold</v>
      </c>
      <c r="C99" s="219" t="str">
        <f ca="1">IF(LEN(A99)=0,"",INDEX('Smelter Look-up'!$C:$C,MATCH($A99,'Smelter Look-up'!$E:$E,0)))</f>
        <v>Aida Chemical Industries Co., Ltd.</v>
      </c>
      <c r="D99" s="277"/>
      <c r="E99" s="215" t="str">
        <f ca="1">IF(ISERROR($V99),"",OFFSET('Smelter Look-up'!$D$4,$V99-4,0)&amp;"")</f>
        <v>JAPAN</v>
      </c>
      <c r="F99" s="215" t="str">
        <f ca="1">IF(ISERROR($V99),"",OFFSET('Smelter Look-up'!$E$4,$V99-4,0))</f>
        <v>CID000019</v>
      </c>
      <c r="G99" s="215" t="str">
        <f ca="1">IF(C99=$X$4,IF(ISERROR($V99),"Enter smelter details","RMI"),IF(ISERROR($V99),"",OFFSET('Smelter Look-up'!$F$4,$V99-4,0)))</f>
        <v>RMI</v>
      </c>
      <c r="H99" s="216" t="s">
        <v>15667</v>
      </c>
      <c r="I99" s="217" t="str">
        <f ca="1">IF(ISERROR($V99),"",OFFSET('Smelter Look-up'!$H$4,$V99-4,0))</f>
        <v>Fuchu</v>
      </c>
      <c r="J99" s="217" t="str">
        <f ca="1">IF(ISERROR($V99),"",OFFSET('Smelter Look-up'!$I$4,$V99-4,0))</f>
        <v>Tokyo</v>
      </c>
      <c r="K99" s="267" t="s">
        <v>15667</v>
      </c>
      <c r="L99" s="267" t="s">
        <v>15667</v>
      </c>
      <c r="M99" s="267" t="s">
        <v>15667</v>
      </c>
      <c r="N99" s="267" t="s">
        <v>15667</v>
      </c>
      <c r="O99" s="267" t="s">
        <v>15672</v>
      </c>
      <c r="P99" s="218" t="s">
        <v>488</v>
      </c>
      <c r="Q99" s="268" t="s">
        <v>15667</v>
      </c>
      <c r="R99" s="215" t="str">
        <f ca="1">IF(ISERROR($V99),"",OFFSET('Smelter Look-up'!$C$4,$V99-4,0)&amp;"")</f>
        <v>Aida Chemical Industries Co., Ltd.</v>
      </c>
      <c r="S99" s="222" t="str">
        <f t="shared" ca="1" si="12"/>
        <v>JP</v>
      </c>
      <c r="T99" s="222" t="str">
        <f ca="1">IF(B99="","",IF(ISERROR(MATCH($J99,SorP!$B$1:$B$6230,0)),"",INDIRECT("'SorP'!$A$"&amp;MATCH($J99,SorP!$B$1:$B$6230,0))))</f>
        <v>JP-13</v>
      </c>
      <c r="U99" s="238"/>
      <c r="V99" s="269">
        <f ca="1">IF(C99="",NA(),IF(OR(C99="Smelter not listed",C99="Smelter not yet identified"),MATCH($B99&amp;$D99,'Smelter Look-up'!$J:$J,0),MATCH($B99&amp;$C99,'Smelter Look-up'!$J:$J,0)))</f>
        <v>13</v>
      </c>
      <c r="W99" s="270"/>
      <c r="X99" s="270">
        <f t="shared" ca="1" si="13"/>
        <v>0</v>
      </c>
      <c r="Y99" s="270"/>
      <c r="Z99" s="270"/>
      <c r="AB99" s="272" t="str">
        <f t="shared" ca="1" si="14"/>
        <v>GoldAida Chemical Industries Co., Ltd.</v>
      </c>
    </row>
    <row r="100" spans="1:28" s="271" customFormat="1" ht="20">
      <c r="A100" s="214" t="s">
        <v>1712</v>
      </c>
      <c r="B100" s="215" t="str">
        <f ca="1">IF(LEN(A100)=0,"",INDEX('Smelter Look-up'!$A:$A,MATCH($A100,'Smelter Look-up'!$E:$E,0)))</f>
        <v>Gold</v>
      </c>
      <c r="C100" s="219" t="str">
        <f ca="1">IF(LEN(A100)=0,"",INDEX('Smelter Look-up'!$C:$C,MATCH($A100,'Smelter Look-up'!$E:$E,0)))</f>
        <v>Al Etihad Gold Refinery DMCC</v>
      </c>
      <c r="D100" s="277"/>
      <c r="E100" s="215" t="str">
        <f ca="1">IF(ISERROR($V100),"",OFFSET('Smelter Look-up'!$D$4,$V100-4,0)&amp;"")</f>
        <v>UNITED ARAB EMIRATES</v>
      </c>
      <c r="F100" s="215" t="str">
        <f ca="1">IF(ISERROR($V100),"",OFFSET('Smelter Look-up'!$E$4,$V100-4,0))</f>
        <v>CID002560</v>
      </c>
      <c r="G100" s="215" t="str">
        <f ca="1">IF(C100=$X$4,IF(ISERROR($V100),"Enter smelter details","RMI"),IF(ISERROR($V100),"",OFFSET('Smelter Look-up'!$F$4,$V100-4,0)))</f>
        <v>RMI</v>
      </c>
      <c r="H100" s="216" t="s">
        <v>15667</v>
      </c>
      <c r="I100" s="217" t="str">
        <f ca="1">IF(ISERROR($V100),"",OFFSET('Smelter Look-up'!$H$4,$V100-4,0))</f>
        <v>Dubai</v>
      </c>
      <c r="J100" s="217" t="str">
        <f ca="1">IF(ISERROR($V100),"",OFFSET('Smelter Look-up'!$I$4,$V100-4,0))</f>
        <v>Dubayy</v>
      </c>
      <c r="K100" s="267" t="s">
        <v>15667</v>
      </c>
      <c r="L100" s="267" t="s">
        <v>15667</v>
      </c>
      <c r="M100" s="267" t="s">
        <v>15667</v>
      </c>
      <c r="N100" s="267" t="s">
        <v>15667</v>
      </c>
      <c r="O100" s="267" t="s">
        <v>15671</v>
      </c>
      <c r="P100" s="218" t="s">
        <v>489</v>
      </c>
      <c r="Q100" s="268" t="s">
        <v>15667</v>
      </c>
      <c r="R100" s="215" t="str">
        <f ca="1">IF(ISERROR($V100),"",OFFSET('Smelter Look-up'!$C$4,$V100-4,0)&amp;"")</f>
        <v>Al Etihad Gold Refinery DMCC</v>
      </c>
      <c r="S100" s="222" t="str">
        <f t="shared" ca="1" si="12"/>
        <v>AE</v>
      </c>
      <c r="T100" s="222" t="str">
        <f ca="1">IF(B100="","",IF(ISERROR(MATCH($J100,SorP!$B$1:$B$6230,0)),"",INDIRECT("'SorP'!$A$"&amp;MATCH($J100,SorP!$B$1:$B$6230,0))))</f>
        <v>AE-DU</v>
      </c>
      <c r="U100" s="238"/>
      <c r="V100" s="269">
        <f ca="1">IF(C100="",NA(),IF(OR(C100="Smelter not listed",C100="Smelter not yet identified"),MATCH($B100&amp;$D100,'Smelter Look-up'!$J:$J,0),MATCH($B100&amp;$C100,'Smelter Look-up'!$J:$J,0)))</f>
        <v>16</v>
      </c>
      <c r="W100" s="270"/>
      <c r="X100" s="270">
        <f t="shared" ca="1" si="13"/>
        <v>0</v>
      </c>
      <c r="Y100" s="270"/>
      <c r="Z100" s="270"/>
      <c r="AB100" s="272" t="str">
        <f t="shared" ca="1" si="14"/>
        <v>GoldAl Etihad Gold Refinery DMCC</v>
      </c>
    </row>
    <row r="101" spans="1:28" s="271" customFormat="1" ht="27">
      <c r="A101" s="214" t="s">
        <v>652</v>
      </c>
      <c r="B101" s="215" t="str">
        <f ca="1">IF(LEN(A101)=0,"",INDEX('Smelter Look-up'!$A:$A,MATCH($A101,'Smelter Look-up'!$E:$E,0)))</f>
        <v>Gold</v>
      </c>
      <c r="C101" s="219" t="str">
        <f ca="1">IF(LEN(A101)=0,"",INDEX('Smelter Look-up'!$C:$C,MATCH($A101,'Smelter Look-up'!$E:$E,0)))</f>
        <v>Almalyk Mining and Metallurgical Complex (AMMC)</v>
      </c>
      <c r="D101" s="277"/>
      <c r="E101" s="215" t="str">
        <f ca="1">IF(ISERROR($V101),"",OFFSET('Smelter Look-up'!$D$4,$V101-4,0)&amp;"")</f>
        <v>UZBEKISTAN</v>
      </c>
      <c r="F101" s="215" t="str">
        <f ca="1">IF(ISERROR($V101),"",OFFSET('Smelter Look-up'!$E$4,$V101-4,0))</f>
        <v>CID000041</v>
      </c>
      <c r="G101" s="215" t="str">
        <f ca="1">IF(C101=$X$4,IF(ISERROR($V101),"Enter smelter details","RMI"),IF(ISERROR($V101),"",OFFSET('Smelter Look-up'!$F$4,$V101-4,0)))</f>
        <v>RMI</v>
      </c>
      <c r="H101" s="216" t="s">
        <v>15667</v>
      </c>
      <c r="I101" s="217" t="str">
        <f ca="1">IF(ISERROR($V101),"",OFFSET('Smelter Look-up'!$H$4,$V101-4,0))</f>
        <v>Almalyk</v>
      </c>
      <c r="J101" s="217" t="str">
        <f ca="1">IF(ISERROR($V101),"",OFFSET('Smelter Look-up'!$I$4,$V101-4,0))</f>
        <v>Toshkent</v>
      </c>
      <c r="K101" s="267" t="s">
        <v>15667</v>
      </c>
      <c r="L101" s="267" t="s">
        <v>15667</v>
      </c>
      <c r="M101" s="267" t="s">
        <v>15667</v>
      </c>
      <c r="N101" s="267" t="s">
        <v>15667</v>
      </c>
      <c r="O101" s="267" t="s">
        <v>490</v>
      </c>
      <c r="P101" s="218" t="s">
        <v>15667</v>
      </c>
      <c r="Q101" s="268" t="s">
        <v>15667</v>
      </c>
      <c r="R101" s="215" t="str">
        <f ca="1">IF(ISERROR($V101),"",OFFSET('Smelter Look-up'!$C$4,$V101-4,0)&amp;"")</f>
        <v>Almalyk Mining and Metallurgical Complex (AMMC)</v>
      </c>
      <c r="S101" s="222" t="str">
        <f t="shared" ca="1" si="12"/>
        <v>UZ</v>
      </c>
      <c r="T101" s="222" t="str">
        <f ca="1">IF(B101="","",IF(ISERROR(MATCH($J101,SorP!$B$1:$B$6230,0)),"",INDIRECT("'SorP'!$A$"&amp;MATCH($J101,SorP!$B$1:$B$6230,0))))</f>
        <v>UZ-TO</v>
      </c>
      <c r="U101" s="238"/>
      <c r="V101" s="269">
        <f ca="1">IF(C101="",NA(),IF(OR(C101="Smelter not listed",C101="Smelter not yet identified"),MATCH($B101&amp;$D101,'Smelter Look-up'!$J:$J,0),MATCH($B101&amp;$C101,'Smelter Look-up'!$J:$J,0)))</f>
        <v>20</v>
      </c>
      <c r="W101" s="270"/>
      <c r="X101" s="270">
        <f t="shared" ca="1" si="13"/>
        <v>0</v>
      </c>
      <c r="Y101" s="270"/>
      <c r="Z101" s="270"/>
      <c r="AB101" s="272" t="str">
        <f t="shared" ca="1" si="14"/>
        <v>GoldAlmalyk Mining and Metallurgical Complex (AMMC)</v>
      </c>
    </row>
    <row r="102" spans="1:28" s="271" customFormat="1" ht="20">
      <c r="A102" s="214" t="s">
        <v>653</v>
      </c>
      <c r="B102" s="215" t="str">
        <f ca="1">IF(LEN(A102)=0,"",INDEX('Smelter Look-up'!$A:$A,MATCH($A102,'Smelter Look-up'!$E:$E,0)))</f>
        <v>Gold</v>
      </c>
      <c r="C102" s="219" t="str">
        <f ca="1">IF(LEN(A102)=0,"",INDEX('Smelter Look-up'!$C:$C,MATCH($A102,'Smelter Look-up'!$E:$E,0)))</f>
        <v>AngloGold Ashanti Corrego do Sitio Mineracao</v>
      </c>
      <c r="D102" s="277"/>
      <c r="E102" s="215" t="str">
        <f ca="1">IF(ISERROR($V102),"",OFFSET('Smelter Look-up'!$D$4,$V102-4,0)&amp;"")</f>
        <v>BRAZIL</v>
      </c>
      <c r="F102" s="215" t="str">
        <f ca="1">IF(ISERROR($V102),"",OFFSET('Smelter Look-up'!$E$4,$V102-4,0))</f>
        <v>CID000058</v>
      </c>
      <c r="G102" s="215" t="str">
        <f ca="1">IF(C102=$X$4,IF(ISERROR($V102),"Enter smelter details","RMI"),IF(ISERROR($V102),"",OFFSET('Smelter Look-up'!$F$4,$V102-4,0)))</f>
        <v>RMI</v>
      </c>
      <c r="H102" s="216" t="s">
        <v>15667</v>
      </c>
      <c r="I102" s="217" t="str">
        <f ca="1">IF(ISERROR($V102),"",OFFSET('Smelter Look-up'!$H$4,$V102-4,0))</f>
        <v>Nova Lima</v>
      </c>
      <c r="J102" s="217" t="str">
        <f ca="1">IF(ISERROR($V102),"",OFFSET('Smelter Look-up'!$I$4,$V102-4,0))</f>
        <v>Minas Gerais</v>
      </c>
      <c r="K102" s="267" t="s">
        <v>15667</v>
      </c>
      <c r="L102" s="267" t="s">
        <v>15667</v>
      </c>
      <c r="M102" s="267" t="s">
        <v>15667</v>
      </c>
      <c r="N102" s="267" t="s">
        <v>15667</v>
      </c>
      <c r="O102" s="267" t="s">
        <v>490</v>
      </c>
      <c r="P102" s="218" t="s">
        <v>15667</v>
      </c>
      <c r="Q102" s="268" t="s">
        <v>15667</v>
      </c>
      <c r="R102" s="215" t="str">
        <f ca="1">IF(ISERROR($V102),"",OFFSET('Smelter Look-up'!$C$4,$V102-4,0)&amp;"")</f>
        <v>AngloGold Ashanti Corrego do Sitio Mineracao</v>
      </c>
      <c r="S102" s="222" t="str">
        <f t="shared" ref="S102:S132" ca="1" si="15">IF(B102="","",IF(ISERROR(MATCH($E102,CL,0)),"Unknown",INDIRECT("'C'!$A$"&amp;MATCH($E102,CL,0)+1)))</f>
        <v>BR</v>
      </c>
      <c r="T102" s="222" t="str">
        <f ca="1">IF(B102="","",IF(ISERROR(MATCH($J102,SorP!$B$1:$B$6230,0)),"",INDIRECT("'SorP'!$A$"&amp;MATCH($J102,SorP!$B$1:$B$6230,0))))</f>
        <v>BR-MG</v>
      </c>
      <c r="U102" s="238"/>
      <c r="V102" s="269">
        <f ca="1">IF(C102="",NA(),IF(OR(C102="Smelter not listed",C102="Smelter not yet identified"),MATCH($B102&amp;$D102,'Smelter Look-up'!$J:$J,0),MATCH($B102&amp;$C102,'Smelter Look-up'!$J:$J,0)))</f>
        <v>23</v>
      </c>
      <c r="W102" s="270"/>
      <c r="X102" s="270">
        <f t="shared" ref="X102:X132" ca="1" si="16">IF(AND(C102="Smelter not listed",OR(LEN(D102)=0,LEN(E102)=0)),1,0)</f>
        <v>0</v>
      </c>
      <c r="Y102" s="270"/>
      <c r="Z102" s="270"/>
      <c r="AB102" s="272" t="str">
        <f t="shared" ref="AB102:AB132" ca="1" si="17">B102&amp;C102</f>
        <v>GoldAngloGold Ashanti Corrego do Sitio Mineracao</v>
      </c>
    </row>
    <row r="103" spans="1:28" s="271" customFormat="1" ht="20">
      <c r="A103" s="214" t="s">
        <v>654</v>
      </c>
      <c r="B103" s="215" t="str">
        <f ca="1">IF(LEN(A103)=0,"",INDEX('Smelter Look-up'!$A:$A,MATCH($A103,'Smelter Look-up'!$E:$E,0)))</f>
        <v>Gold</v>
      </c>
      <c r="C103" s="219" t="str">
        <f ca="1">IF(LEN(A103)=0,"",INDEX('Smelter Look-up'!$C:$C,MATCH($A103,'Smelter Look-up'!$E:$E,0)))</f>
        <v>Argor-Heraeus S.A.</v>
      </c>
      <c r="D103" s="277"/>
      <c r="E103" s="215" t="str">
        <f ca="1">IF(ISERROR($V103),"",OFFSET('Smelter Look-up'!$D$4,$V103-4,0)&amp;"")</f>
        <v>SWITZERLAND</v>
      </c>
      <c r="F103" s="215" t="str">
        <f ca="1">IF(ISERROR($V103),"",OFFSET('Smelter Look-up'!$E$4,$V103-4,0))</f>
        <v>CID000077</v>
      </c>
      <c r="G103" s="215" t="str">
        <f ca="1">IF(C103=$X$4,IF(ISERROR($V103),"Enter smelter details","RMI"),IF(ISERROR($V103),"",OFFSET('Smelter Look-up'!$F$4,$V103-4,0)))</f>
        <v>RMI</v>
      </c>
      <c r="H103" s="216" t="s">
        <v>15667</v>
      </c>
      <c r="I103" s="217" t="str">
        <f ca="1">IF(ISERROR($V103),"",OFFSET('Smelter Look-up'!$H$4,$V103-4,0))</f>
        <v>Mendrisio</v>
      </c>
      <c r="J103" s="217" t="str">
        <f ca="1">IF(ISERROR($V103),"",OFFSET('Smelter Look-up'!$I$4,$V103-4,0))</f>
        <v>Ticino</v>
      </c>
      <c r="K103" s="267" t="s">
        <v>15667</v>
      </c>
      <c r="L103" s="267" t="s">
        <v>15667</v>
      </c>
      <c r="M103" s="267" t="s">
        <v>15667</v>
      </c>
      <c r="N103" s="267" t="s">
        <v>15667</v>
      </c>
      <c r="O103" s="267" t="s">
        <v>490</v>
      </c>
      <c r="P103" s="218" t="s">
        <v>15667</v>
      </c>
      <c r="Q103" s="268" t="s">
        <v>15667</v>
      </c>
      <c r="R103" s="215" t="str">
        <f ca="1">IF(ISERROR($V103),"",OFFSET('Smelter Look-up'!$C$4,$V103-4,0)&amp;"")</f>
        <v>Argor-Heraeus S.A.</v>
      </c>
      <c r="S103" s="222" t="str">
        <f t="shared" ca="1" si="15"/>
        <v>CH</v>
      </c>
      <c r="T103" s="222" t="str">
        <f ca="1">IF(B103="","",IF(ISERROR(MATCH($J103,SorP!$B$1:$B$6230,0)),"",INDIRECT("'SorP'!$A$"&amp;MATCH($J103,SorP!$B$1:$B$6230,0))))</f>
        <v>CH-TI</v>
      </c>
      <c r="U103" s="238"/>
      <c r="V103" s="269">
        <f ca="1">IF(C103="",NA(),IF(OR(C103="Smelter not listed",C103="Smelter not yet identified"),MATCH($B103&amp;$D103,'Smelter Look-up'!$J:$J,0),MATCH($B103&amp;$C103,'Smelter Look-up'!$J:$J,0)))</f>
        <v>28</v>
      </c>
      <c r="W103" s="270"/>
      <c r="X103" s="270">
        <f t="shared" ca="1" si="16"/>
        <v>0</v>
      </c>
      <c r="Y103" s="270"/>
      <c r="Z103" s="270"/>
      <c r="AB103" s="272" t="str">
        <f t="shared" ca="1" si="17"/>
        <v>GoldArgor-Heraeus S.A.</v>
      </c>
    </row>
    <row r="104" spans="1:28" s="271" customFormat="1" ht="20">
      <c r="A104" s="214" t="s">
        <v>655</v>
      </c>
      <c r="B104" s="215" t="str">
        <f ca="1">IF(LEN(A104)=0,"",INDEX('Smelter Look-up'!$A:$A,MATCH($A104,'Smelter Look-up'!$E:$E,0)))</f>
        <v>Gold</v>
      </c>
      <c r="C104" s="219" t="str">
        <f ca="1">IF(LEN(A104)=0,"",INDEX('Smelter Look-up'!$C:$C,MATCH($A104,'Smelter Look-up'!$E:$E,0)))</f>
        <v>Asahi Pretec Corp.</v>
      </c>
      <c r="D104" s="277"/>
      <c r="E104" s="215" t="str">
        <f ca="1">IF(ISERROR($V104),"",OFFSET('Smelter Look-up'!$D$4,$V104-4,0)&amp;"")</f>
        <v>JAPAN</v>
      </c>
      <c r="F104" s="215" t="str">
        <f ca="1">IF(ISERROR($V104),"",OFFSET('Smelter Look-up'!$E$4,$V104-4,0))</f>
        <v>CID000082</v>
      </c>
      <c r="G104" s="215" t="str">
        <f ca="1">IF(C104=$X$4,IF(ISERROR($V104),"Enter smelter details","RMI"),IF(ISERROR($V104),"",OFFSET('Smelter Look-up'!$F$4,$V104-4,0)))</f>
        <v>RMI</v>
      </c>
      <c r="H104" s="216" t="s">
        <v>15667</v>
      </c>
      <c r="I104" s="217" t="str">
        <f ca="1">IF(ISERROR($V104),"",OFFSET('Smelter Look-up'!$H$4,$V104-4,0))</f>
        <v>Kobe</v>
      </c>
      <c r="J104" s="217" t="str">
        <f ca="1">IF(ISERROR($V104),"",OFFSET('Smelter Look-up'!$I$4,$V104-4,0))</f>
        <v>Hyogo</v>
      </c>
      <c r="K104" s="267" t="s">
        <v>15667</v>
      </c>
      <c r="L104" s="267" t="s">
        <v>15667</v>
      </c>
      <c r="M104" s="267" t="s">
        <v>15667</v>
      </c>
      <c r="N104" s="267" t="s">
        <v>15667</v>
      </c>
      <c r="O104" s="267" t="s">
        <v>490</v>
      </c>
      <c r="P104" s="218" t="s">
        <v>15667</v>
      </c>
      <c r="Q104" s="268" t="s">
        <v>15667</v>
      </c>
      <c r="R104" s="215" t="str">
        <f ca="1">IF(ISERROR($V104),"",OFFSET('Smelter Look-up'!$C$4,$V104-4,0)&amp;"")</f>
        <v>Asahi Pretec Corp.</v>
      </c>
      <c r="S104" s="222" t="str">
        <f t="shared" ca="1" si="15"/>
        <v>JP</v>
      </c>
      <c r="T104" s="222" t="str">
        <f ca="1">IF(B104="","",IF(ISERROR(MATCH($J104,SorP!$B$1:$B$6230,0)),"",INDIRECT("'SorP'!$A$"&amp;MATCH($J104,SorP!$B$1:$B$6230,0))))</f>
        <v>JP-28</v>
      </c>
      <c r="U104" s="238"/>
      <c r="V104" s="269">
        <f ca="1">IF(C104="",NA(),IF(OR(C104="Smelter not listed",C104="Smelter not yet identified"),MATCH($B104&amp;$D104,'Smelter Look-up'!$J:$J,0),MATCH($B104&amp;$C104,'Smelter Look-up'!$J:$J,0)))</f>
        <v>29</v>
      </c>
      <c r="W104" s="270"/>
      <c r="X104" s="270">
        <f t="shared" ca="1" si="16"/>
        <v>0</v>
      </c>
      <c r="Y104" s="270"/>
      <c r="Z104" s="270"/>
      <c r="AB104" s="272" t="str">
        <f t="shared" ca="1" si="17"/>
        <v>GoldAsahi Pretec Corp.</v>
      </c>
    </row>
    <row r="105" spans="1:28" s="271" customFormat="1" ht="20">
      <c r="A105" s="214" t="s">
        <v>689</v>
      </c>
      <c r="B105" s="215" t="str">
        <f ca="1">IF(LEN(A105)=0,"",INDEX('Smelter Look-up'!$A:$A,MATCH($A105,'Smelter Look-up'!$E:$E,0)))</f>
        <v>Gold</v>
      </c>
      <c r="C105" s="219" t="str">
        <f ca="1">IF(LEN(A105)=0,"",INDEX('Smelter Look-up'!$C:$C,MATCH($A105,'Smelter Look-up'!$E:$E,0)))</f>
        <v>Asahi Refining Canada Ltd.</v>
      </c>
      <c r="D105" s="277"/>
      <c r="E105" s="215" t="str">
        <f ca="1">IF(ISERROR($V105),"",OFFSET('Smelter Look-up'!$D$4,$V105-4,0)&amp;"")</f>
        <v>CANADA</v>
      </c>
      <c r="F105" s="215" t="str">
        <f ca="1">IF(ISERROR($V105),"",OFFSET('Smelter Look-up'!$E$4,$V105-4,0))</f>
        <v>CID000924</v>
      </c>
      <c r="G105" s="215" t="str">
        <f ca="1">IF(C105=$X$4,IF(ISERROR($V105),"Enter smelter details","RMI"),IF(ISERROR($V105),"",OFFSET('Smelter Look-up'!$F$4,$V105-4,0)))</f>
        <v>RMI</v>
      </c>
      <c r="H105" s="216" t="s">
        <v>15667</v>
      </c>
      <c r="I105" s="217" t="str">
        <f ca="1">IF(ISERROR($V105),"",OFFSET('Smelter Look-up'!$H$4,$V105-4,0))</f>
        <v>Brampton</v>
      </c>
      <c r="J105" s="217" t="str">
        <f ca="1">IF(ISERROR($V105),"",OFFSET('Smelter Look-up'!$I$4,$V105-4,0))</f>
        <v>Ontario</v>
      </c>
      <c r="K105" s="267" t="s">
        <v>15667</v>
      </c>
      <c r="L105" s="267" t="s">
        <v>15667</v>
      </c>
      <c r="M105" s="267" t="s">
        <v>15667</v>
      </c>
      <c r="N105" s="267" t="s">
        <v>15667</v>
      </c>
      <c r="O105" s="267" t="s">
        <v>490</v>
      </c>
      <c r="P105" s="218" t="s">
        <v>15667</v>
      </c>
      <c r="Q105" s="268" t="s">
        <v>15667</v>
      </c>
      <c r="R105" s="215" t="str">
        <f ca="1">IF(ISERROR($V105),"",OFFSET('Smelter Look-up'!$C$4,$V105-4,0)&amp;"")</f>
        <v>Asahi Refining Canada Ltd.</v>
      </c>
      <c r="S105" s="222" t="str">
        <f t="shared" ca="1" si="15"/>
        <v>CA</v>
      </c>
      <c r="T105" s="222" t="str">
        <f ca="1">IF(B105="","",IF(ISERROR(MATCH($J105,SorP!$B$1:$B$6230,0)),"",INDIRECT("'SorP'!$A$"&amp;MATCH($J105,SorP!$B$1:$B$6230,0))))</f>
        <v>CA-ON</v>
      </c>
      <c r="U105" s="238"/>
      <c r="V105" s="269">
        <f ca="1">IF(C105="",NA(),IF(OR(C105="Smelter not listed",C105="Smelter not yet identified"),MATCH($B105&amp;$D105,'Smelter Look-up'!$J:$J,0),MATCH($B105&amp;$C105,'Smelter Look-up'!$J:$J,0)))</f>
        <v>30</v>
      </c>
      <c r="W105" s="270"/>
      <c r="X105" s="270">
        <f t="shared" ca="1" si="16"/>
        <v>0</v>
      </c>
      <c r="Y105" s="270"/>
      <c r="Z105" s="270"/>
      <c r="AB105" s="272" t="str">
        <f t="shared" ca="1" si="17"/>
        <v>GoldAsahi Refining Canada Ltd.</v>
      </c>
    </row>
    <row r="106" spans="1:28" s="271" customFormat="1" ht="27">
      <c r="A106" s="214" t="s">
        <v>688</v>
      </c>
      <c r="B106" s="215" t="str">
        <f ca="1">IF(LEN(A106)=0,"",INDEX('Smelter Look-up'!$A:$A,MATCH($A106,'Smelter Look-up'!$E:$E,0)))</f>
        <v>Gold</v>
      </c>
      <c r="C106" s="219" t="str">
        <f ca="1">IF(LEN(A106)=0,"",INDEX('Smelter Look-up'!$C:$C,MATCH($A106,'Smelter Look-up'!$E:$E,0)))</f>
        <v>Asahi Refining USA Inc.</v>
      </c>
      <c r="D106" s="277"/>
      <c r="E106" s="215" t="str">
        <f ca="1">IF(ISERROR($V106),"",OFFSET('Smelter Look-up'!$D$4,$V106-4,0)&amp;"")</f>
        <v>UNITED STATES OF AMERICA</v>
      </c>
      <c r="F106" s="215" t="str">
        <f ca="1">IF(ISERROR($V106),"",OFFSET('Smelter Look-up'!$E$4,$V106-4,0))</f>
        <v>CID000920</v>
      </c>
      <c r="G106" s="215" t="str">
        <f ca="1">IF(C106=$X$4,IF(ISERROR($V106),"Enter smelter details","RMI"),IF(ISERROR($V106),"",OFFSET('Smelter Look-up'!$F$4,$V106-4,0)))</f>
        <v>RMI</v>
      </c>
      <c r="H106" s="216" t="s">
        <v>15667</v>
      </c>
      <c r="I106" s="217" t="str">
        <f ca="1">IF(ISERROR($V106),"",OFFSET('Smelter Look-up'!$H$4,$V106-4,0))</f>
        <v>Salt Lake City</v>
      </c>
      <c r="J106" s="217" t="str">
        <f ca="1">IF(ISERROR($V106),"",OFFSET('Smelter Look-up'!$I$4,$V106-4,0))</f>
        <v>Utah</v>
      </c>
      <c r="K106" s="267" t="s">
        <v>15667</v>
      </c>
      <c r="L106" s="267" t="s">
        <v>15667</v>
      </c>
      <c r="M106" s="267" t="s">
        <v>15667</v>
      </c>
      <c r="N106" s="267" t="s">
        <v>15667</v>
      </c>
      <c r="O106" s="267" t="s">
        <v>490</v>
      </c>
      <c r="P106" s="218" t="s">
        <v>15667</v>
      </c>
      <c r="Q106" s="268" t="s">
        <v>15667</v>
      </c>
      <c r="R106" s="215" t="str">
        <f ca="1">IF(ISERROR($V106),"",OFFSET('Smelter Look-up'!$C$4,$V106-4,0)&amp;"")</f>
        <v>Asahi Refining USA Inc.</v>
      </c>
      <c r="S106" s="222" t="str">
        <f t="shared" ca="1" si="15"/>
        <v>US</v>
      </c>
      <c r="T106" s="222" t="str">
        <f ca="1">IF(B106="","",IF(ISERROR(MATCH($J106,SorP!$B$1:$B$6230,0)),"",INDIRECT("'SorP'!$A$"&amp;MATCH($J106,SorP!$B$1:$B$6230,0))))</f>
        <v>US-UT</v>
      </c>
      <c r="U106" s="238"/>
      <c r="V106" s="269">
        <f ca="1">IF(C106="",NA(),IF(OR(C106="Smelter not listed",C106="Smelter not yet identified"),MATCH($B106&amp;$D106,'Smelter Look-up'!$J:$J,0),MATCH($B106&amp;$C106,'Smelter Look-up'!$J:$J,0)))</f>
        <v>31</v>
      </c>
      <c r="W106" s="270"/>
      <c r="X106" s="270">
        <f t="shared" ca="1" si="16"/>
        <v>0</v>
      </c>
      <c r="Y106" s="270"/>
      <c r="Z106" s="270"/>
      <c r="AB106" s="272" t="str">
        <f t="shared" ca="1" si="17"/>
        <v>GoldAsahi Refining USA Inc.</v>
      </c>
    </row>
    <row r="107" spans="1:28" s="271" customFormat="1" ht="20">
      <c r="A107" s="214" t="s">
        <v>656</v>
      </c>
      <c r="B107" s="215" t="str">
        <f ca="1">IF(LEN(A107)=0,"",INDEX('Smelter Look-up'!$A:$A,MATCH($A107,'Smelter Look-up'!$E:$E,0)))</f>
        <v>Gold</v>
      </c>
      <c r="C107" s="219" t="str">
        <f ca="1">IF(LEN(A107)=0,"",INDEX('Smelter Look-up'!$C:$C,MATCH($A107,'Smelter Look-up'!$E:$E,0)))</f>
        <v>Asaka Riken Co., Ltd.</v>
      </c>
      <c r="D107" s="277"/>
      <c r="E107" s="215" t="str">
        <f ca="1">IF(ISERROR($V107),"",OFFSET('Smelter Look-up'!$D$4,$V107-4,0)&amp;"")</f>
        <v>JAPAN</v>
      </c>
      <c r="F107" s="215" t="str">
        <f ca="1">IF(ISERROR($V107),"",OFFSET('Smelter Look-up'!$E$4,$V107-4,0))</f>
        <v>CID000090</v>
      </c>
      <c r="G107" s="215" t="str">
        <f ca="1">IF(C107=$X$4,IF(ISERROR($V107),"Enter smelter details","RMI"),IF(ISERROR($V107),"",OFFSET('Smelter Look-up'!$F$4,$V107-4,0)))</f>
        <v>RMI</v>
      </c>
      <c r="H107" s="216" t="s">
        <v>15667</v>
      </c>
      <c r="I107" s="217" t="str">
        <f ca="1">IF(ISERROR($V107),"",OFFSET('Smelter Look-up'!$H$4,$V107-4,0))</f>
        <v>Tamura</v>
      </c>
      <c r="J107" s="217" t="str">
        <f ca="1">IF(ISERROR($V107),"",OFFSET('Smelter Look-up'!$I$4,$V107-4,0))</f>
        <v>Fukushima</v>
      </c>
      <c r="K107" s="267" t="s">
        <v>15667</v>
      </c>
      <c r="L107" s="267" t="s">
        <v>15667</v>
      </c>
      <c r="M107" s="267" t="s">
        <v>15667</v>
      </c>
      <c r="N107" s="267" t="s">
        <v>15667</v>
      </c>
      <c r="O107" s="267" t="s">
        <v>15672</v>
      </c>
      <c r="P107" s="218" t="s">
        <v>488</v>
      </c>
      <c r="Q107" s="268" t="s">
        <v>15667</v>
      </c>
      <c r="R107" s="215" t="str">
        <f ca="1">IF(ISERROR($V107),"",OFFSET('Smelter Look-up'!$C$4,$V107-4,0)&amp;"")</f>
        <v>Asaka Riken Co., Ltd.</v>
      </c>
      <c r="S107" s="222" t="str">
        <f t="shared" ca="1" si="15"/>
        <v>JP</v>
      </c>
      <c r="T107" s="222" t="str">
        <f ca="1">IF(B107="","",IF(ISERROR(MATCH($J107,SorP!$B$1:$B$6230,0)),"",INDIRECT("'SorP'!$A$"&amp;MATCH($J107,SorP!$B$1:$B$6230,0))))</f>
        <v>JP-07</v>
      </c>
      <c r="U107" s="238"/>
      <c r="V107" s="269">
        <f ca="1">IF(C107="",NA(),IF(OR(C107="Smelter not listed",C107="Smelter not yet identified"),MATCH($B107&amp;$D107,'Smelter Look-up'!$J:$J,0),MATCH($B107&amp;$C107,'Smelter Look-up'!$J:$J,0)))</f>
        <v>32</v>
      </c>
      <c r="W107" s="270"/>
      <c r="X107" s="270">
        <f t="shared" ca="1" si="16"/>
        <v>0</v>
      </c>
      <c r="Y107" s="270"/>
      <c r="Z107" s="270"/>
      <c r="AB107" s="272" t="str">
        <f t="shared" ca="1" si="17"/>
        <v>GoldAsaka Riken Co., Ltd.</v>
      </c>
    </row>
    <row r="108" spans="1:28" s="271" customFormat="1" ht="20">
      <c r="A108" s="214" t="s">
        <v>2309</v>
      </c>
      <c r="B108" s="215" t="str">
        <f ca="1">IF(LEN(A108)=0,"",INDEX('Smelter Look-up'!$A:$A,MATCH($A108,'Smelter Look-up'!$E:$E,0)))</f>
        <v>Gold</v>
      </c>
      <c r="C108" s="219" t="str">
        <f ca="1">IF(LEN(A108)=0,"",INDEX('Smelter Look-up'!$C:$C,MATCH($A108,'Smelter Look-up'!$E:$E,0)))</f>
        <v>AU Traders and Refiners</v>
      </c>
      <c r="D108" s="277"/>
      <c r="E108" s="215" t="str">
        <f ca="1">IF(ISERROR($V108),"",OFFSET('Smelter Look-up'!$D$4,$V108-4,0)&amp;"")</f>
        <v>SOUTH AFRICA</v>
      </c>
      <c r="F108" s="215" t="str">
        <f ca="1">IF(ISERROR($V108),"",OFFSET('Smelter Look-up'!$E$4,$V108-4,0))</f>
        <v>CID002850</v>
      </c>
      <c r="G108" s="215" t="str">
        <f ca="1">IF(C108=$X$4,IF(ISERROR($V108),"Enter smelter details","RMI"),IF(ISERROR($V108),"",OFFSET('Smelter Look-up'!$F$4,$V108-4,0)))</f>
        <v>RMI</v>
      </c>
      <c r="H108" s="216" t="s">
        <v>15667</v>
      </c>
      <c r="I108" s="217" t="str">
        <f ca="1">IF(ISERROR($V108),"",OFFSET('Smelter Look-up'!$H$4,$V108-4,0))</f>
        <v>Johannesburg</v>
      </c>
      <c r="J108" s="217" t="str">
        <f ca="1">IF(ISERROR($V108),"",OFFSET('Smelter Look-up'!$I$4,$V108-4,0))</f>
        <v>Gauteng</v>
      </c>
      <c r="K108" s="267" t="s">
        <v>15667</v>
      </c>
      <c r="L108" s="267" t="s">
        <v>15667</v>
      </c>
      <c r="M108" s="267" t="s">
        <v>15667</v>
      </c>
      <c r="N108" s="267" t="s">
        <v>15667</v>
      </c>
      <c r="O108" s="267" t="s">
        <v>490</v>
      </c>
      <c r="P108" s="218" t="s">
        <v>15667</v>
      </c>
      <c r="Q108" s="268" t="s">
        <v>15667</v>
      </c>
      <c r="R108" s="215" t="str">
        <f ca="1">IF(ISERROR($V108),"",OFFSET('Smelter Look-up'!$C$4,$V108-4,0)&amp;"")</f>
        <v>AU Traders and Refiners</v>
      </c>
      <c r="S108" s="222" t="str">
        <f t="shared" ca="1" si="15"/>
        <v>ZA</v>
      </c>
      <c r="T108" s="222" t="str">
        <f ca="1">IF(B108="","",IF(ISERROR(MATCH($J108,SorP!$B$1:$B$6230,0)),"",INDIRECT("'SorP'!$A$"&amp;MATCH($J108,SorP!$B$1:$B$6230,0))))</f>
        <v>ZA-GP</v>
      </c>
      <c r="U108" s="238"/>
      <c r="V108" s="269">
        <f ca="1">IF(C108="",NA(),IF(OR(C108="Smelter not listed",C108="Smelter not yet identified"),MATCH($B108&amp;$D108,'Smelter Look-up'!$J:$J,0),MATCH($B108&amp;$C108,'Smelter Look-up'!$J:$J,0)))</f>
        <v>35</v>
      </c>
      <c r="W108" s="270"/>
      <c r="X108" s="270">
        <f t="shared" ca="1" si="16"/>
        <v>0</v>
      </c>
      <c r="Y108" s="270"/>
      <c r="Z108" s="270"/>
      <c r="AB108" s="272" t="str">
        <f t="shared" ca="1" si="17"/>
        <v>GoldAU Traders and Refiners</v>
      </c>
    </row>
    <row r="109" spans="1:28" s="271" customFormat="1" ht="20">
      <c r="A109" s="214" t="s">
        <v>658</v>
      </c>
      <c r="B109" s="215" t="str">
        <f ca="1">IF(LEN(A109)=0,"",INDEX('Smelter Look-up'!$A:$A,MATCH($A109,'Smelter Look-up'!$E:$E,0)))</f>
        <v>Gold</v>
      </c>
      <c r="C109" s="219" t="str">
        <f ca="1">IF(LEN(A109)=0,"",INDEX('Smelter Look-up'!$C:$C,MATCH($A109,'Smelter Look-up'!$E:$E,0)))</f>
        <v>Aurubis AG</v>
      </c>
      <c r="D109" s="277"/>
      <c r="E109" s="215" t="str">
        <f ca="1">IF(ISERROR($V109),"",OFFSET('Smelter Look-up'!$D$4,$V109-4,0)&amp;"")</f>
        <v>GERMANY</v>
      </c>
      <c r="F109" s="215" t="str">
        <f ca="1">IF(ISERROR($V109),"",OFFSET('Smelter Look-up'!$E$4,$V109-4,0))</f>
        <v>CID000113</v>
      </c>
      <c r="G109" s="215" t="str">
        <f ca="1">IF(C109=$X$4,IF(ISERROR($V109),"Enter smelter details","RMI"),IF(ISERROR($V109),"",OFFSET('Smelter Look-up'!$F$4,$V109-4,0)))</f>
        <v>RMI</v>
      </c>
      <c r="H109" s="216" t="s">
        <v>15667</v>
      </c>
      <c r="I109" s="217" t="str">
        <f ca="1">IF(ISERROR($V109),"",OFFSET('Smelter Look-up'!$H$4,$V109-4,0))</f>
        <v>Hamburg</v>
      </c>
      <c r="J109" s="217" t="str">
        <f ca="1">IF(ISERROR($V109),"",OFFSET('Smelter Look-up'!$I$4,$V109-4,0))</f>
        <v>Hamburg</v>
      </c>
      <c r="K109" s="267" t="s">
        <v>15667</v>
      </c>
      <c r="L109" s="267" t="s">
        <v>15667</v>
      </c>
      <c r="M109" s="267" t="s">
        <v>15667</v>
      </c>
      <c r="N109" s="267" t="s">
        <v>15667</v>
      </c>
      <c r="O109" s="267" t="s">
        <v>490</v>
      </c>
      <c r="P109" s="218" t="s">
        <v>15667</v>
      </c>
      <c r="Q109" s="268" t="s">
        <v>15667</v>
      </c>
      <c r="R109" s="215" t="str">
        <f ca="1">IF(ISERROR($V109),"",OFFSET('Smelter Look-up'!$C$4,$V109-4,0)&amp;"")</f>
        <v>Aurubis AG</v>
      </c>
      <c r="S109" s="222" t="str">
        <f t="shared" ca="1" si="15"/>
        <v>DE</v>
      </c>
      <c r="T109" s="222" t="str">
        <f ca="1">IF(B109="","",IF(ISERROR(MATCH($J109,SorP!$B$1:$B$6230,0)),"",INDIRECT("'SorP'!$A$"&amp;MATCH($J109,SorP!$B$1:$B$6230,0))))</f>
        <v>DE-HH</v>
      </c>
      <c r="U109" s="238"/>
      <c r="V109" s="269">
        <f ca="1">IF(C109="",NA(),IF(OR(C109="Smelter not listed",C109="Smelter not yet identified"),MATCH($B109&amp;$D109,'Smelter Look-up'!$J:$J,0),MATCH($B109&amp;$C109,'Smelter Look-up'!$J:$J,0)))</f>
        <v>37</v>
      </c>
      <c r="W109" s="270"/>
      <c r="X109" s="270">
        <f t="shared" ca="1" si="16"/>
        <v>0</v>
      </c>
      <c r="Y109" s="270"/>
      <c r="Z109" s="270"/>
      <c r="AB109" s="272" t="str">
        <f t="shared" ca="1" si="17"/>
        <v>GoldAurubis AG</v>
      </c>
    </row>
    <row r="110" spans="1:28" s="271" customFormat="1" ht="27">
      <c r="A110" s="214" t="s">
        <v>2313</v>
      </c>
      <c r="B110" s="215" t="str">
        <f ca="1">IF(LEN(A110)=0,"",INDEX('Smelter Look-up'!$A:$A,MATCH($A110,'Smelter Look-up'!$E:$E,0)))</f>
        <v>Gold</v>
      </c>
      <c r="C110" s="219" t="str">
        <f ca="1">IF(LEN(A110)=0,"",INDEX('Smelter Look-up'!$C:$C,MATCH($A110,'Smelter Look-up'!$E:$E,0)))</f>
        <v>Bangalore Refinery</v>
      </c>
      <c r="D110" s="277"/>
      <c r="E110" s="215" t="str">
        <f ca="1">IF(ISERROR($V110),"",OFFSET('Smelter Look-up'!$D$4,$V110-4,0)&amp;"")</f>
        <v>INDIA</v>
      </c>
      <c r="F110" s="215" t="str">
        <f ca="1">IF(ISERROR($V110),"",OFFSET('Smelter Look-up'!$E$4,$V110-4,0))</f>
        <v>CID002863</v>
      </c>
      <c r="G110" s="215" t="str">
        <f ca="1">IF(C110=$X$4,IF(ISERROR($V110),"Enter smelter details","RMI"),IF(ISERROR($V110),"",OFFSET('Smelter Look-up'!$F$4,$V110-4,0)))</f>
        <v>RMI</v>
      </c>
      <c r="H110" s="216" t="s">
        <v>15667</v>
      </c>
      <c r="I110" s="217" t="str">
        <f ca="1">IF(ISERROR($V110),"",OFFSET('Smelter Look-up'!$H$4,$V110-4,0))</f>
        <v>Bangalore</v>
      </c>
      <c r="J110" s="217" t="str">
        <f ca="1">IF(ISERROR($V110),"",OFFSET('Smelter Look-up'!$I$4,$V110-4,0))</f>
        <v>Karnataka</v>
      </c>
      <c r="K110" s="267" t="s">
        <v>15667</v>
      </c>
      <c r="L110" s="267" t="s">
        <v>15667</v>
      </c>
      <c r="M110" s="267" t="s">
        <v>15667</v>
      </c>
      <c r="N110" s="267" t="s">
        <v>15667</v>
      </c>
      <c r="O110" s="267" t="s">
        <v>15668</v>
      </c>
      <c r="P110" s="218" t="s">
        <v>489</v>
      </c>
      <c r="Q110" s="268" t="s">
        <v>15667</v>
      </c>
      <c r="R110" s="215" t="str">
        <f ca="1">IF(ISERROR($V110),"",OFFSET('Smelter Look-up'!$C$4,$V110-4,0)&amp;"")</f>
        <v>Bangalore Refinery</v>
      </c>
      <c r="S110" s="222" t="str">
        <f t="shared" ca="1" si="15"/>
        <v>IN</v>
      </c>
      <c r="T110" s="222" t="str">
        <f ca="1">IF(B110="","",IF(ISERROR(MATCH($J110,SorP!$B$1:$B$6230,0)),"",INDIRECT("'SorP'!$A$"&amp;MATCH($J110,SorP!$B$1:$B$6230,0))))</f>
        <v>IN-KA</v>
      </c>
      <c r="U110" s="238"/>
      <c r="V110" s="269">
        <f ca="1">IF(C110="",NA(),IF(OR(C110="Smelter not listed",C110="Smelter not yet identified"),MATCH($B110&amp;$D110,'Smelter Look-up'!$J:$J,0),MATCH($B110&amp;$C110,'Smelter Look-up'!$J:$J,0)))</f>
        <v>39</v>
      </c>
      <c r="W110" s="270"/>
      <c r="X110" s="270">
        <f t="shared" ca="1" si="16"/>
        <v>0</v>
      </c>
      <c r="Y110" s="270"/>
      <c r="Z110" s="270"/>
      <c r="AB110" s="272" t="str">
        <f t="shared" ca="1" si="17"/>
        <v>GoldBangalore Refinery</v>
      </c>
    </row>
    <row r="111" spans="1:28" s="271" customFormat="1" ht="27">
      <c r="A111" s="214" t="s">
        <v>659</v>
      </c>
      <c r="B111" s="215" t="str">
        <f ca="1">IF(LEN(A111)=0,"",INDEX('Smelter Look-up'!$A:$A,MATCH($A111,'Smelter Look-up'!$E:$E,0)))</f>
        <v>Gold</v>
      </c>
      <c r="C111" s="219" t="str">
        <f ca="1">IF(LEN(A111)=0,"",INDEX('Smelter Look-up'!$C:$C,MATCH($A111,'Smelter Look-up'!$E:$E,0)))</f>
        <v>Bangko Sentral ng Pilipinas (Central Bank of the Philippines)</v>
      </c>
      <c r="D111" s="277"/>
      <c r="E111" s="215" t="str">
        <f ca="1">IF(ISERROR($V111),"",OFFSET('Smelter Look-up'!$D$4,$V111-4,0)&amp;"")</f>
        <v>PHILIPPINES</v>
      </c>
      <c r="F111" s="215" t="str">
        <f ca="1">IF(ISERROR($V111),"",OFFSET('Smelter Look-up'!$E$4,$V111-4,0))</f>
        <v>CID000128</v>
      </c>
      <c r="G111" s="215" t="str">
        <f ca="1">IF(C111=$X$4,IF(ISERROR($V111),"Enter smelter details","RMI"),IF(ISERROR($V111),"",OFFSET('Smelter Look-up'!$F$4,$V111-4,0)))</f>
        <v>RMI</v>
      </c>
      <c r="H111" s="216" t="s">
        <v>15667</v>
      </c>
      <c r="I111" s="217" t="str">
        <f ca="1">IF(ISERROR($V111),"",OFFSET('Smelter Look-up'!$H$4,$V111-4,0))</f>
        <v>Quezon City</v>
      </c>
      <c r="J111" s="217" t="str">
        <f ca="1">IF(ISERROR($V111),"",OFFSET('Smelter Look-up'!$I$4,$V111-4,0))</f>
        <v>Rizal</v>
      </c>
      <c r="K111" s="267" t="s">
        <v>15667</v>
      </c>
      <c r="L111" s="267" t="s">
        <v>15667</v>
      </c>
      <c r="M111" s="267" t="s">
        <v>15667</v>
      </c>
      <c r="N111" s="267" t="s">
        <v>15667</v>
      </c>
      <c r="O111" s="267" t="s">
        <v>490</v>
      </c>
      <c r="P111" s="218" t="s">
        <v>15667</v>
      </c>
      <c r="Q111" s="268" t="s">
        <v>15667</v>
      </c>
      <c r="R111" s="215" t="str">
        <f ca="1">IF(ISERROR($V111),"",OFFSET('Smelter Look-up'!$C$4,$V111-4,0)&amp;"")</f>
        <v>Bangko Sentral ng Pilipinas (Central Bank of the Philippines)</v>
      </c>
      <c r="S111" s="222" t="str">
        <f t="shared" ca="1" si="15"/>
        <v>PH</v>
      </c>
      <c r="T111" s="222" t="str">
        <f ca="1">IF(B111="","",IF(ISERROR(MATCH($J111,SorP!$B$1:$B$6230,0)),"",INDIRECT("'SorP'!$A$"&amp;MATCH($J111,SorP!$B$1:$B$6230,0))))</f>
        <v>PH-RIZ</v>
      </c>
      <c r="U111" s="238"/>
      <c r="V111" s="269">
        <f ca="1">IF(C111="",NA(),IF(OR(C111="Smelter not listed",C111="Smelter not yet identified"),MATCH($B111&amp;$D111,'Smelter Look-up'!$J:$J,0),MATCH($B111&amp;$C111,'Smelter Look-up'!$J:$J,0)))</f>
        <v>41</v>
      </c>
      <c r="W111" s="270"/>
      <c r="X111" s="270">
        <f t="shared" ca="1" si="16"/>
        <v>0</v>
      </c>
      <c r="Y111" s="270"/>
      <c r="Z111" s="270"/>
      <c r="AB111" s="272" t="str">
        <f t="shared" ca="1" si="17"/>
        <v>GoldBangko Sentral ng Pilipinas (Central Bank of the Philippines)</v>
      </c>
    </row>
    <row r="112" spans="1:28" s="271" customFormat="1" ht="27">
      <c r="A112" s="214" t="s">
        <v>660</v>
      </c>
      <c r="B112" s="215" t="str">
        <f ca="1">IF(LEN(A112)=0,"",INDEX('Smelter Look-up'!$A:$A,MATCH($A112,'Smelter Look-up'!$E:$E,0)))</f>
        <v>Gold</v>
      </c>
      <c r="C112" s="219" t="str">
        <f ca="1">IF(LEN(A112)=0,"",INDEX('Smelter Look-up'!$C:$C,MATCH($A112,'Smelter Look-up'!$E:$E,0)))</f>
        <v>Boliden AB</v>
      </c>
      <c r="D112" s="277"/>
      <c r="E112" s="215" t="str">
        <f ca="1">IF(ISERROR($V112),"",OFFSET('Smelter Look-up'!$D$4,$V112-4,0)&amp;"")</f>
        <v>SWEDEN</v>
      </c>
      <c r="F112" s="215" t="str">
        <f ca="1">IF(ISERROR($V112),"",OFFSET('Smelter Look-up'!$E$4,$V112-4,0))</f>
        <v>CID000157</v>
      </c>
      <c r="G112" s="215" t="str">
        <f ca="1">IF(C112=$X$4,IF(ISERROR($V112),"Enter smelter details","RMI"),IF(ISERROR($V112),"",OFFSET('Smelter Look-up'!$F$4,$V112-4,0)))</f>
        <v>RMI</v>
      </c>
      <c r="H112" s="216" t="s">
        <v>15667</v>
      </c>
      <c r="I112" s="217" t="str">
        <f ca="1">IF(ISERROR($V112),"",OFFSET('Smelter Look-up'!$H$4,$V112-4,0))</f>
        <v>Skelleftehamn</v>
      </c>
      <c r="J112" s="217" t="str">
        <f ca="1">IF(ISERROR($V112),"",OFFSET('Smelter Look-up'!$I$4,$V112-4,0))</f>
        <v>Västerbottens län [SE-24]</v>
      </c>
      <c r="K112" s="267" t="s">
        <v>15667</v>
      </c>
      <c r="L112" s="267" t="s">
        <v>15667</v>
      </c>
      <c r="M112" s="267" t="s">
        <v>15667</v>
      </c>
      <c r="N112" s="267" t="s">
        <v>15667</v>
      </c>
      <c r="O112" s="267" t="s">
        <v>490</v>
      </c>
      <c r="P112" s="218" t="s">
        <v>15667</v>
      </c>
      <c r="Q112" s="268" t="s">
        <v>15667</v>
      </c>
      <c r="R112" s="215" t="str">
        <f ca="1">IF(ISERROR($V112),"",OFFSET('Smelter Look-up'!$C$4,$V112-4,0)&amp;"")</f>
        <v>Boliden AB</v>
      </c>
      <c r="S112" s="222" t="str">
        <f t="shared" ca="1" si="15"/>
        <v>SE</v>
      </c>
      <c r="T112" s="222" t="str">
        <f ca="1">IF(B112="","",IF(ISERROR(MATCH($J112,SorP!$B$1:$B$6230,0)),"",INDIRECT("'SorP'!$A$"&amp;MATCH($J112,SorP!$B$1:$B$6230,0))))</f>
        <v>SE-AC</v>
      </c>
      <c r="U112" s="238"/>
      <c r="V112" s="269">
        <f ca="1">IF(C112="",NA(),IF(OR(C112="Smelter not listed",C112="Smelter not yet identified"),MATCH($B112&amp;$D112,'Smelter Look-up'!$J:$J,0),MATCH($B112&amp;$C112,'Smelter Look-up'!$J:$J,0)))</f>
        <v>42</v>
      </c>
      <c r="W112" s="270"/>
      <c r="X112" s="270">
        <f t="shared" ca="1" si="16"/>
        <v>0</v>
      </c>
      <c r="Y112" s="270"/>
      <c r="Z112" s="270"/>
      <c r="AB112" s="272" t="str">
        <f t="shared" ca="1" si="17"/>
        <v>GoldBoliden AB</v>
      </c>
    </row>
    <row r="113" spans="1:28" s="271" customFormat="1" ht="20">
      <c r="A113" s="214" t="s">
        <v>662</v>
      </c>
      <c r="B113" s="215" t="str">
        <f ca="1">IF(LEN(A113)=0,"",INDEX('Smelter Look-up'!$A:$A,MATCH($A113,'Smelter Look-up'!$E:$E,0)))</f>
        <v>Gold</v>
      </c>
      <c r="C113" s="219" t="str">
        <f ca="1">IF(LEN(A113)=0,"",INDEX('Smelter Look-up'!$C:$C,MATCH($A113,'Smelter Look-up'!$E:$E,0)))</f>
        <v>C. Hafner GmbH + Co. KG</v>
      </c>
      <c r="D113" s="277"/>
      <c r="E113" s="215" t="str">
        <f ca="1">IF(ISERROR($V113),"",OFFSET('Smelter Look-up'!$D$4,$V113-4,0)&amp;"")</f>
        <v>GERMANY</v>
      </c>
      <c r="F113" s="215" t="str">
        <f ca="1">IF(ISERROR($V113),"",OFFSET('Smelter Look-up'!$E$4,$V113-4,0))</f>
        <v>CID000176</v>
      </c>
      <c r="G113" s="215" t="str">
        <f ca="1">IF(C113=$X$4,IF(ISERROR($V113),"Enter smelter details","RMI"),IF(ISERROR($V113),"",OFFSET('Smelter Look-up'!$F$4,$V113-4,0)))</f>
        <v>RMI</v>
      </c>
      <c r="H113" s="216" t="s">
        <v>15667</v>
      </c>
      <c r="I113" s="217" t="str">
        <f ca="1">IF(ISERROR($V113),"",OFFSET('Smelter Look-up'!$H$4,$V113-4,0))</f>
        <v>Pforzheim</v>
      </c>
      <c r="J113" s="217" t="str">
        <f ca="1">IF(ISERROR($V113),"",OFFSET('Smelter Look-up'!$I$4,$V113-4,0))</f>
        <v>Baden-Württemberg</v>
      </c>
      <c r="K113" s="267" t="s">
        <v>15667</v>
      </c>
      <c r="L113" s="267" t="s">
        <v>15667</v>
      </c>
      <c r="M113" s="267" t="s">
        <v>15667</v>
      </c>
      <c r="N113" s="267" t="s">
        <v>15667</v>
      </c>
      <c r="O113" s="267" t="s">
        <v>490</v>
      </c>
      <c r="P113" s="218" t="s">
        <v>15667</v>
      </c>
      <c r="Q113" s="268" t="s">
        <v>15667</v>
      </c>
      <c r="R113" s="215" t="str">
        <f ca="1">IF(ISERROR($V113),"",OFFSET('Smelter Look-up'!$C$4,$V113-4,0)&amp;"")</f>
        <v>C. Hafner GmbH + Co. KG</v>
      </c>
      <c r="S113" s="222" t="str">
        <f t="shared" ca="1" si="15"/>
        <v>DE</v>
      </c>
      <c r="T113" s="222" t="str">
        <f ca="1">IF(B113="","",IF(ISERROR(MATCH($J113,SorP!$B$1:$B$6230,0)),"",INDIRECT("'SorP'!$A$"&amp;MATCH($J113,SorP!$B$1:$B$6230,0))))</f>
        <v>DE-BW</v>
      </c>
      <c r="U113" s="238"/>
      <c r="V113" s="269">
        <f ca="1">IF(C113="",NA(),IF(OR(C113="Smelter not listed",C113="Smelter not yet identified"),MATCH($B113&amp;$D113,'Smelter Look-up'!$J:$J,0),MATCH($B113&amp;$C113,'Smelter Look-up'!$J:$J,0)))</f>
        <v>43</v>
      </c>
      <c r="W113" s="270"/>
      <c r="X113" s="270">
        <f t="shared" ca="1" si="16"/>
        <v>0</v>
      </c>
      <c r="Y113" s="270"/>
      <c r="Z113" s="270"/>
      <c r="AB113" s="272" t="str">
        <f t="shared" ca="1" si="17"/>
        <v>GoldC. Hafner GmbH + Co. KG</v>
      </c>
    </row>
    <row r="114" spans="1:28" s="271" customFormat="1" ht="20">
      <c r="A114" s="214" t="s">
        <v>664</v>
      </c>
      <c r="B114" s="215" t="str">
        <f ca="1">IF(LEN(A114)=0,"",INDEX('Smelter Look-up'!$A:$A,MATCH($A114,'Smelter Look-up'!$E:$E,0)))</f>
        <v>Gold</v>
      </c>
      <c r="C114" s="219" t="str">
        <f ca="1">IF(LEN(A114)=0,"",INDEX('Smelter Look-up'!$C:$C,MATCH($A114,'Smelter Look-up'!$E:$E,0)))</f>
        <v>CCR Refinery - Glencore Canada Corporation</v>
      </c>
      <c r="D114" s="277"/>
      <c r="E114" s="215" t="str">
        <f ca="1">IF(ISERROR($V114),"",OFFSET('Smelter Look-up'!$D$4,$V114-4,0)&amp;"")</f>
        <v>CANADA</v>
      </c>
      <c r="F114" s="215" t="str">
        <f ca="1">IF(ISERROR($V114),"",OFFSET('Smelter Look-up'!$E$4,$V114-4,0))</f>
        <v>CID000185</v>
      </c>
      <c r="G114" s="215" t="str">
        <f ca="1">IF(C114=$X$4,IF(ISERROR($V114),"Enter smelter details","RMI"),IF(ISERROR($V114),"",OFFSET('Smelter Look-up'!$F$4,$V114-4,0)))</f>
        <v>RMI</v>
      </c>
      <c r="H114" s="216" t="s">
        <v>15667</v>
      </c>
      <c r="I114" s="217" t="str">
        <f ca="1">IF(ISERROR($V114),"",OFFSET('Smelter Look-up'!$H$4,$V114-4,0))</f>
        <v>Montréal</v>
      </c>
      <c r="J114" s="217" t="str">
        <f ca="1">IF(ISERROR($V114),"",OFFSET('Smelter Look-up'!$I$4,$V114-4,0))</f>
        <v>Quebec</v>
      </c>
      <c r="K114" s="267" t="s">
        <v>15667</v>
      </c>
      <c r="L114" s="267" t="s">
        <v>15667</v>
      </c>
      <c r="M114" s="267" t="s">
        <v>15667</v>
      </c>
      <c r="N114" s="267" t="s">
        <v>15667</v>
      </c>
      <c r="O114" s="267" t="s">
        <v>490</v>
      </c>
      <c r="P114" s="218" t="s">
        <v>15667</v>
      </c>
      <c r="Q114" s="268" t="s">
        <v>15667</v>
      </c>
      <c r="R114" s="215" t="str">
        <f ca="1">IF(ISERROR($V114),"",OFFSET('Smelter Look-up'!$C$4,$V114-4,0)&amp;"")</f>
        <v>CCR Refinery - Glencore Canada Corporation</v>
      </c>
      <c r="S114" s="222" t="str">
        <f t="shared" ca="1" si="15"/>
        <v>CA</v>
      </c>
      <c r="T114" s="222" t="str">
        <f ca="1">IF(B114="","",IF(ISERROR(MATCH($J114,SorP!$B$1:$B$6230,0)),"",INDIRECT("'SorP'!$A$"&amp;MATCH($J114,SorP!$B$1:$B$6230,0))))</f>
        <v>CA-QC</v>
      </c>
      <c r="U114" s="238"/>
      <c r="V114" s="269">
        <f ca="1">IF(C114="",NA(),IF(OR(C114="Smelter not listed",C114="Smelter not yet identified"),MATCH($B114&amp;$D114,'Smelter Look-up'!$J:$J,0),MATCH($B114&amp;$C114,'Smelter Look-up'!$J:$J,0)))</f>
        <v>47</v>
      </c>
      <c r="W114" s="270"/>
      <c r="X114" s="270">
        <f t="shared" ca="1" si="16"/>
        <v>0</v>
      </c>
      <c r="Y114" s="270"/>
      <c r="Z114" s="270"/>
      <c r="AB114" s="272" t="str">
        <f t="shared" ca="1" si="17"/>
        <v>GoldCCR Refinery - Glencore Canada Corporation</v>
      </c>
    </row>
    <row r="115" spans="1:28" s="271" customFormat="1" ht="20">
      <c r="A115" s="214" t="s">
        <v>665</v>
      </c>
      <c r="B115" s="215" t="str">
        <f ca="1">IF(LEN(A115)=0,"",INDEX('Smelter Look-up'!$A:$A,MATCH($A115,'Smelter Look-up'!$E:$E,0)))</f>
        <v>Gold</v>
      </c>
      <c r="C115" s="219" t="str">
        <f ca="1">IF(LEN(A115)=0,"",INDEX('Smelter Look-up'!$C:$C,MATCH($A115,'Smelter Look-up'!$E:$E,0)))</f>
        <v>Cendres + Metaux S.A.</v>
      </c>
      <c r="D115" s="277"/>
      <c r="E115" s="215" t="str">
        <f ca="1">IF(ISERROR($V115),"",OFFSET('Smelter Look-up'!$D$4,$V115-4,0)&amp;"")</f>
        <v>SWITZERLAND</v>
      </c>
      <c r="F115" s="215" t="str">
        <f ca="1">IF(ISERROR($V115),"",OFFSET('Smelter Look-up'!$E$4,$V115-4,0))</f>
        <v>CID000189</v>
      </c>
      <c r="G115" s="215" t="str">
        <f ca="1">IF(C115=$X$4,IF(ISERROR($V115),"Enter smelter details","RMI"),IF(ISERROR($V115),"",OFFSET('Smelter Look-up'!$F$4,$V115-4,0)))</f>
        <v>RMI</v>
      </c>
      <c r="H115" s="216" t="s">
        <v>15667</v>
      </c>
      <c r="I115" s="217" t="str">
        <f ca="1">IF(ISERROR($V115),"",OFFSET('Smelter Look-up'!$H$4,$V115-4,0))</f>
        <v>Biel-Bienne</v>
      </c>
      <c r="J115" s="217" t="str">
        <f ca="1">IF(ISERROR($V115),"",OFFSET('Smelter Look-up'!$I$4,$V115-4,0))</f>
        <v>Bern</v>
      </c>
      <c r="K115" s="267" t="s">
        <v>15667</v>
      </c>
      <c r="L115" s="267" t="s">
        <v>15667</v>
      </c>
      <c r="M115" s="267" t="s">
        <v>15667</v>
      </c>
      <c r="N115" s="267" t="s">
        <v>15667</v>
      </c>
      <c r="O115" s="267" t="s">
        <v>490</v>
      </c>
      <c r="P115" s="218" t="s">
        <v>15667</v>
      </c>
      <c r="Q115" s="268" t="s">
        <v>15667</v>
      </c>
      <c r="R115" s="215" t="str">
        <f ca="1">IF(ISERROR($V115),"",OFFSET('Smelter Look-up'!$C$4,$V115-4,0)&amp;"")</f>
        <v>Cendres + Metaux S.A.</v>
      </c>
      <c r="S115" s="222" t="str">
        <f t="shared" ca="1" si="15"/>
        <v>CH</v>
      </c>
      <c r="T115" s="222" t="str">
        <f ca="1">IF(B115="","",IF(ISERROR(MATCH($J115,SorP!$B$1:$B$6230,0)),"",INDIRECT("'SorP'!$A$"&amp;MATCH($J115,SorP!$B$1:$B$6230,0))))</f>
        <v>CH-BE</v>
      </c>
      <c r="U115" s="238"/>
      <c r="V115" s="269">
        <f ca="1">IF(C115="",NA(),IF(OR(C115="Smelter not listed",C115="Smelter not yet identified"),MATCH($B115&amp;$D115,'Smelter Look-up'!$J:$J,0),MATCH($B115&amp;$C115,'Smelter Look-up'!$J:$J,0)))</f>
        <v>49</v>
      </c>
      <c r="W115" s="270"/>
      <c r="X115" s="270">
        <f t="shared" ca="1" si="16"/>
        <v>0</v>
      </c>
      <c r="Y115" s="270"/>
      <c r="Z115" s="270"/>
      <c r="AB115" s="272" t="str">
        <f t="shared" ca="1" si="17"/>
        <v>GoldCendres + Metaux S.A.</v>
      </c>
    </row>
    <row r="116" spans="1:28" s="271" customFormat="1" ht="20">
      <c r="A116" s="214" t="s">
        <v>666</v>
      </c>
      <c r="B116" s="215" t="str">
        <f ca="1">IF(LEN(A116)=0,"",INDEX('Smelter Look-up'!$A:$A,MATCH($A116,'Smelter Look-up'!$E:$E,0)))</f>
        <v>Gold</v>
      </c>
      <c r="C116" s="219" t="str">
        <f ca="1">IF(LEN(A116)=0,"",INDEX('Smelter Look-up'!$C:$C,MATCH($A116,'Smelter Look-up'!$E:$E,0)))</f>
        <v>Chimet S.p.A.</v>
      </c>
      <c r="D116" s="277"/>
      <c r="E116" s="215" t="str">
        <f ca="1">IF(ISERROR($V116),"",OFFSET('Smelter Look-up'!$D$4,$V116-4,0)&amp;"")</f>
        <v>ITALY</v>
      </c>
      <c r="F116" s="215" t="str">
        <f ca="1">IF(ISERROR($V116),"",OFFSET('Smelter Look-up'!$E$4,$V116-4,0))</f>
        <v>CID000233</v>
      </c>
      <c r="G116" s="215" t="str">
        <f ca="1">IF(C116=$X$4,IF(ISERROR($V116),"Enter smelter details","RMI"),IF(ISERROR($V116),"",OFFSET('Smelter Look-up'!$F$4,$V116-4,0)))</f>
        <v>RMI</v>
      </c>
      <c r="H116" s="216" t="s">
        <v>15667</v>
      </c>
      <c r="I116" s="217" t="str">
        <f ca="1">IF(ISERROR($V116),"",OFFSET('Smelter Look-up'!$H$4,$V116-4,0))</f>
        <v>Arezzo</v>
      </c>
      <c r="J116" s="217" t="str">
        <f ca="1">IF(ISERROR($V116),"",OFFSET('Smelter Look-up'!$I$4,$V116-4,0))</f>
        <v>Toscana</v>
      </c>
      <c r="K116" s="267" t="s">
        <v>15667</v>
      </c>
      <c r="L116" s="267" t="s">
        <v>15667</v>
      </c>
      <c r="M116" s="267" t="s">
        <v>15667</v>
      </c>
      <c r="N116" s="267" t="s">
        <v>15667</v>
      </c>
      <c r="O116" s="267" t="s">
        <v>490</v>
      </c>
      <c r="P116" s="218" t="s">
        <v>15667</v>
      </c>
      <c r="Q116" s="268" t="s">
        <v>15667</v>
      </c>
      <c r="R116" s="215" t="str">
        <f ca="1">IF(ISERROR($V116),"",OFFSET('Smelter Look-up'!$C$4,$V116-4,0)&amp;"")</f>
        <v>Chimet S.p.A.</v>
      </c>
      <c r="S116" s="222" t="str">
        <f t="shared" ca="1" si="15"/>
        <v>IT</v>
      </c>
      <c r="T116" s="222" t="str">
        <f ca="1">IF(B116="","",IF(ISERROR(MATCH($J116,SorP!$B$1:$B$6230,0)),"",INDIRECT("'SorP'!$A$"&amp;MATCH($J116,SorP!$B$1:$B$6230,0))))</f>
        <v>IT-52</v>
      </c>
      <c r="U116" s="238"/>
      <c r="V116" s="269">
        <f ca="1">IF(C116="",NA(),IF(OR(C116="Smelter not listed",C116="Smelter not yet identified"),MATCH($B116&amp;$D116,'Smelter Look-up'!$J:$J,0),MATCH($B116&amp;$C116,'Smelter Look-up'!$J:$J,0)))</f>
        <v>55</v>
      </c>
      <c r="W116" s="270"/>
      <c r="X116" s="270">
        <f t="shared" ca="1" si="16"/>
        <v>0</v>
      </c>
      <c r="Y116" s="270"/>
      <c r="Z116" s="270"/>
      <c r="AB116" s="272" t="str">
        <f t="shared" ca="1" si="17"/>
        <v>GoldChimet S.p.A.</v>
      </c>
    </row>
    <row r="117" spans="1:28" s="271" customFormat="1" ht="20">
      <c r="A117" s="214" t="s">
        <v>667</v>
      </c>
      <c r="B117" s="215" t="str">
        <f ca="1">IF(LEN(A117)=0,"",INDEX('Smelter Look-up'!$A:$A,MATCH($A117,'Smelter Look-up'!$E:$E,0)))</f>
        <v>Gold</v>
      </c>
      <c r="C117" s="219" t="str">
        <f ca="1">IF(LEN(A117)=0,"",INDEX('Smelter Look-up'!$C:$C,MATCH($A117,'Smelter Look-up'!$E:$E,0)))</f>
        <v>Chugai Mining</v>
      </c>
      <c r="D117" s="277"/>
      <c r="E117" s="215" t="str">
        <f ca="1">IF(ISERROR($V117),"",OFFSET('Smelter Look-up'!$D$4,$V117-4,0)&amp;"")</f>
        <v>JAPAN</v>
      </c>
      <c r="F117" s="215" t="str">
        <f ca="1">IF(ISERROR($V117),"",OFFSET('Smelter Look-up'!$E$4,$V117-4,0))</f>
        <v>CID000264</v>
      </c>
      <c r="G117" s="215" t="str">
        <f ca="1">IF(C117=$X$4,IF(ISERROR($V117),"Enter smelter details","RMI"),IF(ISERROR($V117),"",OFFSET('Smelter Look-up'!$F$4,$V117-4,0)))</f>
        <v>RMI</v>
      </c>
      <c r="H117" s="216" t="s">
        <v>15667</v>
      </c>
      <c r="I117" s="217" t="str">
        <f ca="1">IF(ISERROR($V117),"",OFFSET('Smelter Look-up'!$H$4,$V117-4,0))</f>
        <v>Chiyoda</v>
      </c>
      <c r="J117" s="217" t="str">
        <f ca="1">IF(ISERROR($V117),"",OFFSET('Smelter Look-up'!$I$4,$V117-4,0))</f>
        <v>Tokyo</v>
      </c>
      <c r="K117" s="267" t="s">
        <v>15667</v>
      </c>
      <c r="L117" s="267" t="s">
        <v>15667</v>
      </c>
      <c r="M117" s="267" t="s">
        <v>15667</v>
      </c>
      <c r="N117" s="267" t="s">
        <v>15667</v>
      </c>
      <c r="O117" s="267" t="s">
        <v>490</v>
      </c>
      <c r="P117" s="218" t="s">
        <v>15667</v>
      </c>
      <c r="Q117" s="268" t="s">
        <v>15667</v>
      </c>
      <c r="R117" s="215" t="str">
        <f ca="1">IF(ISERROR($V117),"",OFFSET('Smelter Look-up'!$C$4,$V117-4,0)&amp;"")</f>
        <v>Chugai Mining</v>
      </c>
      <c r="S117" s="222" t="str">
        <f t="shared" ca="1" si="15"/>
        <v>JP</v>
      </c>
      <c r="T117" s="222" t="str">
        <f ca="1">IF(B117="","",IF(ISERROR(MATCH($J117,SorP!$B$1:$B$6230,0)),"",INDIRECT("'SorP'!$A$"&amp;MATCH($J117,SorP!$B$1:$B$6230,0))))</f>
        <v>JP-13</v>
      </c>
      <c r="U117" s="238"/>
      <c r="V117" s="269">
        <f ca="1">IF(C117="",NA(),IF(OR(C117="Smelter not listed",C117="Smelter not yet identified"),MATCH($B117&amp;$D117,'Smelter Look-up'!$J:$J,0),MATCH($B117&amp;$C117,'Smelter Look-up'!$J:$J,0)))</f>
        <v>58</v>
      </c>
      <c r="W117" s="270"/>
      <c r="X117" s="270">
        <f t="shared" ca="1" si="16"/>
        <v>0</v>
      </c>
      <c r="Y117" s="270"/>
      <c r="Z117" s="270"/>
      <c r="AB117" s="272" t="str">
        <f t="shared" ca="1" si="17"/>
        <v>GoldChugai Mining</v>
      </c>
    </row>
    <row r="118" spans="1:28" s="271" customFormat="1" ht="20">
      <c r="A118" s="214" t="s">
        <v>673</v>
      </c>
      <c r="B118" s="215" t="str">
        <f ca="1">IF(LEN(A118)=0,"",INDEX('Smelter Look-up'!$A:$A,MATCH($A118,'Smelter Look-up'!$E:$E,0)))</f>
        <v>Gold</v>
      </c>
      <c r="C118" s="219" t="str">
        <f ca="1">IF(LEN(A118)=0,"",INDEX('Smelter Look-up'!$C:$C,MATCH($A118,'Smelter Look-up'!$E:$E,0)))</f>
        <v>Dowa</v>
      </c>
      <c r="D118" s="277"/>
      <c r="E118" s="215" t="str">
        <f ca="1">IF(ISERROR($V118),"",OFFSET('Smelter Look-up'!$D$4,$V118-4,0)&amp;"")</f>
        <v>JAPAN</v>
      </c>
      <c r="F118" s="215" t="str">
        <f ca="1">IF(ISERROR($V118),"",OFFSET('Smelter Look-up'!$E$4,$V118-4,0))</f>
        <v>CID000401</v>
      </c>
      <c r="G118" s="215" t="str">
        <f ca="1">IF(C118=$X$4,IF(ISERROR($V118),"Enter smelter details","RMI"),IF(ISERROR($V118),"",OFFSET('Smelter Look-up'!$F$4,$V118-4,0)))</f>
        <v>RMI</v>
      </c>
      <c r="H118" s="216" t="s">
        <v>15667</v>
      </c>
      <c r="I118" s="217" t="str">
        <f ca="1">IF(ISERROR($V118),"",OFFSET('Smelter Look-up'!$H$4,$V118-4,0))</f>
        <v>Kosaka</v>
      </c>
      <c r="J118" s="217" t="str">
        <f ca="1">IF(ISERROR($V118),"",OFFSET('Smelter Look-up'!$I$4,$V118-4,0))</f>
        <v>Akita</v>
      </c>
      <c r="K118" s="267" t="s">
        <v>15667</v>
      </c>
      <c r="L118" s="267" t="s">
        <v>15667</v>
      </c>
      <c r="M118" s="267" t="s">
        <v>15667</v>
      </c>
      <c r="N118" s="267" t="s">
        <v>15667</v>
      </c>
      <c r="O118" s="267" t="s">
        <v>490</v>
      </c>
      <c r="P118" s="218" t="s">
        <v>15667</v>
      </c>
      <c r="Q118" s="268" t="s">
        <v>15667</v>
      </c>
      <c r="R118" s="215" t="str">
        <f ca="1">IF(ISERROR($V118),"",OFFSET('Smelter Look-up'!$C$4,$V118-4,0)&amp;"")</f>
        <v>Dowa</v>
      </c>
      <c r="S118" s="222" t="str">
        <f t="shared" ca="1" si="15"/>
        <v>JP</v>
      </c>
      <c r="T118" s="222" t="str">
        <f ca="1">IF(B118="","",IF(ISERROR(MATCH($J118,SorP!$B$1:$B$6230,0)),"",INDIRECT("'SorP'!$A$"&amp;MATCH($J118,SorP!$B$1:$B$6230,0))))</f>
        <v>JP-05</v>
      </c>
      <c r="U118" s="238"/>
      <c r="V118" s="269">
        <f ca="1">IF(C118="",NA(),IF(OR(C118="Smelter not listed",C118="Smelter not yet identified"),MATCH($B118&amp;$D118,'Smelter Look-up'!$J:$J,0),MATCH($B118&amp;$C118,'Smelter Look-up'!$J:$J,0)))</f>
        <v>68</v>
      </c>
      <c r="W118" s="270"/>
      <c r="X118" s="270">
        <f t="shared" ca="1" si="16"/>
        <v>0</v>
      </c>
      <c r="Y118" s="270"/>
      <c r="Z118" s="270"/>
      <c r="AB118" s="272" t="str">
        <f t="shared" ca="1" si="17"/>
        <v>GoldDowa</v>
      </c>
    </row>
    <row r="119" spans="1:28" s="271" customFormat="1" ht="20">
      <c r="A119" s="214" t="s">
        <v>670</v>
      </c>
      <c r="B119" s="215" t="str">
        <f ca="1">IF(LEN(A119)=0,"",INDEX('Smelter Look-up'!$A:$A,MATCH($A119,'Smelter Look-up'!$E:$E,0)))</f>
        <v>Gold</v>
      </c>
      <c r="C119" s="219" t="str">
        <f ca="1">IF(LEN(A119)=0,"",INDEX('Smelter Look-up'!$C:$C,MATCH($A119,'Smelter Look-up'!$E:$E,0)))</f>
        <v>DSC (Do Sung Corporation)</v>
      </c>
      <c r="D119" s="277"/>
      <c r="E119" s="215" t="str">
        <f ca="1">IF(ISERROR($V119),"",OFFSET('Smelter Look-up'!$D$4,$V119-4,0)&amp;"")</f>
        <v>KOREA, REPUBLIC OF</v>
      </c>
      <c r="F119" s="215" t="str">
        <f ca="1">IF(ISERROR($V119),"",OFFSET('Smelter Look-up'!$E$4,$V119-4,0))</f>
        <v>CID000359</v>
      </c>
      <c r="G119" s="215" t="str">
        <f ca="1">IF(C119=$X$4,IF(ISERROR($V119),"Enter smelter details","RMI"),IF(ISERROR($V119),"",OFFSET('Smelter Look-up'!$F$4,$V119-4,0)))</f>
        <v>RMI</v>
      </c>
      <c r="H119" s="216" t="s">
        <v>15667</v>
      </c>
      <c r="I119" s="217" t="str">
        <f ca="1">IF(ISERROR($V119),"",OFFSET('Smelter Look-up'!$H$4,$V119-4,0))</f>
        <v>Gimpo</v>
      </c>
      <c r="J119" s="217" t="str">
        <f ca="1">IF(ISERROR($V119),"",OFFSET('Smelter Look-up'!$I$4,$V119-4,0))</f>
        <v>Gyeonggi-do</v>
      </c>
      <c r="K119" s="267" t="s">
        <v>15667</v>
      </c>
      <c r="L119" s="267" t="s">
        <v>15667</v>
      </c>
      <c r="M119" s="267" t="s">
        <v>15667</v>
      </c>
      <c r="N119" s="267" t="s">
        <v>15667</v>
      </c>
      <c r="O119" s="267" t="s">
        <v>15672</v>
      </c>
      <c r="P119" s="218" t="s">
        <v>488</v>
      </c>
      <c r="Q119" s="268" t="s">
        <v>15667</v>
      </c>
      <c r="R119" s="215" t="str">
        <f ca="1">IF(ISERROR($V119),"",OFFSET('Smelter Look-up'!$C$4,$V119-4,0)&amp;"")</f>
        <v>DSC (Do Sung Corporation)</v>
      </c>
      <c r="S119" s="222" t="str">
        <f t="shared" ca="1" si="15"/>
        <v>KR</v>
      </c>
      <c r="T119" s="222" t="str">
        <f ca="1">IF(B119="","",IF(ISERROR(MATCH($J119,SorP!$B$1:$B$6230,0)),"",INDIRECT("'SorP'!$A$"&amp;MATCH($J119,SorP!$B$1:$B$6230,0))))</f>
        <v>KR-41</v>
      </c>
      <c r="U119" s="238"/>
      <c r="V119" s="269">
        <f ca="1">IF(C119="",NA(),IF(OR(C119="Smelter not listed",C119="Smelter not yet identified"),MATCH($B119&amp;$D119,'Smelter Look-up'!$J:$J,0),MATCH($B119&amp;$C119,'Smelter Look-up'!$J:$J,0)))</f>
        <v>72</v>
      </c>
      <c r="W119" s="270"/>
      <c r="X119" s="270">
        <f t="shared" ca="1" si="16"/>
        <v>0</v>
      </c>
      <c r="Y119" s="270"/>
      <c r="Z119" s="270"/>
      <c r="AB119" s="272" t="str">
        <f t="shared" ca="1" si="17"/>
        <v>GoldDSC (Do Sung Corporation)</v>
      </c>
    </row>
    <row r="120" spans="1:28" s="271" customFormat="1" ht="20">
      <c r="A120" s="214" t="s">
        <v>397</v>
      </c>
      <c r="B120" s="215" t="str">
        <f ca="1">IF(LEN(A120)=0,"",INDEX('Smelter Look-up'!$A:$A,MATCH($A120,'Smelter Look-up'!$E:$E,0)))</f>
        <v>Gold</v>
      </c>
      <c r="C120" s="219" t="str">
        <f ca="1">IF(LEN(A120)=0,"",INDEX('Smelter Look-up'!$C:$C,MATCH($A120,'Smelter Look-up'!$E:$E,0)))</f>
        <v>Eco-System Recycling Co., Ltd. East Plant</v>
      </c>
      <c r="D120" s="277"/>
      <c r="E120" s="215" t="str">
        <f ca="1">IF(ISERROR($V120),"",OFFSET('Smelter Look-up'!$D$4,$V120-4,0)&amp;"")</f>
        <v>JAPAN</v>
      </c>
      <c r="F120" s="215" t="str">
        <f ca="1">IF(ISERROR($V120),"",OFFSET('Smelter Look-up'!$E$4,$V120-4,0))</f>
        <v>CID000425</v>
      </c>
      <c r="G120" s="215" t="str">
        <f ca="1">IF(C120=$X$4,IF(ISERROR($V120),"Enter smelter details","RMI"),IF(ISERROR($V120),"",OFFSET('Smelter Look-up'!$F$4,$V120-4,0)))</f>
        <v>RMI</v>
      </c>
      <c r="H120" s="216" t="s">
        <v>15667</v>
      </c>
      <c r="I120" s="217" t="str">
        <f ca="1">IF(ISERROR($V120),"",OFFSET('Smelter Look-up'!$H$4,$V120-4,0))</f>
        <v>Honjo</v>
      </c>
      <c r="J120" s="217" t="str">
        <f ca="1">IF(ISERROR($V120),"",OFFSET('Smelter Look-up'!$I$4,$V120-4,0))</f>
        <v>Saitama</v>
      </c>
      <c r="K120" s="267" t="s">
        <v>15667</v>
      </c>
      <c r="L120" s="267" t="s">
        <v>15667</v>
      </c>
      <c r="M120" s="267" t="s">
        <v>15667</v>
      </c>
      <c r="N120" s="267" t="s">
        <v>15667</v>
      </c>
      <c r="O120" s="267" t="s">
        <v>490</v>
      </c>
      <c r="P120" s="218" t="s">
        <v>15667</v>
      </c>
      <c r="Q120" s="268" t="s">
        <v>15667</v>
      </c>
      <c r="R120" s="215" t="str">
        <f ca="1">IF(ISERROR($V120),"",OFFSET('Smelter Look-up'!$C$4,$V120-4,0)&amp;"")</f>
        <v>Eco-System Recycling Co., Ltd. East Plant</v>
      </c>
      <c r="S120" s="222" t="str">
        <f t="shared" ca="1" si="15"/>
        <v>JP</v>
      </c>
      <c r="T120" s="222" t="str">
        <f ca="1">IF(B120="","",IF(ISERROR(MATCH($J120,SorP!$B$1:$B$6230,0)),"",INDIRECT("'SorP'!$A$"&amp;MATCH($J120,SorP!$B$1:$B$6230,0))))</f>
        <v>JP-11</v>
      </c>
      <c r="U120" s="238"/>
      <c r="V120" s="269">
        <f ca="1">IF(C120="",NA(),IF(OR(C120="Smelter not listed",C120="Smelter not yet identified"),MATCH($B120&amp;$D120,'Smelter Look-up'!$J:$J,0),MATCH($B120&amp;$C120,'Smelter Look-up'!$J:$J,0)))</f>
        <v>73</v>
      </c>
      <c r="W120" s="270"/>
      <c r="X120" s="270">
        <f t="shared" ca="1" si="16"/>
        <v>0</v>
      </c>
      <c r="Y120" s="270"/>
      <c r="Z120" s="270"/>
      <c r="AB120" s="272" t="str">
        <f t="shared" ca="1" si="17"/>
        <v>GoldEco-System Recycling Co., Ltd. East Plant</v>
      </c>
    </row>
    <row r="121" spans="1:28" s="271" customFormat="1" ht="20">
      <c r="A121" s="214" t="s">
        <v>13951</v>
      </c>
      <c r="B121" s="215" t="str">
        <f ca="1">IF(LEN(A121)=0,"",INDEX('Smelter Look-up'!$A:$A,MATCH($A121,'Smelter Look-up'!$E:$E,0)))</f>
        <v>Gold</v>
      </c>
      <c r="C121" s="219" t="str">
        <f ca="1">IF(LEN(A121)=0,"",INDEX('Smelter Look-up'!$C:$C,MATCH($A121,'Smelter Look-up'!$E:$E,0)))</f>
        <v>Eco-System Recycling Co., Ltd. North Plant</v>
      </c>
      <c r="D121" s="277"/>
      <c r="E121" s="215" t="str">
        <f ca="1">IF(ISERROR($V121),"",OFFSET('Smelter Look-up'!$D$4,$V121-4,0)&amp;"")</f>
        <v>JAPAN</v>
      </c>
      <c r="F121" s="215" t="str">
        <f ca="1">IF(ISERROR($V121),"",OFFSET('Smelter Look-up'!$E$4,$V121-4,0))</f>
        <v>CID003424</v>
      </c>
      <c r="G121" s="215" t="str">
        <f ca="1">IF(C121=$X$4,IF(ISERROR($V121),"Enter smelter details","RMI"),IF(ISERROR($V121),"",OFFSET('Smelter Look-up'!$F$4,$V121-4,0)))</f>
        <v>RMI</v>
      </c>
      <c r="H121" s="216" t="s">
        <v>15667</v>
      </c>
      <c r="I121" s="217" t="str">
        <f ca="1">IF(ISERROR($V121),"",OFFSET('Smelter Look-up'!$H$4,$V121-4,0))</f>
        <v>Kazuno</v>
      </c>
      <c r="J121" s="217" t="str">
        <f ca="1">IF(ISERROR($V121),"",OFFSET('Smelter Look-up'!$I$4,$V121-4,0))</f>
        <v>Akita</v>
      </c>
      <c r="K121" s="267" t="s">
        <v>15667</v>
      </c>
      <c r="L121" s="267" t="s">
        <v>15667</v>
      </c>
      <c r="M121" s="267" t="s">
        <v>15667</v>
      </c>
      <c r="N121" s="267" t="s">
        <v>15667</v>
      </c>
      <c r="O121" s="267" t="s">
        <v>15672</v>
      </c>
      <c r="P121" s="218" t="s">
        <v>488</v>
      </c>
      <c r="Q121" s="268" t="s">
        <v>15667</v>
      </c>
      <c r="R121" s="215" t="str">
        <f ca="1">IF(ISERROR($V121),"",OFFSET('Smelter Look-up'!$C$4,$V121-4,0)&amp;"")</f>
        <v>Eco-System Recycling Co., Ltd. North Plant</v>
      </c>
      <c r="S121" s="222" t="str">
        <f t="shared" ca="1" si="15"/>
        <v>JP</v>
      </c>
      <c r="T121" s="222" t="str">
        <f ca="1">IF(B121="","",IF(ISERROR(MATCH($J121,SorP!$B$1:$B$6230,0)),"",INDIRECT("'SorP'!$A$"&amp;MATCH($J121,SorP!$B$1:$B$6230,0))))</f>
        <v>JP-05</v>
      </c>
      <c r="U121" s="238"/>
      <c r="V121" s="269">
        <f ca="1">IF(C121="",NA(),IF(OR(C121="Smelter not listed",C121="Smelter not yet identified"),MATCH($B121&amp;$D121,'Smelter Look-up'!$J:$J,0),MATCH($B121&amp;$C121,'Smelter Look-up'!$J:$J,0)))</f>
        <v>74</v>
      </c>
      <c r="W121" s="270"/>
      <c r="X121" s="270">
        <f t="shared" ca="1" si="16"/>
        <v>0</v>
      </c>
      <c r="Y121" s="270"/>
      <c r="Z121" s="270"/>
      <c r="AB121" s="272" t="str">
        <f t="shared" ca="1" si="17"/>
        <v>GoldEco-System Recycling Co., Ltd. North Plant</v>
      </c>
    </row>
    <row r="122" spans="1:28" s="271" customFormat="1" ht="20">
      <c r="A122" s="214" t="s">
        <v>13952</v>
      </c>
      <c r="B122" s="215" t="str">
        <f ca="1">IF(LEN(A122)=0,"",INDEX('Smelter Look-up'!$A:$A,MATCH($A122,'Smelter Look-up'!$E:$E,0)))</f>
        <v>Gold</v>
      </c>
      <c r="C122" s="219" t="str">
        <f ca="1">IF(LEN(A122)=0,"",INDEX('Smelter Look-up'!$C:$C,MATCH($A122,'Smelter Look-up'!$E:$E,0)))</f>
        <v>Eco-System Recycling Co., Ltd. West Plant</v>
      </c>
      <c r="D122" s="277"/>
      <c r="E122" s="215" t="str">
        <f ca="1">IF(ISERROR($V122),"",OFFSET('Smelter Look-up'!$D$4,$V122-4,0)&amp;"")</f>
        <v>JAPAN</v>
      </c>
      <c r="F122" s="215" t="str">
        <f ca="1">IF(ISERROR($V122),"",OFFSET('Smelter Look-up'!$E$4,$V122-4,0))</f>
        <v>CID003425</v>
      </c>
      <c r="G122" s="215" t="str">
        <f ca="1">IF(C122=$X$4,IF(ISERROR($V122),"Enter smelter details","RMI"),IF(ISERROR($V122),"",OFFSET('Smelter Look-up'!$F$4,$V122-4,0)))</f>
        <v>RMI</v>
      </c>
      <c r="H122" s="216" t="s">
        <v>15667</v>
      </c>
      <c r="I122" s="217" t="str">
        <f ca="1">IF(ISERROR($V122),"",OFFSET('Smelter Look-up'!$H$4,$V122-4,0))</f>
        <v>Okayama</v>
      </c>
      <c r="J122" s="217" t="str">
        <f ca="1">IF(ISERROR($V122),"",OFFSET('Smelter Look-up'!$I$4,$V122-4,0))</f>
        <v>Okayama</v>
      </c>
      <c r="K122" s="267" t="s">
        <v>15667</v>
      </c>
      <c r="L122" s="267" t="s">
        <v>15667</v>
      </c>
      <c r="M122" s="267" t="s">
        <v>15667</v>
      </c>
      <c r="N122" s="267" t="s">
        <v>15667</v>
      </c>
      <c r="O122" s="267" t="s">
        <v>15672</v>
      </c>
      <c r="P122" s="218" t="s">
        <v>488</v>
      </c>
      <c r="Q122" s="268" t="s">
        <v>15667</v>
      </c>
      <c r="R122" s="215" t="str">
        <f ca="1">IF(ISERROR($V122),"",OFFSET('Smelter Look-up'!$C$4,$V122-4,0)&amp;"")</f>
        <v>Eco-System Recycling Co., Ltd. West Plant</v>
      </c>
      <c r="S122" s="222" t="str">
        <f t="shared" ca="1" si="15"/>
        <v>JP</v>
      </c>
      <c r="T122" s="222" t="str">
        <f ca="1">IF(B122="","",IF(ISERROR(MATCH($J122,SorP!$B$1:$B$6230,0)),"",INDIRECT("'SorP'!$A$"&amp;MATCH($J122,SorP!$B$1:$B$6230,0))))</f>
        <v>JP-33</v>
      </c>
      <c r="U122" s="238"/>
      <c r="V122" s="269">
        <f ca="1">IF(C122="",NA(),IF(OR(C122="Smelter not listed",C122="Smelter not yet identified"),MATCH($B122&amp;$D122,'Smelter Look-up'!$J:$J,0),MATCH($B122&amp;$C122,'Smelter Look-up'!$J:$J,0)))</f>
        <v>75</v>
      </c>
      <c r="W122" s="270"/>
      <c r="X122" s="270">
        <f t="shared" ca="1" si="16"/>
        <v>0</v>
      </c>
      <c r="Y122" s="270"/>
      <c r="Z122" s="270"/>
      <c r="AB122" s="272" t="str">
        <f t="shared" ca="1" si="17"/>
        <v>GoldEco-System Recycling Co., Ltd. West Plant</v>
      </c>
    </row>
    <row r="123" spans="1:28" s="271" customFormat="1" ht="20">
      <c r="A123" s="214" t="s">
        <v>1715</v>
      </c>
      <c r="B123" s="215" t="str">
        <f ca="1">IF(LEN(A123)=0,"",INDEX('Smelter Look-up'!$A:$A,MATCH($A123,'Smelter Look-up'!$E:$E,0)))</f>
        <v>Gold</v>
      </c>
      <c r="C123" s="219" t="str">
        <f ca="1">IF(LEN(A123)=0,"",INDEX('Smelter Look-up'!$C:$C,MATCH($A123,'Smelter Look-up'!$E:$E,0)))</f>
        <v>Emirates Gold DMCC</v>
      </c>
      <c r="D123" s="277"/>
      <c r="E123" s="215" t="str">
        <f ca="1">IF(ISERROR($V123),"",OFFSET('Smelter Look-up'!$D$4,$V123-4,0)&amp;"")</f>
        <v>UNITED ARAB EMIRATES</v>
      </c>
      <c r="F123" s="215" t="str">
        <f ca="1">IF(ISERROR($V123),"",OFFSET('Smelter Look-up'!$E$4,$V123-4,0))</f>
        <v>CID002561</v>
      </c>
      <c r="G123" s="215" t="str">
        <f ca="1">IF(C123=$X$4,IF(ISERROR($V123),"Enter smelter details","RMI"),IF(ISERROR($V123),"",OFFSET('Smelter Look-up'!$F$4,$V123-4,0)))</f>
        <v>RMI</v>
      </c>
      <c r="H123" s="216" t="s">
        <v>15667</v>
      </c>
      <c r="I123" s="217" t="str">
        <f ca="1">IF(ISERROR($V123),"",OFFSET('Smelter Look-up'!$H$4,$V123-4,0))</f>
        <v>Dubai</v>
      </c>
      <c r="J123" s="217" t="str">
        <f ca="1">IF(ISERROR($V123),"",OFFSET('Smelter Look-up'!$I$4,$V123-4,0))</f>
        <v>Dubayy</v>
      </c>
      <c r="K123" s="267" t="s">
        <v>15667</v>
      </c>
      <c r="L123" s="267" t="s">
        <v>15667</v>
      </c>
      <c r="M123" s="267" t="s">
        <v>15667</v>
      </c>
      <c r="N123" s="267" t="s">
        <v>15667</v>
      </c>
      <c r="O123" s="267" t="s">
        <v>15669</v>
      </c>
      <c r="P123" s="218" t="s">
        <v>489</v>
      </c>
      <c r="Q123" s="268" t="s">
        <v>15667</v>
      </c>
      <c r="R123" s="215" t="str">
        <f ca="1">IF(ISERROR($V123),"",OFFSET('Smelter Look-up'!$C$4,$V123-4,0)&amp;"")</f>
        <v>Emirates Gold DMCC</v>
      </c>
      <c r="S123" s="222" t="str">
        <f t="shared" ca="1" si="15"/>
        <v>AE</v>
      </c>
      <c r="T123" s="222" t="str">
        <f ca="1">IF(B123="","",IF(ISERROR(MATCH($J123,SorP!$B$1:$B$6230,0)),"",INDIRECT("'SorP'!$A$"&amp;MATCH($J123,SorP!$B$1:$B$6230,0))))</f>
        <v>AE-DU</v>
      </c>
      <c r="U123" s="238"/>
      <c r="V123" s="269">
        <f ca="1">IF(C123="",NA(),IF(OR(C123="Smelter not listed",C123="Smelter not yet identified"),MATCH($B123&amp;$D123,'Smelter Look-up'!$J:$J,0),MATCH($B123&amp;$C123,'Smelter Look-up'!$J:$J,0)))</f>
        <v>81</v>
      </c>
      <c r="W123" s="270"/>
      <c r="X123" s="270">
        <f t="shared" ca="1" si="16"/>
        <v>0</v>
      </c>
      <c r="Y123" s="270"/>
      <c r="Z123" s="270"/>
      <c r="AB123" s="272" t="str">
        <f t="shared" ca="1" si="17"/>
        <v>GoldEmirates Gold DMCC</v>
      </c>
    </row>
    <row r="124" spans="1:28" s="271" customFormat="1" ht="27">
      <c r="A124" s="214" t="s">
        <v>1702</v>
      </c>
      <c r="B124" s="215" t="str">
        <f ca="1">IF(LEN(A124)=0,"",INDEX('Smelter Look-up'!$A:$A,MATCH($A124,'Smelter Look-up'!$E:$E,0)))</f>
        <v>Gold</v>
      </c>
      <c r="C124" s="219" t="str">
        <f ca="1">IF(LEN(A124)=0,"",INDEX('Smelter Look-up'!$C:$C,MATCH($A124,'Smelter Look-up'!$E:$E,0)))</f>
        <v>Geib Refining Corporation</v>
      </c>
      <c r="D124" s="277"/>
      <c r="E124" s="215" t="str">
        <f ca="1">IF(ISERROR($V124),"",OFFSET('Smelter Look-up'!$D$4,$V124-4,0)&amp;"")</f>
        <v>UNITED STATES OF AMERICA</v>
      </c>
      <c r="F124" s="215" t="str">
        <f ca="1">IF(ISERROR($V124),"",OFFSET('Smelter Look-up'!$E$4,$V124-4,0))</f>
        <v>CID002459</v>
      </c>
      <c r="G124" s="215" t="str">
        <f ca="1">IF(C124=$X$4,IF(ISERROR($V124),"Enter smelter details","RMI"),IF(ISERROR($V124),"",OFFSET('Smelter Look-up'!$F$4,$V124-4,0)))</f>
        <v>RMI</v>
      </c>
      <c r="H124" s="216" t="s">
        <v>15667</v>
      </c>
      <c r="I124" s="217" t="str">
        <f ca="1">IF(ISERROR($V124),"",OFFSET('Smelter Look-up'!$H$4,$V124-4,0))</f>
        <v>Warwick</v>
      </c>
      <c r="J124" s="217" t="str">
        <f ca="1">IF(ISERROR($V124),"",OFFSET('Smelter Look-up'!$I$4,$V124-4,0))</f>
        <v>Rhode Island</v>
      </c>
      <c r="K124" s="267" t="s">
        <v>15667</v>
      </c>
      <c r="L124" s="267" t="s">
        <v>15667</v>
      </c>
      <c r="M124" s="267" t="s">
        <v>15667</v>
      </c>
      <c r="N124" s="267" t="s">
        <v>15667</v>
      </c>
      <c r="O124" s="267" t="s">
        <v>15672</v>
      </c>
      <c r="P124" s="218" t="s">
        <v>488</v>
      </c>
      <c r="Q124" s="268" t="s">
        <v>15667</v>
      </c>
      <c r="R124" s="215" t="str">
        <f ca="1">IF(ISERROR($V124),"",OFFSET('Smelter Look-up'!$C$4,$V124-4,0)&amp;"")</f>
        <v>Geib Refining Corporation</v>
      </c>
      <c r="S124" s="222" t="str">
        <f t="shared" ca="1" si="15"/>
        <v>US</v>
      </c>
      <c r="T124" s="222" t="str">
        <f ca="1">IF(B124="","",IF(ISERROR(MATCH($J124,SorP!$B$1:$B$6230,0)),"",INDIRECT("'SorP'!$A$"&amp;MATCH($J124,SorP!$B$1:$B$6230,0))))</f>
        <v>US-RI</v>
      </c>
      <c r="U124" s="238"/>
      <c r="V124" s="269">
        <f ca="1">IF(C124="",NA(),IF(OR(C124="Smelter not listed",C124="Smelter not yet identified"),MATCH($B124&amp;$D124,'Smelter Look-up'!$J:$J,0),MATCH($B124&amp;$C124,'Smelter Look-up'!$J:$J,0)))</f>
        <v>88</v>
      </c>
      <c r="W124" s="270"/>
      <c r="X124" s="270">
        <f t="shared" ca="1" si="16"/>
        <v>0</v>
      </c>
      <c r="Y124" s="270"/>
      <c r="Z124" s="270"/>
      <c r="AB124" s="272" t="str">
        <f t="shared" ca="1" si="17"/>
        <v>GoldGeib Refining Corporation</v>
      </c>
    </row>
    <row r="125" spans="1:28" s="271" customFormat="1" ht="20">
      <c r="A125" s="214" t="s">
        <v>746</v>
      </c>
      <c r="B125" s="215" t="str">
        <f ca="1">IF(LEN(A125)=0,"",INDEX('Smelter Look-up'!$A:$A,MATCH($A125,'Smelter Look-up'!$E:$E,0)))</f>
        <v>Gold</v>
      </c>
      <c r="C125" s="219" t="str">
        <f ca="1">IF(LEN(A125)=0,"",INDEX('Smelter Look-up'!$C:$C,MATCH($A125,'Smelter Look-up'!$E:$E,0)))</f>
        <v>Gold Refinery of Zijin Mining Group Co., Ltd.</v>
      </c>
      <c r="D125" s="277"/>
      <c r="E125" s="215" t="str">
        <f ca="1">IF(ISERROR($V125),"",OFFSET('Smelter Look-up'!$D$4,$V125-4,0)&amp;"")</f>
        <v>CHINA</v>
      </c>
      <c r="F125" s="215" t="str">
        <f ca="1">IF(ISERROR($V125),"",OFFSET('Smelter Look-up'!$E$4,$V125-4,0))</f>
        <v>CID002243</v>
      </c>
      <c r="G125" s="215" t="str">
        <f ca="1">IF(C125=$X$4,IF(ISERROR($V125),"Enter smelter details","RMI"),IF(ISERROR($V125),"",OFFSET('Smelter Look-up'!$F$4,$V125-4,0)))</f>
        <v>RMI</v>
      </c>
      <c r="H125" s="216" t="s">
        <v>15667</v>
      </c>
      <c r="I125" s="217" t="str">
        <f ca="1">IF(ISERROR($V125),"",OFFSET('Smelter Look-up'!$H$4,$V125-4,0))</f>
        <v>Shanghang</v>
      </c>
      <c r="J125" s="217" t="str">
        <f ca="1">IF(ISERROR($V125),"",OFFSET('Smelter Look-up'!$I$4,$V125-4,0))</f>
        <v>Fujian Sheng</v>
      </c>
      <c r="K125" s="267" t="s">
        <v>15667</v>
      </c>
      <c r="L125" s="267" t="s">
        <v>15667</v>
      </c>
      <c r="M125" s="267" t="s">
        <v>15667</v>
      </c>
      <c r="N125" s="267" t="s">
        <v>15667</v>
      </c>
      <c r="O125" s="267" t="s">
        <v>490</v>
      </c>
      <c r="P125" s="218" t="s">
        <v>15667</v>
      </c>
      <c r="Q125" s="268" t="s">
        <v>15667</v>
      </c>
      <c r="R125" s="215" t="str">
        <f ca="1">IF(ISERROR($V125),"",OFFSET('Smelter Look-up'!$C$4,$V125-4,0)&amp;"")</f>
        <v>Gold Refinery of Zijin Mining Group Co., Ltd.</v>
      </c>
      <c r="S125" s="222" t="str">
        <f t="shared" ca="1" si="15"/>
        <v>CN</v>
      </c>
      <c r="T125" s="222" t="str">
        <f ca="1">IF(B125="","",IF(ISERROR(MATCH($J125,SorP!$B$1:$B$6230,0)),"",INDIRECT("'SorP'!$A$"&amp;MATCH($J125,SorP!$B$1:$B$6230,0))))</f>
        <v>CN-FJ</v>
      </c>
      <c r="U125" s="238"/>
      <c r="V125" s="269">
        <f ca="1">IF(C125="",NA(),IF(OR(C125="Smelter not listed",C125="Smelter not yet identified"),MATCH($B125&amp;$D125,'Smelter Look-up'!$J:$J,0),MATCH($B125&amp;$C125,'Smelter Look-up'!$J:$J,0)))</f>
        <v>93</v>
      </c>
      <c r="W125" s="270"/>
      <c r="X125" s="270">
        <f t="shared" ca="1" si="16"/>
        <v>0</v>
      </c>
      <c r="Y125" s="270"/>
      <c r="Z125" s="270"/>
      <c r="AB125" s="272" t="str">
        <f t="shared" ca="1" si="17"/>
        <v>GoldGold Refinery of Zijin Mining Group Co., Ltd.</v>
      </c>
    </row>
    <row r="126" spans="1:28" s="271" customFormat="1" ht="20">
      <c r="A126" s="214" t="s">
        <v>677</v>
      </c>
      <c r="B126" s="215" t="str">
        <f ca="1">IF(LEN(A126)=0,"",INDEX('Smelter Look-up'!$A:$A,MATCH($A126,'Smelter Look-up'!$E:$E,0)))</f>
        <v>Gold</v>
      </c>
      <c r="C126" s="219" t="str">
        <f ca="1">IF(LEN(A126)=0,"",INDEX('Smelter Look-up'!$C:$C,MATCH($A126,'Smelter Look-up'!$E:$E,0)))</f>
        <v>Guangdong Jinding Gold Limited</v>
      </c>
      <c r="D126" s="277"/>
      <c r="E126" s="215" t="str">
        <f ca="1">IF(ISERROR($V126),"",OFFSET('Smelter Look-up'!$D$4,$V126-4,0)&amp;"")</f>
        <v>CHINA</v>
      </c>
      <c r="F126" s="215" t="str">
        <f ca="1">IF(ISERROR($V126),"",OFFSET('Smelter Look-up'!$E$4,$V126-4,0))</f>
        <v>CID002312</v>
      </c>
      <c r="G126" s="215" t="str">
        <f ca="1">IF(C126=$X$4,IF(ISERROR($V126),"Enter smelter details","RMI"),IF(ISERROR($V126),"",OFFSET('Smelter Look-up'!$F$4,$V126-4,0)))</f>
        <v>RMI</v>
      </c>
      <c r="H126" s="216" t="s">
        <v>15667</v>
      </c>
      <c r="I126" s="217" t="str">
        <f ca="1">IF(ISERROR($V126),"",OFFSET('Smelter Look-up'!$H$4,$V126-4,0))</f>
        <v>Guangzhou</v>
      </c>
      <c r="J126" s="217" t="str">
        <f ca="1">IF(ISERROR($V126),"",OFFSET('Smelter Look-up'!$I$4,$V126-4,0))</f>
        <v>Guangdong Sheng</v>
      </c>
      <c r="K126" s="267" t="s">
        <v>15667</v>
      </c>
      <c r="L126" s="267" t="s">
        <v>15667</v>
      </c>
      <c r="M126" s="267" t="s">
        <v>15667</v>
      </c>
      <c r="N126" s="267" t="s">
        <v>15667</v>
      </c>
      <c r="O126" s="267" t="s">
        <v>490</v>
      </c>
      <c r="P126" s="218" t="s">
        <v>15667</v>
      </c>
      <c r="Q126" s="268" t="s">
        <v>15667</v>
      </c>
      <c r="R126" s="215" t="str">
        <f ca="1">IF(ISERROR($V126),"",OFFSET('Smelter Look-up'!$C$4,$V126-4,0)&amp;"")</f>
        <v>Guangdong Jinding Gold Limited</v>
      </c>
      <c r="S126" s="222" t="str">
        <f t="shared" ca="1" si="15"/>
        <v>CN</v>
      </c>
      <c r="T126" s="222" t="str">
        <f ca="1">IF(B126="","",IF(ISERROR(MATCH($J126,SorP!$B$1:$B$6230,0)),"",INDIRECT("'SorP'!$A$"&amp;MATCH($J126,SorP!$B$1:$B$6230,0))))</f>
        <v>CN-GD</v>
      </c>
      <c r="U126" s="238"/>
      <c r="V126" s="269">
        <f ca="1">IF(C126="",NA(),IF(OR(C126="Smelter not listed",C126="Smelter not yet identified"),MATCH($B126&amp;$D126,'Smelter Look-up'!$J:$J,0),MATCH($B126&amp;$C126,'Smelter Look-up'!$J:$J,0)))</f>
        <v>97</v>
      </c>
      <c r="W126" s="270"/>
      <c r="X126" s="270">
        <f t="shared" ca="1" si="16"/>
        <v>0</v>
      </c>
      <c r="Y126" s="270"/>
      <c r="Z126" s="270"/>
      <c r="AB126" s="272" t="str">
        <f t="shared" ca="1" si="17"/>
        <v>GoldGuangdong Jinding Gold Limited</v>
      </c>
    </row>
    <row r="127" spans="1:28" s="271" customFormat="1" ht="20">
      <c r="A127" s="214" t="s">
        <v>678</v>
      </c>
      <c r="B127" s="215" t="str">
        <f ca="1">IF(LEN(A127)=0,"",INDEX('Smelter Look-up'!$A:$A,MATCH($A127,'Smelter Look-up'!$E:$E,0)))</f>
        <v>Gold</v>
      </c>
      <c r="C127" s="219" t="str">
        <f ca="1">IF(LEN(A127)=0,"",INDEX('Smelter Look-up'!$C:$C,MATCH($A127,'Smelter Look-up'!$E:$E,0)))</f>
        <v>Heimerle + Meule GmbH</v>
      </c>
      <c r="D127" s="277"/>
      <c r="E127" s="215" t="str">
        <f ca="1">IF(ISERROR($V127),"",OFFSET('Smelter Look-up'!$D$4,$V127-4,0)&amp;"")</f>
        <v>GERMANY</v>
      </c>
      <c r="F127" s="215" t="str">
        <f ca="1">IF(ISERROR($V127),"",OFFSET('Smelter Look-up'!$E$4,$V127-4,0))</f>
        <v>CID000694</v>
      </c>
      <c r="G127" s="215" t="str">
        <f ca="1">IF(C127=$X$4,IF(ISERROR($V127),"Enter smelter details","RMI"),IF(ISERROR($V127),"",OFFSET('Smelter Look-up'!$F$4,$V127-4,0)))</f>
        <v>RMI</v>
      </c>
      <c r="H127" s="216" t="s">
        <v>15667</v>
      </c>
      <c r="I127" s="217" t="str">
        <f ca="1">IF(ISERROR($V127),"",OFFSET('Smelter Look-up'!$H$4,$V127-4,0))</f>
        <v>Pforzheim</v>
      </c>
      <c r="J127" s="217" t="str">
        <f ca="1">IF(ISERROR($V127),"",OFFSET('Smelter Look-up'!$I$4,$V127-4,0))</f>
        <v>Baden-Württemberg</v>
      </c>
      <c r="K127" s="267" t="s">
        <v>15667</v>
      </c>
      <c r="L127" s="267" t="s">
        <v>15667</v>
      </c>
      <c r="M127" s="267" t="s">
        <v>15667</v>
      </c>
      <c r="N127" s="267" t="s">
        <v>15667</v>
      </c>
      <c r="O127" s="267" t="s">
        <v>490</v>
      </c>
      <c r="P127" s="218" t="s">
        <v>15667</v>
      </c>
      <c r="Q127" s="268" t="s">
        <v>15667</v>
      </c>
      <c r="R127" s="215" t="str">
        <f ca="1">IF(ISERROR($V127),"",OFFSET('Smelter Look-up'!$C$4,$V127-4,0)&amp;"")</f>
        <v>Heimerle + Meule GmbH</v>
      </c>
      <c r="S127" s="222" t="str">
        <f t="shared" ca="1" si="15"/>
        <v>DE</v>
      </c>
      <c r="T127" s="222" t="str">
        <f ca="1">IF(B127="","",IF(ISERROR(MATCH($J127,SorP!$B$1:$B$6230,0)),"",INDIRECT("'SorP'!$A$"&amp;MATCH($J127,SorP!$B$1:$B$6230,0))))</f>
        <v>DE-BW</v>
      </c>
      <c r="U127" s="238"/>
      <c r="V127" s="269">
        <f ca="1">IF(C127="",NA(),IF(OR(C127="Smelter not listed",C127="Smelter not yet identified"),MATCH($B127&amp;$D127,'Smelter Look-up'!$J:$J,0),MATCH($B127&amp;$C127,'Smelter Look-up'!$J:$J,0)))</f>
        <v>102</v>
      </c>
      <c r="W127" s="270"/>
      <c r="X127" s="270">
        <f t="shared" ca="1" si="16"/>
        <v>0</v>
      </c>
      <c r="Y127" s="270"/>
      <c r="Z127" s="270"/>
      <c r="AB127" s="272" t="str">
        <f t="shared" ca="1" si="17"/>
        <v>GoldHeimerle + Meule GmbH</v>
      </c>
    </row>
    <row r="128" spans="1:28" s="271" customFormat="1" ht="20">
      <c r="A128" s="214" t="s">
        <v>680</v>
      </c>
      <c r="B128" s="215" t="str">
        <f ca="1">IF(LEN(A128)=0,"",INDEX('Smelter Look-up'!$A:$A,MATCH($A128,'Smelter Look-up'!$E:$E,0)))</f>
        <v>Gold</v>
      </c>
      <c r="C128" s="219" t="str">
        <f ca="1">IF(LEN(A128)=0,"",INDEX('Smelter Look-up'!$C:$C,MATCH($A128,'Smelter Look-up'!$E:$E,0)))</f>
        <v>Heraeus Germany GmbH Co. KG</v>
      </c>
      <c r="D128" s="277"/>
      <c r="E128" s="215" t="str">
        <f ca="1">IF(ISERROR($V128),"",OFFSET('Smelter Look-up'!$D$4,$V128-4,0)&amp;"")</f>
        <v>GERMANY</v>
      </c>
      <c r="F128" s="215" t="str">
        <f ca="1">IF(ISERROR($V128),"",OFFSET('Smelter Look-up'!$E$4,$V128-4,0))</f>
        <v>CID000711</v>
      </c>
      <c r="G128" s="215" t="str">
        <f ca="1">IF(C128=$X$4,IF(ISERROR($V128),"Enter smelter details","RMI"),IF(ISERROR($V128),"",OFFSET('Smelter Look-up'!$F$4,$V128-4,0)))</f>
        <v>RMI</v>
      </c>
      <c r="H128" s="216" t="s">
        <v>15667</v>
      </c>
      <c r="I128" s="217" t="str">
        <f ca="1">IF(ISERROR($V128),"",OFFSET('Smelter Look-up'!$H$4,$V128-4,0))</f>
        <v>Hanau</v>
      </c>
      <c r="J128" s="217" t="str">
        <f ca="1">IF(ISERROR($V128),"",OFFSET('Smelter Look-up'!$I$4,$V128-4,0))</f>
        <v>Hessen</v>
      </c>
      <c r="K128" s="267" t="s">
        <v>15667</v>
      </c>
      <c r="L128" s="267" t="s">
        <v>15667</v>
      </c>
      <c r="M128" s="267" t="s">
        <v>15667</v>
      </c>
      <c r="N128" s="267" t="s">
        <v>15667</v>
      </c>
      <c r="O128" s="267" t="s">
        <v>490</v>
      </c>
      <c r="P128" s="218" t="s">
        <v>15667</v>
      </c>
      <c r="Q128" s="268" t="s">
        <v>15667</v>
      </c>
      <c r="R128" s="215" t="str">
        <f ca="1">IF(ISERROR($V128),"",OFFSET('Smelter Look-up'!$C$4,$V128-4,0)&amp;"")</f>
        <v>Heraeus Germany GmbH Co. KG</v>
      </c>
      <c r="S128" s="222" t="str">
        <f t="shared" ca="1" si="15"/>
        <v>DE</v>
      </c>
      <c r="T128" s="222" t="str">
        <f ca="1">IF(B128="","",IF(ISERROR(MATCH($J128,SorP!$B$1:$B$6230,0)),"",INDIRECT("'SorP'!$A$"&amp;MATCH($J128,SorP!$B$1:$B$6230,0))))</f>
        <v>DE-HE</v>
      </c>
      <c r="U128" s="238"/>
      <c r="V128" s="269">
        <f ca="1">IF(C128="",NA(),IF(OR(C128="Smelter not listed",C128="Smelter not yet identified"),MATCH($B128&amp;$D128,'Smelter Look-up'!$J:$J,0),MATCH($B128&amp;$C128,'Smelter Look-up'!$J:$J,0)))</f>
        <v>106</v>
      </c>
      <c r="W128" s="270"/>
      <c r="X128" s="270">
        <f t="shared" ca="1" si="16"/>
        <v>0</v>
      </c>
      <c r="Y128" s="270"/>
      <c r="Z128" s="270"/>
      <c r="AB128" s="272" t="str">
        <f t="shared" ca="1" si="17"/>
        <v>GoldHeraeus Germany GmbH Co. KG</v>
      </c>
    </row>
    <row r="129" spans="1:28" s="271" customFormat="1" ht="20">
      <c r="A129" s="214" t="s">
        <v>679</v>
      </c>
      <c r="B129" s="215" t="str">
        <f ca="1">IF(LEN(A129)=0,"",INDEX('Smelter Look-up'!$A:$A,MATCH($A129,'Smelter Look-up'!$E:$E,0)))</f>
        <v>Gold</v>
      </c>
      <c r="C129" s="219" t="str">
        <f ca="1">IF(LEN(A129)=0,"",INDEX('Smelter Look-up'!$C:$C,MATCH($A129,'Smelter Look-up'!$E:$E,0)))</f>
        <v>Heraeus Metals Hong Kong Ltd.</v>
      </c>
      <c r="D129" s="277"/>
      <c r="E129" s="215" t="str">
        <f ca="1">IF(ISERROR($V129),"",OFFSET('Smelter Look-up'!$D$4,$V129-4,0)&amp;"")</f>
        <v>CHINA</v>
      </c>
      <c r="F129" s="215" t="str">
        <f ca="1">IF(ISERROR($V129),"",OFFSET('Smelter Look-up'!$E$4,$V129-4,0))</f>
        <v>CID000707</v>
      </c>
      <c r="G129" s="215" t="str">
        <f ca="1">IF(C129=$X$4,IF(ISERROR($V129),"Enter smelter details","RMI"),IF(ISERROR($V129),"",OFFSET('Smelter Look-up'!$F$4,$V129-4,0)))</f>
        <v>RMI</v>
      </c>
      <c r="H129" s="216" t="s">
        <v>15667</v>
      </c>
      <c r="I129" s="217" t="str">
        <f ca="1">IF(ISERROR($V129),"",OFFSET('Smelter Look-up'!$H$4,$V129-4,0))</f>
        <v>Fanling</v>
      </c>
      <c r="J129" s="217" t="str">
        <f ca="1">IF(ISERROR($V129),"",OFFSET('Smelter Look-up'!$I$4,$V129-4,0))</f>
        <v>Hong Kong SAR</v>
      </c>
      <c r="K129" s="267" t="s">
        <v>15667</v>
      </c>
      <c r="L129" s="267" t="s">
        <v>15667</v>
      </c>
      <c r="M129" s="267" t="s">
        <v>15667</v>
      </c>
      <c r="N129" s="267" t="s">
        <v>15667</v>
      </c>
      <c r="O129" s="267" t="s">
        <v>490</v>
      </c>
      <c r="P129" s="218" t="s">
        <v>15667</v>
      </c>
      <c r="Q129" s="268" t="s">
        <v>15667</v>
      </c>
      <c r="R129" s="215" t="str">
        <f ca="1">IF(ISERROR($V129),"",OFFSET('Smelter Look-up'!$C$4,$V129-4,0)&amp;"")</f>
        <v>Heraeus Metals Hong Kong Ltd.</v>
      </c>
      <c r="S129" s="222" t="str">
        <f t="shared" ca="1" si="15"/>
        <v>CN</v>
      </c>
      <c r="T129" s="222" t="str">
        <f ca="1">IF(B129="","",IF(ISERROR(MATCH($J129,SorP!$B$1:$B$6230,0)),"",INDIRECT("'SorP'!$A$"&amp;MATCH($J129,SorP!$B$1:$B$6230,0))))</f>
        <v/>
      </c>
      <c r="U129" s="238"/>
      <c r="V129" s="269">
        <f ca="1">IF(C129="",NA(),IF(OR(C129="Smelter not listed",C129="Smelter not yet identified"),MATCH($B129&amp;$D129,'Smelter Look-up'!$J:$J,0),MATCH($B129&amp;$C129,'Smelter Look-up'!$J:$J,0)))</f>
        <v>108</v>
      </c>
      <c r="W129" s="270"/>
      <c r="X129" s="270">
        <f t="shared" ca="1" si="16"/>
        <v>0</v>
      </c>
      <c r="Y129" s="270"/>
      <c r="Z129" s="270"/>
      <c r="AB129" s="272" t="str">
        <f t="shared" ca="1" si="17"/>
        <v>GoldHeraeus Metals Hong Kong Ltd.</v>
      </c>
    </row>
    <row r="130" spans="1:28" s="271" customFormat="1" ht="27">
      <c r="A130" s="214" t="s">
        <v>683</v>
      </c>
      <c r="B130" s="215" t="str">
        <f ca="1">IF(LEN(A130)=0,"",INDEX('Smelter Look-up'!$A:$A,MATCH($A130,'Smelter Look-up'!$E:$E,0)))</f>
        <v>Gold</v>
      </c>
      <c r="C130" s="219" t="str">
        <f ca="1">IF(LEN(A130)=0,"",INDEX('Smelter Look-up'!$C:$C,MATCH($A130,'Smelter Look-up'!$E:$E,0)))</f>
        <v>Inner Mongolia Qiankun Gold and Silver Refinery Share Co., Ltd.</v>
      </c>
      <c r="D130" s="277"/>
      <c r="E130" s="215" t="str">
        <f ca="1">IF(ISERROR($V130),"",OFFSET('Smelter Look-up'!$D$4,$V130-4,0)&amp;"")</f>
        <v>CHINA</v>
      </c>
      <c r="F130" s="215" t="str">
        <f ca="1">IF(ISERROR($V130),"",OFFSET('Smelter Look-up'!$E$4,$V130-4,0))</f>
        <v>CID000801</v>
      </c>
      <c r="G130" s="215" t="str">
        <f ca="1">IF(C130=$X$4,IF(ISERROR($V130),"Enter smelter details","RMI"),IF(ISERROR($V130),"",OFFSET('Smelter Look-up'!$F$4,$V130-4,0)))</f>
        <v>RMI</v>
      </c>
      <c r="H130" s="216" t="s">
        <v>15667</v>
      </c>
      <c r="I130" s="217" t="str">
        <f ca="1">IF(ISERROR($V130),"",OFFSET('Smelter Look-up'!$H$4,$V130-4,0))</f>
        <v>Hohhot</v>
      </c>
      <c r="J130" s="217" t="str">
        <f ca="1">IF(ISERROR($V130),"",OFFSET('Smelter Look-up'!$I$4,$V130-4,0))</f>
        <v>Nei Mongol Zizhiqu</v>
      </c>
      <c r="K130" s="267" t="s">
        <v>15667</v>
      </c>
      <c r="L130" s="267" t="s">
        <v>15667</v>
      </c>
      <c r="M130" s="267" t="s">
        <v>15667</v>
      </c>
      <c r="N130" s="267" t="s">
        <v>15667</v>
      </c>
      <c r="O130" s="267" t="s">
        <v>490</v>
      </c>
      <c r="P130" s="218" t="s">
        <v>15667</v>
      </c>
      <c r="Q130" s="268" t="s">
        <v>15667</v>
      </c>
      <c r="R130" s="215" t="str">
        <f ca="1">IF(ISERROR($V130),"",OFFSET('Smelter Look-up'!$C$4,$V130-4,0)&amp;"")</f>
        <v>Inner Mongolia Qiankun Gold and Silver Refinery Share Co., Ltd.</v>
      </c>
      <c r="S130" s="222" t="str">
        <f t="shared" ca="1" si="15"/>
        <v>CN</v>
      </c>
      <c r="T130" s="222" t="str">
        <f ca="1">IF(B130="","",IF(ISERROR(MATCH($J130,SorP!$B$1:$B$6230,0)),"",INDIRECT("'SorP'!$A$"&amp;MATCH($J130,SorP!$B$1:$B$6230,0))))</f>
        <v>CN-NM</v>
      </c>
      <c r="U130" s="238"/>
      <c r="V130" s="269">
        <f ca="1">IF(C130="",NA(),IF(OR(C130="Smelter not listed",C130="Smelter not yet identified"),MATCH($B130&amp;$D130,'Smelter Look-up'!$J:$J,0),MATCH($B130&amp;$C130,'Smelter Look-up'!$J:$J,0)))</f>
        <v>117</v>
      </c>
      <c r="W130" s="270"/>
      <c r="X130" s="270">
        <f t="shared" ca="1" si="16"/>
        <v>0</v>
      </c>
      <c r="Y130" s="270"/>
      <c r="Z130" s="270"/>
      <c r="AB130" s="272" t="str">
        <f t="shared" ca="1" si="17"/>
        <v>GoldInner Mongolia Qiankun Gold and Silver Refinery Share Co., Ltd.</v>
      </c>
    </row>
    <row r="131" spans="1:28" s="271" customFormat="1" ht="20">
      <c r="A131" s="214" t="s">
        <v>684</v>
      </c>
      <c r="B131" s="215" t="str">
        <f ca="1">IF(LEN(A131)=0,"",INDEX('Smelter Look-up'!$A:$A,MATCH($A131,'Smelter Look-up'!$E:$E,0)))</f>
        <v>Gold</v>
      </c>
      <c r="C131" s="219" t="str">
        <f ca="1">IF(LEN(A131)=0,"",INDEX('Smelter Look-up'!$C:$C,MATCH($A131,'Smelter Look-up'!$E:$E,0)))</f>
        <v>Ishifuku Metal Industry Co., Ltd.</v>
      </c>
      <c r="D131" s="277"/>
      <c r="E131" s="215" t="str">
        <f ca="1">IF(ISERROR($V131),"",OFFSET('Smelter Look-up'!$D$4,$V131-4,0)&amp;"")</f>
        <v>JAPAN</v>
      </c>
      <c r="F131" s="215" t="str">
        <f ca="1">IF(ISERROR($V131),"",OFFSET('Smelter Look-up'!$E$4,$V131-4,0))</f>
        <v>CID000807</v>
      </c>
      <c r="G131" s="215" t="str">
        <f ca="1">IF(C131=$X$4,IF(ISERROR($V131),"Enter smelter details","RMI"),IF(ISERROR($V131),"",OFFSET('Smelter Look-up'!$F$4,$V131-4,0)))</f>
        <v>RMI</v>
      </c>
      <c r="H131" s="216" t="s">
        <v>15667</v>
      </c>
      <c r="I131" s="217" t="str">
        <f ca="1">IF(ISERROR($V131),"",OFFSET('Smelter Look-up'!$H$4,$V131-4,0))</f>
        <v>Soka</v>
      </c>
      <c r="J131" s="217" t="str">
        <f ca="1">IF(ISERROR($V131),"",OFFSET('Smelter Look-up'!$I$4,$V131-4,0))</f>
        <v>Saitama</v>
      </c>
      <c r="K131" s="267" t="s">
        <v>15667</v>
      </c>
      <c r="L131" s="267" t="s">
        <v>15667</v>
      </c>
      <c r="M131" s="267" t="s">
        <v>15667</v>
      </c>
      <c r="N131" s="267" t="s">
        <v>15667</v>
      </c>
      <c r="O131" s="267" t="s">
        <v>490</v>
      </c>
      <c r="P131" s="218" t="s">
        <v>15667</v>
      </c>
      <c r="Q131" s="268" t="s">
        <v>15667</v>
      </c>
      <c r="R131" s="215" t="str">
        <f ca="1">IF(ISERROR($V131),"",OFFSET('Smelter Look-up'!$C$4,$V131-4,0)&amp;"")</f>
        <v>Ishifuku Metal Industry Co., Ltd.</v>
      </c>
      <c r="S131" s="222" t="str">
        <f t="shared" ca="1" si="15"/>
        <v>JP</v>
      </c>
      <c r="T131" s="222" t="str">
        <f ca="1">IF(B131="","",IF(ISERROR(MATCH($J131,SorP!$B$1:$B$6230,0)),"",INDIRECT("'SorP'!$A$"&amp;MATCH($J131,SorP!$B$1:$B$6230,0))))</f>
        <v>JP-11</v>
      </c>
      <c r="U131" s="238"/>
      <c r="V131" s="269">
        <f ca="1">IF(C131="",NA(),IF(OR(C131="Smelter not listed",C131="Smelter not yet identified"),MATCH($B131&amp;$D131,'Smelter Look-up'!$J:$J,0),MATCH($B131&amp;$C131,'Smelter Look-up'!$J:$J,0)))</f>
        <v>119</v>
      </c>
      <c r="W131" s="270"/>
      <c r="X131" s="270">
        <f t="shared" ca="1" si="16"/>
        <v>0</v>
      </c>
      <c r="Y131" s="270"/>
      <c r="Z131" s="270"/>
      <c r="AB131" s="272" t="str">
        <f t="shared" ca="1" si="17"/>
        <v>GoldIshifuku Metal Industry Co., Ltd.</v>
      </c>
    </row>
    <row r="132" spans="1:28" s="271" customFormat="1" ht="20">
      <c r="A132" s="214" t="s">
        <v>685</v>
      </c>
      <c r="B132" s="215" t="str">
        <f ca="1">IF(LEN(A132)=0,"",INDEX('Smelter Look-up'!$A:$A,MATCH($A132,'Smelter Look-up'!$E:$E,0)))</f>
        <v>Gold</v>
      </c>
      <c r="C132" s="219" t="str">
        <f ca="1">IF(LEN(A132)=0,"",INDEX('Smelter Look-up'!$C:$C,MATCH($A132,'Smelter Look-up'!$E:$E,0)))</f>
        <v>Istanbul Gold Refinery</v>
      </c>
      <c r="D132" s="277"/>
      <c r="E132" s="215" t="str">
        <f ca="1">IF(ISERROR($V132),"",OFFSET('Smelter Look-up'!$D$4,$V132-4,0)&amp;"")</f>
        <v>TURKEY</v>
      </c>
      <c r="F132" s="215" t="str">
        <f ca="1">IF(ISERROR($V132),"",OFFSET('Smelter Look-up'!$E$4,$V132-4,0))</f>
        <v>CID000814</v>
      </c>
      <c r="G132" s="215" t="str">
        <f ca="1">IF(C132=$X$4,IF(ISERROR($V132),"Enter smelter details","RMI"),IF(ISERROR($V132),"",OFFSET('Smelter Look-up'!$F$4,$V132-4,0)))</f>
        <v>RMI</v>
      </c>
      <c r="H132" s="216" t="s">
        <v>15667</v>
      </c>
      <c r="I132" s="217" t="str">
        <f ca="1">IF(ISERROR($V132),"",OFFSET('Smelter Look-up'!$H$4,$V132-4,0))</f>
        <v>Kuyumcukent</v>
      </c>
      <c r="J132" s="217" t="str">
        <f ca="1">IF(ISERROR($V132),"",OFFSET('Smelter Look-up'!$I$4,$V132-4,0))</f>
        <v>İstanbul</v>
      </c>
      <c r="K132" s="267" t="s">
        <v>15667</v>
      </c>
      <c r="L132" s="267" t="s">
        <v>15667</v>
      </c>
      <c r="M132" s="267" t="s">
        <v>15667</v>
      </c>
      <c r="N132" s="267" t="s">
        <v>15667</v>
      </c>
      <c r="O132" s="267" t="s">
        <v>490</v>
      </c>
      <c r="P132" s="218" t="s">
        <v>15667</v>
      </c>
      <c r="Q132" s="268" t="s">
        <v>15667</v>
      </c>
      <c r="R132" s="215" t="str">
        <f ca="1">IF(ISERROR($V132),"",OFFSET('Smelter Look-up'!$C$4,$V132-4,0)&amp;"")</f>
        <v>Istanbul Gold Refinery</v>
      </c>
      <c r="S132" s="222" t="str">
        <f t="shared" ca="1" si="15"/>
        <v>TR</v>
      </c>
      <c r="T132" s="222" t="str">
        <f ca="1">IF(B132="","",IF(ISERROR(MATCH($J132,SorP!$B$1:$B$6230,0)),"",INDIRECT("'SorP'!$A$"&amp;MATCH($J132,SorP!$B$1:$B$6230,0))))</f>
        <v>TR-34</v>
      </c>
      <c r="U132" s="238"/>
      <c r="V132" s="269">
        <f ca="1">IF(C132="",NA(),IF(OR(C132="Smelter not listed",C132="Smelter not yet identified"),MATCH($B132&amp;$D132,'Smelter Look-up'!$J:$J,0),MATCH($B132&amp;$C132,'Smelter Look-up'!$J:$J,0)))</f>
        <v>120</v>
      </c>
      <c r="W132" s="270"/>
      <c r="X132" s="270">
        <f t="shared" ca="1" si="16"/>
        <v>0</v>
      </c>
      <c r="Y132" s="270"/>
      <c r="Z132" s="270"/>
      <c r="AB132" s="272" t="str">
        <f t="shared" ca="1" si="17"/>
        <v>GoldIstanbul Gold Refinery</v>
      </c>
    </row>
    <row r="133" spans="1:28" s="271" customFormat="1" ht="20">
      <c r="A133" s="214" t="s">
        <v>2527</v>
      </c>
      <c r="B133" s="215" t="str">
        <f ca="1">IF(LEN(A133)=0,"",INDEX('Smelter Look-up'!$A:$A,MATCH($A133,'Smelter Look-up'!$E:$E,0)))</f>
        <v>Gold</v>
      </c>
      <c r="C133" s="219" t="str">
        <f ca="1">IF(LEN(A133)=0,"",INDEX('Smelter Look-up'!$C:$C,MATCH($A133,'Smelter Look-up'!$E:$E,0)))</f>
        <v>Italpreziosi</v>
      </c>
      <c r="D133" s="277"/>
      <c r="E133" s="215" t="str">
        <f ca="1">IF(ISERROR($V133),"",OFFSET('Smelter Look-up'!$D$4,$V133-4,0)&amp;"")</f>
        <v>ITALY</v>
      </c>
      <c r="F133" s="215" t="str">
        <f ca="1">IF(ISERROR($V133),"",OFFSET('Smelter Look-up'!$E$4,$V133-4,0))</f>
        <v>CID002765</v>
      </c>
      <c r="G133" s="215" t="str">
        <f ca="1">IF(C133=$X$4,IF(ISERROR($V133),"Enter smelter details","RMI"),IF(ISERROR($V133),"",OFFSET('Smelter Look-up'!$F$4,$V133-4,0)))</f>
        <v>RMI</v>
      </c>
      <c r="H133" s="216" t="s">
        <v>15667</v>
      </c>
      <c r="I133" s="217" t="str">
        <f ca="1">IF(ISERROR($V133),"",OFFSET('Smelter Look-up'!$H$4,$V133-4,0))</f>
        <v>Arezzo</v>
      </c>
      <c r="J133" s="217" t="str">
        <f ca="1">IF(ISERROR($V133),"",OFFSET('Smelter Look-up'!$I$4,$V133-4,0))</f>
        <v>Toscana</v>
      </c>
      <c r="K133" s="267" t="s">
        <v>15667</v>
      </c>
      <c r="L133" s="267" t="s">
        <v>15667</v>
      </c>
      <c r="M133" s="267" t="s">
        <v>15667</v>
      </c>
      <c r="N133" s="267" t="s">
        <v>15667</v>
      </c>
      <c r="O133" s="267" t="s">
        <v>490</v>
      </c>
      <c r="P133" s="218" t="s">
        <v>15667</v>
      </c>
      <c r="Q133" s="268" t="s">
        <v>15667</v>
      </c>
      <c r="R133" s="215" t="str">
        <f ca="1">IF(ISERROR($V133),"",OFFSET('Smelter Look-up'!$C$4,$V133-4,0)&amp;"")</f>
        <v>Italpreziosi</v>
      </c>
      <c r="S133" s="222" t="str">
        <f t="shared" ref="S133" ca="1" si="18">IF(B133="","",IF(ISERROR(MATCH($E133,CL,0)),"Unknown",INDIRECT("'C'!$A$"&amp;MATCH($E133,CL,0)+1)))</f>
        <v>IT</v>
      </c>
      <c r="T133" s="222" t="str">
        <f ca="1">IF(B133="","",IF(ISERROR(MATCH($J133,SorP!$B$1:$B$6230,0)),"",INDIRECT("'SorP'!$A$"&amp;MATCH($J133,SorP!$B$1:$B$6230,0))))</f>
        <v>IT-52</v>
      </c>
      <c r="U133" s="238"/>
      <c r="V133" s="269">
        <f ca="1">IF(C133="",NA(),IF(OR(C133="Smelter not listed",C133="Smelter not yet identified"),MATCH($B133&amp;$D133,'Smelter Look-up'!$J:$J,0),MATCH($B133&amp;$C133,'Smelter Look-up'!$J:$J,0)))</f>
        <v>121</v>
      </c>
      <c r="W133" s="270"/>
      <c r="X133" s="270">
        <f t="shared" ref="X133" ca="1" si="19">IF(AND(C133="Smelter not listed",OR(LEN(D133)=0,LEN(E133)=0)),1,0)</f>
        <v>0</v>
      </c>
      <c r="Y133" s="270"/>
      <c r="Z133" s="270"/>
      <c r="AB133" s="272" t="str">
        <f t="shared" ref="AB133" ca="1" si="20">B133&amp;C133</f>
        <v>GoldItalpreziosi</v>
      </c>
    </row>
    <row r="134" spans="1:28" s="271" customFormat="1" ht="20">
      <c r="A134" s="214" t="s">
        <v>686</v>
      </c>
      <c r="B134" s="215" t="str">
        <f ca="1">IF(LEN(A134)=0,"",INDEX('Smelter Look-up'!$A:$A,MATCH($A134,'Smelter Look-up'!$E:$E,0)))</f>
        <v>Gold</v>
      </c>
      <c r="C134" s="219" t="str">
        <f ca="1">IF(LEN(A134)=0,"",INDEX('Smelter Look-up'!$C:$C,MATCH($A134,'Smelter Look-up'!$E:$E,0)))</f>
        <v>Japan Mint</v>
      </c>
      <c r="D134" s="277"/>
      <c r="E134" s="215" t="str">
        <f ca="1">IF(ISERROR($V134),"",OFFSET('Smelter Look-up'!$D$4,$V134-4,0)&amp;"")</f>
        <v>JAPAN</v>
      </c>
      <c r="F134" s="215" t="str">
        <f ca="1">IF(ISERROR($V134),"",OFFSET('Smelter Look-up'!$E$4,$V134-4,0))</f>
        <v>CID000823</v>
      </c>
      <c r="G134" s="215" t="str">
        <f ca="1">IF(C134=$X$4,IF(ISERROR($V134),"Enter smelter details","RMI"),IF(ISERROR($V134),"",OFFSET('Smelter Look-up'!$F$4,$V134-4,0)))</f>
        <v>RMI</v>
      </c>
      <c r="H134" s="216" t="s">
        <v>15667</v>
      </c>
      <c r="I134" s="217" t="str">
        <f ca="1">IF(ISERROR($V134),"",OFFSET('Smelter Look-up'!$H$4,$V134-4,0))</f>
        <v>Osaka</v>
      </c>
      <c r="J134" s="217" t="str">
        <f ca="1">IF(ISERROR($V134),"",OFFSET('Smelter Look-up'!$I$4,$V134-4,0))</f>
        <v>Osaka</v>
      </c>
      <c r="K134" s="267" t="s">
        <v>15667</v>
      </c>
      <c r="L134" s="267" t="s">
        <v>15667</v>
      </c>
      <c r="M134" s="267" t="s">
        <v>15667</v>
      </c>
      <c r="N134" s="267" t="s">
        <v>15667</v>
      </c>
      <c r="O134" s="267" t="s">
        <v>490</v>
      </c>
      <c r="P134" s="218" t="s">
        <v>15667</v>
      </c>
      <c r="Q134" s="268" t="s">
        <v>15667</v>
      </c>
      <c r="R134" s="215" t="str">
        <f ca="1">IF(ISERROR($V134),"",OFFSET('Smelter Look-up'!$C$4,$V134-4,0)&amp;"")</f>
        <v>Japan Mint</v>
      </c>
      <c r="S134" s="222" t="str">
        <f t="shared" ref="S134:S165" ca="1" si="21">IF(B134="","",IF(ISERROR(MATCH($E134,CL,0)),"Unknown",INDIRECT("'C'!$A$"&amp;MATCH($E134,CL,0)+1)))</f>
        <v>JP</v>
      </c>
      <c r="T134" s="222" t="str">
        <f ca="1">IF(B134="","",IF(ISERROR(MATCH($J134,SorP!$B$1:$B$6230,0)),"",INDIRECT("'SorP'!$A$"&amp;MATCH($J134,SorP!$B$1:$B$6230,0))))</f>
        <v>JP-27</v>
      </c>
      <c r="U134" s="238"/>
      <c r="V134" s="269">
        <f ca="1">IF(C134="",NA(),IF(OR(C134="Smelter not listed",C134="Smelter not yet identified"),MATCH($B134&amp;$D134,'Smelter Look-up'!$J:$J,0),MATCH($B134&amp;$C134,'Smelter Look-up'!$J:$J,0)))</f>
        <v>123</v>
      </c>
      <c r="W134" s="270"/>
      <c r="X134" s="270">
        <f t="shared" ref="X134:X165" ca="1" si="22">IF(AND(C134="Smelter not listed",OR(LEN(D134)=0,LEN(E134)=0)),1,0)</f>
        <v>0</v>
      </c>
      <c r="Y134" s="270"/>
      <c r="Z134" s="270"/>
      <c r="AB134" s="272" t="str">
        <f t="shared" ref="AB134:AB165" ca="1" si="23">B134&amp;C134</f>
        <v>GoldJapan Mint</v>
      </c>
    </row>
    <row r="135" spans="1:28" s="271" customFormat="1" ht="20">
      <c r="A135" s="214" t="s">
        <v>687</v>
      </c>
      <c r="B135" s="215" t="str">
        <f ca="1">IF(LEN(A135)=0,"",INDEX('Smelter Look-up'!$A:$A,MATCH($A135,'Smelter Look-up'!$E:$E,0)))</f>
        <v>Gold</v>
      </c>
      <c r="C135" s="219" t="str">
        <f ca="1">IF(LEN(A135)=0,"",INDEX('Smelter Look-up'!$C:$C,MATCH($A135,'Smelter Look-up'!$E:$E,0)))</f>
        <v>Jiangxi Copper Co., Ltd.</v>
      </c>
      <c r="D135" s="277"/>
      <c r="E135" s="215" t="str">
        <f ca="1">IF(ISERROR($V135),"",OFFSET('Smelter Look-up'!$D$4,$V135-4,0)&amp;"")</f>
        <v>CHINA</v>
      </c>
      <c r="F135" s="215" t="str">
        <f ca="1">IF(ISERROR($V135),"",OFFSET('Smelter Look-up'!$E$4,$V135-4,0))</f>
        <v>CID000855</v>
      </c>
      <c r="G135" s="215" t="str">
        <f ca="1">IF(C135=$X$4,IF(ISERROR($V135),"Enter smelter details","RMI"),IF(ISERROR($V135),"",OFFSET('Smelter Look-up'!$F$4,$V135-4,0)))</f>
        <v>RMI</v>
      </c>
      <c r="H135" s="216" t="s">
        <v>15667</v>
      </c>
      <c r="I135" s="217" t="str">
        <f ca="1">IF(ISERROR($V135),"",OFFSET('Smelter Look-up'!$H$4,$V135-4,0))</f>
        <v>Guixi City</v>
      </c>
      <c r="J135" s="217" t="str">
        <f ca="1">IF(ISERROR($V135),"",OFFSET('Smelter Look-up'!$I$4,$V135-4,0))</f>
        <v>Jiangxi Sheng</v>
      </c>
      <c r="K135" s="267" t="s">
        <v>15667</v>
      </c>
      <c r="L135" s="267" t="s">
        <v>15667</v>
      </c>
      <c r="M135" s="267" t="s">
        <v>15667</v>
      </c>
      <c r="N135" s="267" t="s">
        <v>15667</v>
      </c>
      <c r="O135" s="267" t="s">
        <v>490</v>
      </c>
      <c r="P135" s="218" t="s">
        <v>15667</v>
      </c>
      <c r="Q135" s="268" t="s">
        <v>15667</v>
      </c>
      <c r="R135" s="215" t="str">
        <f ca="1">IF(ISERROR($V135),"",OFFSET('Smelter Look-up'!$C$4,$V135-4,0)&amp;"")</f>
        <v>Jiangxi Copper Co., Ltd.</v>
      </c>
      <c r="S135" s="222" t="str">
        <f t="shared" ca="1" si="21"/>
        <v>CN</v>
      </c>
      <c r="T135" s="222" t="str">
        <f ca="1">IF(B135="","",IF(ISERROR(MATCH($J135,SorP!$B$1:$B$6230,0)),"",INDIRECT("'SorP'!$A$"&amp;MATCH($J135,SorP!$B$1:$B$6230,0))))</f>
        <v>CN-JX</v>
      </c>
      <c r="U135" s="238"/>
      <c r="V135" s="269">
        <f ca="1">IF(C135="",NA(),IF(OR(C135="Smelter not listed",C135="Smelter not yet identified"),MATCH($B135&amp;$D135,'Smelter Look-up'!$J:$J,0),MATCH($B135&amp;$C135,'Smelter Look-up'!$J:$J,0)))</f>
        <v>125</v>
      </c>
      <c r="W135" s="270"/>
      <c r="X135" s="270">
        <f t="shared" ca="1" si="22"/>
        <v>0</v>
      </c>
      <c r="Y135" s="270"/>
      <c r="Z135" s="270"/>
      <c r="AB135" s="272" t="str">
        <f t="shared" ca="1" si="23"/>
        <v>GoldJiangxi Copper Co., Ltd.</v>
      </c>
    </row>
    <row r="136" spans="1:28" s="271" customFormat="1" ht="20">
      <c r="A136" s="214" t="s">
        <v>674</v>
      </c>
      <c r="B136" s="215" t="str">
        <f ca="1">IF(LEN(A136)=0,"",INDEX('Smelter Look-up'!$A:$A,MATCH($A136,'Smelter Look-up'!$E:$E,0)))</f>
        <v>Gold</v>
      </c>
      <c r="C136" s="219" t="str">
        <f ca="1">IF(LEN(A136)=0,"",INDEX('Smelter Look-up'!$C:$C,MATCH($A136,'Smelter Look-up'!$E:$E,0)))</f>
        <v>JSC Novosibirsk Refinery</v>
      </c>
      <c r="D136" s="277"/>
      <c r="E136" s="215" t="str">
        <f ca="1">IF(ISERROR($V136),"",OFFSET('Smelter Look-up'!$D$4,$V136-4,0)&amp;"")</f>
        <v>RUSSIAN FEDERATION</v>
      </c>
      <c r="F136" s="215" t="str">
        <f ca="1">IF(ISERROR($V136),"",OFFSET('Smelter Look-up'!$E$4,$V136-4,0))</f>
        <v>CID000493</v>
      </c>
      <c r="G136" s="215" t="str">
        <f ca="1">IF(C136=$X$4,IF(ISERROR($V136),"Enter smelter details","RMI"),IF(ISERROR($V136),"",OFFSET('Smelter Look-up'!$F$4,$V136-4,0)))</f>
        <v>RMI</v>
      </c>
      <c r="H136" s="216" t="s">
        <v>15667</v>
      </c>
      <c r="I136" s="217" t="str">
        <f ca="1">IF(ISERROR($V136),"",OFFSET('Smelter Look-up'!$H$4,$V136-4,0))</f>
        <v>Novosibirsk</v>
      </c>
      <c r="J136" s="217" t="str">
        <f ca="1">IF(ISERROR($V136),"",OFFSET('Smelter Look-up'!$I$4,$V136-4,0))</f>
        <v>Novosibirskaya oblast'</v>
      </c>
      <c r="K136" s="267" t="s">
        <v>15667</v>
      </c>
      <c r="L136" s="267" t="s">
        <v>15667</v>
      </c>
      <c r="M136" s="267" t="s">
        <v>15667</v>
      </c>
      <c r="N136" s="267" t="s">
        <v>15667</v>
      </c>
      <c r="O136" s="267" t="s">
        <v>490</v>
      </c>
      <c r="P136" s="218" t="s">
        <v>15667</v>
      </c>
      <c r="Q136" s="268" t="s">
        <v>15667</v>
      </c>
      <c r="R136" s="215" t="str">
        <f ca="1">IF(ISERROR($V136),"",OFFSET('Smelter Look-up'!$C$4,$V136-4,0)&amp;"")</f>
        <v>JSC Novosibirsk Refinery</v>
      </c>
      <c r="S136" s="222" t="str">
        <f t="shared" ca="1" si="21"/>
        <v>RU</v>
      </c>
      <c r="T136" s="222" t="str">
        <f ca="1">IF(B136="","",IF(ISERROR(MATCH($J136,SorP!$B$1:$B$6230,0)),"",INDIRECT("'SorP'!$A$"&amp;MATCH($J136,SorP!$B$1:$B$6230,0))))</f>
        <v>RU-NVS</v>
      </c>
      <c r="U136" s="238"/>
      <c r="V136" s="269">
        <f ca="1">IF(C136="",NA(),IF(OR(C136="Smelter not listed",C136="Smelter not yet identified"),MATCH($B136&amp;$D136,'Smelter Look-up'!$J:$J,0),MATCH($B136&amp;$C136,'Smelter Look-up'!$J:$J,0)))</f>
        <v>131</v>
      </c>
      <c r="W136" s="270"/>
      <c r="X136" s="270">
        <f t="shared" ca="1" si="22"/>
        <v>0</v>
      </c>
      <c r="Y136" s="270"/>
      <c r="Z136" s="270"/>
      <c r="AB136" s="272" t="str">
        <f t="shared" ca="1" si="23"/>
        <v>GoldJSC Novosibirsk Refinery</v>
      </c>
    </row>
    <row r="137" spans="1:28" s="271" customFormat="1" ht="20">
      <c r="A137" s="214" t="s">
        <v>691</v>
      </c>
      <c r="B137" s="215" t="str">
        <f ca="1">IF(LEN(A137)=0,"",INDEX('Smelter Look-up'!$A:$A,MATCH($A137,'Smelter Look-up'!$E:$E,0)))</f>
        <v>Gold</v>
      </c>
      <c r="C137" s="219" t="str">
        <f ca="1">IF(LEN(A137)=0,"",INDEX('Smelter Look-up'!$C:$C,MATCH($A137,'Smelter Look-up'!$E:$E,0)))</f>
        <v>JSC Uralelectromed</v>
      </c>
      <c r="D137" s="277"/>
      <c r="E137" s="215" t="str">
        <f ca="1">IF(ISERROR($V137),"",OFFSET('Smelter Look-up'!$D$4,$V137-4,0)&amp;"")</f>
        <v>RUSSIAN FEDERATION</v>
      </c>
      <c r="F137" s="215" t="str">
        <f ca="1">IF(ISERROR($V137),"",OFFSET('Smelter Look-up'!$E$4,$V137-4,0))</f>
        <v>CID000929</v>
      </c>
      <c r="G137" s="215" t="str">
        <f ca="1">IF(C137=$X$4,IF(ISERROR($V137),"Enter smelter details","RMI"),IF(ISERROR($V137),"",OFFSET('Smelter Look-up'!$F$4,$V137-4,0)))</f>
        <v>RMI</v>
      </c>
      <c r="H137" s="216" t="s">
        <v>15667</v>
      </c>
      <c r="I137" s="217" t="str">
        <f ca="1">IF(ISERROR($V137),"",OFFSET('Smelter Look-up'!$H$4,$V137-4,0))</f>
        <v>Verkhnyaya Pyshma</v>
      </c>
      <c r="J137" s="217" t="str">
        <f ca="1">IF(ISERROR($V137),"",OFFSET('Smelter Look-up'!$I$4,$V137-4,0))</f>
        <v>Sverdlovskaya oblast'</v>
      </c>
      <c r="K137" s="267" t="s">
        <v>15667</v>
      </c>
      <c r="L137" s="267" t="s">
        <v>15667</v>
      </c>
      <c r="M137" s="267" t="s">
        <v>15667</v>
      </c>
      <c r="N137" s="267" t="s">
        <v>15667</v>
      </c>
      <c r="O137" s="267" t="s">
        <v>490</v>
      </c>
      <c r="P137" s="218" t="s">
        <v>15667</v>
      </c>
      <c r="Q137" s="268" t="s">
        <v>15667</v>
      </c>
      <c r="R137" s="215" t="str">
        <f ca="1">IF(ISERROR($V137),"",OFFSET('Smelter Look-up'!$C$4,$V137-4,0)&amp;"")</f>
        <v>JSC Uralelectromed</v>
      </c>
      <c r="S137" s="222" t="str">
        <f t="shared" ca="1" si="21"/>
        <v>RU</v>
      </c>
      <c r="T137" s="222" t="str">
        <f ca="1">IF(B137="","",IF(ISERROR(MATCH($J137,SorP!$B$1:$B$6230,0)),"",INDIRECT("'SorP'!$A$"&amp;MATCH($J137,SorP!$B$1:$B$6230,0))))</f>
        <v>RU-SVE</v>
      </c>
      <c r="U137" s="238"/>
      <c r="V137" s="269">
        <f ca="1">IF(C137="",NA(),IF(OR(C137="Smelter not listed",C137="Smelter not yet identified"),MATCH($B137&amp;$D137,'Smelter Look-up'!$J:$J,0),MATCH($B137&amp;$C137,'Smelter Look-up'!$J:$J,0)))</f>
        <v>132</v>
      </c>
      <c r="W137" s="270"/>
      <c r="X137" s="270">
        <f t="shared" ca="1" si="22"/>
        <v>0</v>
      </c>
      <c r="Y137" s="270"/>
      <c r="Z137" s="270"/>
      <c r="AB137" s="272" t="str">
        <f t="shared" ca="1" si="23"/>
        <v>GoldJSC Uralelectromed</v>
      </c>
    </row>
    <row r="138" spans="1:28" s="271" customFormat="1" ht="20">
      <c r="A138" s="214" t="s">
        <v>692</v>
      </c>
      <c r="B138" s="215" t="str">
        <f ca="1">IF(LEN(A138)=0,"",INDEX('Smelter Look-up'!$A:$A,MATCH($A138,'Smelter Look-up'!$E:$E,0)))</f>
        <v>Gold</v>
      </c>
      <c r="C138" s="219" t="str">
        <f ca="1">IF(LEN(A138)=0,"",INDEX('Smelter Look-up'!$C:$C,MATCH($A138,'Smelter Look-up'!$E:$E,0)))</f>
        <v>JX Nippon Mining &amp; Metals Co., Ltd.</v>
      </c>
      <c r="D138" s="277"/>
      <c r="E138" s="215" t="str">
        <f ca="1">IF(ISERROR($V138),"",OFFSET('Smelter Look-up'!$D$4,$V138-4,0)&amp;"")</f>
        <v>JAPAN</v>
      </c>
      <c r="F138" s="215" t="str">
        <f ca="1">IF(ISERROR($V138),"",OFFSET('Smelter Look-up'!$E$4,$V138-4,0))</f>
        <v>CID000937</v>
      </c>
      <c r="G138" s="215" t="str">
        <f ca="1">IF(C138=$X$4,IF(ISERROR($V138),"Enter smelter details","RMI"),IF(ISERROR($V138),"",OFFSET('Smelter Look-up'!$F$4,$V138-4,0)))</f>
        <v>RMI</v>
      </c>
      <c r="H138" s="216" t="s">
        <v>15667</v>
      </c>
      <c r="I138" s="217" t="str">
        <f ca="1">IF(ISERROR($V138),"",OFFSET('Smelter Look-up'!$H$4,$V138-4,0))</f>
        <v>Ōita</v>
      </c>
      <c r="J138" s="217" t="str">
        <f ca="1">IF(ISERROR($V138),"",OFFSET('Smelter Look-up'!$I$4,$V138-4,0))</f>
        <v>Ôita</v>
      </c>
      <c r="K138" s="267" t="s">
        <v>15667</v>
      </c>
      <c r="L138" s="267" t="s">
        <v>15667</v>
      </c>
      <c r="M138" s="267" t="s">
        <v>15667</v>
      </c>
      <c r="N138" s="267" t="s">
        <v>15667</v>
      </c>
      <c r="O138" s="267" t="s">
        <v>490</v>
      </c>
      <c r="P138" s="218" t="s">
        <v>15667</v>
      </c>
      <c r="Q138" s="268" t="s">
        <v>15667</v>
      </c>
      <c r="R138" s="215" t="str">
        <f ca="1">IF(ISERROR($V138),"",OFFSET('Smelter Look-up'!$C$4,$V138-4,0)&amp;"")</f>
        <v>JX Nippon Mining &amp; Metals Co., Ltd.</v>
      </c>
      <c r="S138" s="222" t="str">
        <f t="shared" ca="1" si="21"/>
        <v>JP</v>
      </c>
      <c r="T138" s="222" t="str">
        <f ca="1">IF(B138="","",IF(ISERROR(MATCH($J138,SorP!$B$1:$B$6230,0)),"",INDIRECT("'SorP'!$A$"&amp;MATCH($J138,SorP!$B$1:$B$6230,0))))</f>
        <v>JP-44</v>
      </c>
      <c r="U138" s="238"/>
      <c r="V138" s="269">
        <f ca="1">IF(C138="",NA(),IF(OR(C138="Smelter not listed",C138="Smelter not yet identified"),MATCH($B138&amp;$D138,'Smelter Look-up'!$J:$J,0),MATCH($B138&amp;$C138,'Smelter Look-up'!$J:$J,0)))</f>
        <v>133</v>
      </c>
      <c r="W138" s="270"/>
      <c r="X138" s="270">
        <f t="shared" ca="1" si="22"/>
        <v>0</v>
      </c>
      <c r="Y138" s="270"/>
      <c r="Z138" s="270"/>
      <c r="AB138" s="272" t="str">
        <f t="shared" ca="1" si="23"/>
        <v>GoldJX Nippon Mining &amp; Metals Co., Ltd.</v>
      </c>
    </row>
    <row r="139" spans="1:28" s="271" customFormat="1" ht="20">
      <c r="A139" s="214" t="s">
        <v>693</v>
      </c>
      <c r="B139" s="215" t="str">
        <f ca="1">IF(LEN(A139)=0,"",INDEX('Smelter Look-up'!$A:$A,MATCH($A139,'Smelter Look-up'!$E:$E,0)))</f>
        <v>Gold</v>
      </c>
      <c r="C139" s="219" t="str">
        <f ca="1">IF(LEN(A139)=0,"",INDEX('Smelter Look-up'!$C:$C,MATCH($A139,'Smelter Look-up'!$E:$E,0)))</f>
        <v>Kazzinc</v>
      </c>
      <c r="D139" s="277"/>
      <c r="E139" s="215" t="str">
        <f ca="1">IF(ISERROR($V139),"",OFFSET('Smelter Look-up'!$D$4,$V139-4,0)&amp;"")</f>
        <v>KAZAKHSTAN</v>
      </c>
      <c r="F139" s="215" t="str">
        <f ca="1">IF(ISERROR($V139),"",OFFSET('Smelter Look-up'!$E$4,$V139-4,0))</f>
        <v>CID000957</v>
      </c>
      <c r="G139" s="215" t="str">
        <f ca="1">IF(C139=$X$4,IF(ISERROR($V139),"Enter smelter details","RMI"),IF(ISERROR($V139),"",OFFSET('Smelter Look-up'!$F$4,$V139-4,0)))</f>
        <v>RMI</v>
      </c>
      <c r="H139" s="216" t="s">
        <v>15667</v>
      </c>
      <c r="I139" s="217" t="str">
        <f ca="1">IF(ISERROR($V139),"",OFFSET('Smelter Look-up'!$H$4,$V139-4,0))</f>
        <v>Ust-Kamenogorsk</v>
      </c>
      <c r="J139" s="217" t="str">
        <f ca="1">IF(ISERROR($V139),"",OFFSET('Smelter Look-up'!$I$4,$V139-4,0))</f>
        <v>Qaraghandy oblysy</v>
      </c>
      <c r="K139" s="267" t="s">
        <v>15667</v>
      </c>
      <c r="L139" s="267" t="s">
        <v>15667</v>
      </c>
      <c r="M139" s="267" t="s">
        <v>15667</v>
      </c>
      <c r="N139" s="267" t="s">
        <v>15667</v>
      </c>
      <c r="O139" s="267" t="s">
        <v>490</v>
      </c>
      <c r="P139" s="218" t="s">
        <v>15667</v>
      </c>
      <c r="Q139" s="268" t="s">
        <v>15667</v>
      </c>
      <c r="R139" s="215" t="str">
        <f ca="1">IF(ISERROR($V139),"",OFFSET('Smelter Look-up'!$C$4,$V139-4,0)&amp;"")</f>
        <v>Kazzinc</v>
      </c>
      <c r="S139" s="222" t="str">
        <f t="shared" ca="1" si="21"/>
        <v>KZ</v>
      </c>
      <c r="T139" s="222" t="str">
        <f ca="1">IF(B139="","",IF(ISERROR(MATCH($J139,SorP!$B$1:$B$6230,0)),"",INDIRECT("'SorP'!$A$"&amp;MATCH($J139,SorP!$B$1:$B$6230,0))))</f>
        <v>KZ-KAR</v>
      </c>
      <c r="U139" s="238"/>
      <c r="V139" s="269">
        <f ca="1">IF(C139="",NA(),IF(OR(C139="Smelter not listed",C139="Smelter not yet identified"),MATCH($B139&amp;$D139,'Smelter Look-up'!$J:$J,0),MATCH($B139&amp;$C139,'Smelter Look-up'!$J:$J,0)))</f>
        <v>137</v>
      </c>
      <c r="W139" s="270"/>
      <c r="X139" s="270">
        <f t="shared" ca="1" si="22"/>
        <v>0</v>
      </c>
      <c r="Y139" s="270"/>
      <c r="Z139" s="270"/>
      <c r="AB139" s="272" t="str">
        <f t="shared" ca="1" si="23"/>
        <v>GoldKazzinc</v>
      </c>
    </row>
    <row r="140" spans="1:28" s="271" customFormat="1" ht="27">
      <c r="A140" s="214" t="s">
        <v>695</v>
      </c>
      <c r="B140" s="215" t="str">
        <f ca="1">IF(LEN(A140)=0,"",INDEX('Smelter Look-up'!$A:$A,MATCH($A140,'Smelter Look-up'!$E:$E,0)))</f>
        <v>Gold</v>
      </c>
      <c r="C140" s="219" t="str">
        <f ca="1">IF(LEN(A140)=0,"",INDEX('Smelter Look-up'!$C:$C,MATCH($A140,'Smelter Look-up'!$E:$E,0)))</f>
        <v>Kennecott Utah Copper LLC</v>
      </c>
      <c r="D140" s="277"/>
      <c r="E140" s="215" t="str">
        <f ca="1">IF(ISERROR($V140),"",OFFSET('Smelter Look-up'!$D$4,$V140-4,0)&amp;"")</f>
        <v>UNITED STATES OF AMERICA</v>
      </c>
      <c r="F140" s="215" t="str">
        <f ca="1">IF(ISERROR($V140),"",OFFSET('Smelter Look-up'!$E$4,$V140-4,0))</f>
        <v>CID000969</v>
      </c>
      <c r="G140" s="215" t="str">
        <f ca="1">IF(C140=$X$4,IF(ISERROR($V140),"Enter smelter details","RMI"),IF(ISERROR($V140),"",OFFSET('Smelter Look-up'!$F$4,$V140-4,0)))</f>
        <v>RMI</v>
      </c>
      <c r="H140" s="216" t="s">
        <v>15667</v>
      </c>
      <c r="I140" s="217" t="str">
        <f ca="1">IF(ISERROR($V140),"",OFFSET('Smelter Look-up'!$H$4,$V140-4,0))</f>
        <v>Magna</v>
      </c>
      <c r="J140" s="217" t="str">
        <f ca="1">IF(ISERROR($V140),"",OFFSET('Smelter Look-up'!$I$4,$V140-4,0))</f>
        <v>Utah</v>
      </c>
      <c r="K140" s="267" t="s">
        <v>15667</v>
      </c>
      <c r="L140" s="267" t="s">
        <v>15667</v>
      </c>
      <c r="M140" s="267" t="s">
        <v>15667</v>
      </c>
      <c r="N140" s="267" t="s">
        <v>15667</v>
      </c>
      <c r="O140" s="267" t="s">
        <v>490</v>
      </c>
      <c r="P140" s="218" t="s">
        <v>15667</v>
      </c>
      <c r="Q140" s="268" t="s">
        <v>15667</v>
      </c>
      <c r="R140" s="215" t="str">
        <f ca="1">IF(ISERROR($V140),"",OFFSET('Smelter Look-up'!$C$4,$V140-4,0)&amp;"")</f>
        <v>Kennecott Utah Copper LLC</v>
      </c>
      <c r="S140" s="222" t="str">
        <f t="shared" ca="1" si="21"/>
        <v>US</v>
      </c>
      <c r="T140" s="222" t="str">
        <f ca="1">IF(B140="","",IF(ISERROR(MATCH($J140,SorP!$B$1:$B$6230,0)),"",INDIRECT("'SorP'!$A$"&amp;MATCH($J140,SorP!$B$1:$B$6230,0))))</f>
        <v>US-UT</v>
      </c>
      <c r="U140" s="238"/>
      <c r="V140" s="269">
        <f ca="1">IF(C140="",NA(),IF(OR(C140="Smelter not listed",C140="Smelter not yet identified"),MATCH($B140&amp;$D140,'Smelter Look-up'!$J:$J,0),MATCH($B140&amp;$C140,'Smelter Look-up'!$J:$J,0)))</f>
        <v>138</v>
      </c>
      <c r="W140" s="270"/>
      <c r="X140" s="270">
        <f t="shared" ca="1" si="22"/>
        <v>0</v>
      </c>
      <c r="Y140" s="270"/>
      <c r="Z140" s="270"/>
      <c r="AB140" s="272" t="str">
        <f t="shared" ca="1" si="23"/>
        <v>GoldKennecott Utah Copper LLC</v>
      </c>
    </row>
    <row r="141" spans="1:28" s="271" customFormat="1" ht="20">
      <c r="A141" s="214" t="s">
        <v>1389</v>
      </c>
      <c r="B141" s="215" t="str">
        <f ca="1">IF(LEN(A141)=0,"",INDEX('Smelter Look-up'!$A:$A,MATCH($A141,'Smelter Look-up'!$E:$E,0)))</f>
        <v>Gold</v>
      </c>
      <c r="C141" s="219" t="str">
        <f ca="1">IF(LEN(A141)=0,"",INDEX('Smelter Look-up'!$C:$C,MATCH($A141,'Smelter Look-up'!$E:$E,0)))</f>
        <v>KGHM Polska Miedz Spolka Akcyjna</v>
      </c>
      <c r="D141" s="277"/>
      <c r="E141" s="215" t="str">
        <f ca="1">IF(ISERROR($V141),"",OFFSET('Smelter Look-up'!$D$4,$V141-4,0)&amp;"")</f>
        <v>POLAND</v>
      </c>
      <c r="F141" s="215" t="str">
        <f ca="1">IF(ISERROR($V141),"",OFFSET('Smelter Look-up'!$E$4,$V141-4,0))</f>
        <v>CID002511</v>
      </c>
      <c r="G141" s="215" t="str">
        <f ca="1">IF(C141=$X$4,IF(ISERROR($V141),"Enter smelter details","RMI"),IF(ISERROR($V141),"",OFFSET('Smelter Look-up'!$F$4,$V141-4,0)))</f>
        <v>RMI</v>
      </c>
      <c r="H141" s="216" t="s">
        <v>15667</v>
      </c>
      <c r="I141" s="217" t="str">
        <f ca="1">IF(ISERROR($V141),"",OFFSET('Smelter Look-up'!$H$4,$V141-4,0))</f>
        <v>Lubin</v>
      </c>
      <c r="J141" s="217" t="str">
        <f ca="1">IF(ISERROR($V141),"",OFFSET('Smelter Look-up'!$I$4,$V141-4,0))</f>
        <v>Dolnośląskie</v>
      </c>
      <c r="K141" s="267" t="s">
        <v>15667</v>
      </c>
      <c r="L141" s="267" t="s">
        <v>15667</v>
      </c>
      <c r="M141" s="267" t="s">
        <v>15667</v>
      </c>
      <c r="N141" s="267" t="s">
        <v>15667</v>
      </c>
      <c r="O141" s="267" t="s">
        <v>490</v>
      </c>
      <c r="P141" s="218" t="s">
        <v>15667</v>
      </c>
      <c r="Q141" s="268" t="s">
        <v>15667</v>
      </c>
      <c r="R141" s="215" t="str">
        <f ca="1">IF(ISERROR($V141),"",OFFSET('Smelter Look-up'!$C$4,$V141-4,0)&amp;"")</f>
        <v>KGHM Polska Miedz Spolka Akcyjna</v>
      </c>
      <c r="S141" s="222" t="str">
        <f t="shared" ca="1" si="21"/>
        <v>PL</v>
      </c>
      <c r="T141" s="222" t="str">
        <f ca="1">IF(B141="","",IF(ISERROR(MATCH($J141,SorP!$B$1:$B$6230,0)),"",INDIRECT("'SorP'!$A$"&amp;MATCH($J141,SorP!$B$1:$B$6230,0))))</f>
        <v>PL-02</v>
      </c>
      <c r="U141" s="238"/>
      <c r="V141" s="269">
        <f ca="1">IF(C141="",NA(),IF(OR(C141="Smelter not listed",C141="Smelter not yet identified"),MATCH($B141&amp;$D141,'Smelter Look-up'!$J:$J,0),MATCH($B141&amp;$C141,'Smelter Look-up'!$J:$J,0)))</f>
        <v>140</v>
      </c>
      <c r="W141" s="270"/>
      <c r="X141" s="270">
        <f t="shared" ca="1" si="22"/>
        <v>0</v>
      </c>
      <c r="Y141" s="270"/>
      <c r="Z141" s="270"/>
      <c r="AB141" s="272" t="str">
        <f t="shared" ca="1" si="23"/>
        <v>GoldKGHM Polska Miedz Spolka Akcyjna</v>
      </c>
    </row>
    <row r="142" spans="1:28" s="271" customFormat="1" ht="20">
      <c r="A142" s="214" t="s">
        <v>696</v>
      </c>
      <c r="B142" s="215" t="str">
        <f ca="1">IF(LEN(A142)=0,"",INDEX('Smelter Look-up'!$A:$A,MATCH($A142,'Smelter Look-up'!$E:$E,0)))</f>
        <v>Gold</v>
      </c>
      <c r="C142" s="219" t="str">
        <f ca="1">IF(LEN(A142)=0,"",INDEX('Smelter Look-up'!$C:$C,MATCH($A142,'Smelter Look-up'!$E:$E,0)))</f>
        <v>Kojima Chemicals Co., Ltd.</v>
      </c>
      <c r="D142" s="277"/>
      <c r="E142" s="215" t="str">
        <f ca="1">IF(ISERROR($V142),"",OFFSET('Smelter Look-up'!$D$4,$V142-4,0)&amp;"")</f>
        <v>JAPAN</v>
      </c>
      <c r="F142" s="215" t="str">
        <f ca="1">IF(ISERROR($V142),"",OFFSET('Smelter Look-up'!$E$4,$V142-4,0))</f>
        <v>CID000981</v>
      </c>
      <c r="G142" s="215" t="str">
        <f ca="1">IF(C142=$X$4,IF(ISERROR($V142),"Enter smelter details","RMI"),IF(ISERROR($V142),"",OFFSET('Smelter Look-up'!$F$4,$V142-4,0)))</f>
        <v>RMI</v>
      </c>
      <c r="H142" s="216" t="s">
        <v>15667</v>
      </c>
      <c r="I142" s="217" t="str">
        <f ca="1">IF(ISERROR($V142),"",OFFSET('Smelter Look-up'!$H$4,$V142-4,0))</f>
        <v>Sayama</v>
      </c>
      <c r="J142" s="217" t="str">
        <f ca="1">IF(ISERROR($V142),"",OFFSET('Smelter Look-up'!$I$4,$V142-4,0))</f>
        <v>Saitama</v>
      </c>
      <c r="K142" s="267" t="s">
        <v>15667</v>
      </c>
      <c r="L142" s="267" t="s">
        <v>15667</v>
      </c>
      <c r="M142" s="267" t="s">
        <v>15667</v>
      </c>
      <c r="N142" s="267" t="s">
        <v>15667</v>
      </c>
      <c r="O142" s="267" t="s">
        <v>15671</v>
      </c>
      <c r="P142" s="218" t="s">
        <v>489</v>
      </c>
      <c r="Q142" s="268" t="s">
        <v>15667</v>
      </c>
      <c r="R142" s="215" t="str">
        <f ca="1">IF(ISERROR($V142),"",OFFSET('Smelter Look-up'!$C$4,$V142-4,0)&amp;"")</f>
        <v>Kojima Chemicals Co., Ltd.</v>
      </c>
      <c r="S142" s="222" t="str">
        <f t="shared" ca="1" si="21"/>
        <v>JP</v>
      </c>
      <c r="T142" s="222" t="str">
        <f ca="1">IF(B142="","",IF(ISERROR(MATCH($J142,SorP!$B$1:$B$6230,0)),"",INDIRECT("'SorP'!$A$"&amp;MATCH($J142,SorP!$B$1:$B$6230,0))))</f>
        <v>JP-11</v>
      </c>
      <c r="U142" s="238"/>
      <c r="V142" s="269">
        <f ca="1">IF(C142="",NA(),IF(OR(C142="Smelter not listed",C142="Smelter not yet identified"),MATCH($B142&amp;$D142,'Smelter Look-up'!$J:$J,0),MATCH($B142&amp;$C142,'Smelter Look-up'!$J:$J,0)))</f>
        <v>142</v>
      </c>
      <c r="W142" s="270"/>
      <c r="X142" s="270">
        <f t="shared" ca="1" si="22"/>
        <v>0</v>
      </c>
      <c r="Y142" s="270"/>
      <c r="Z142" s="270"/>
      <c r="AB142" s="272" t="str">
        <f t="shared" ca="1" si="23"/>
        <v>GoldKojima Chemicals Co., Ltd.</v>
      </c>
    </row>
    <row r="143" spans="1:28" s="271" customFormat="1" ht="27">
      <c r="A143" s="214" t="s">
        <v>1723</v>
      </c>
      <c r="B143" s="215" t="str">
        <f ca="1">IF(LEN(A143)=0,"",INDEX('Smelter Look-up'!$A:$A,MATCH($A143,'Smelter Look-up'!$E:$E,0)))</f>
        <v>Gold</v>
      </c>
      <c r="C143" s="219" t="str">
        <f ca="1">IF(LEN(A143)=0,"",INDEX('Smelter Look-up'!$C:$C,MATCH($A143,'Smelter Look-up'!$E:$E,0)))</f>
        <v>Korea Zinc Co., Ltd.</v>
      </c>
      <c r="D143" s="277"/>
      <c r="E143" s="215" t="str">
        <f ca="1">IF(ISERROR($V143),"",OFFSET('Smelter Look-up'!$D$4,$V143-4,0)&amp;"")</f>
        <v>KOREA, REPUBLIC OF</v>
      </c>
      <c r="F143" s="215" t="str">
        <f ca="1">IF(ISERROR($V143),"",OFFSET('Smelter Look-up'!$E$4,$V143-4,0))</f>
        <v>CID002605</v>
      </c>
      <c r="G143" s="215" t="str">
        <f ca="1">IF(C143=$X$4,IF(ISERROR($V143),"Enter smelter details","RMI"),IF(ISERROR($V143),"",OFFSET('Smelter Look-up'!$F$4,$V143-4,0)))</f>
        <v>RMI</v>
      </c>
      <c r="H143" s="216" t="s">
        <v>15667</v>
      </c>
      <c r="I143" s="217" t="str">
        <f ca="1">IF(ISERROR($V143),"",OFFSET('Smelter Look-up'!$H$4,$V143-4,0))</f>
        <v>Gangnam</v>
      </c>
      <c r="J143" s="217" t="str">
        <f ca="1">IF(ISERROR($V143),"",OFFSET('Smelter Look-up'!$I$4,$V143-4,0))</f>
        <v>Seoul-teukbyeolsi</v>
      </c>
      <c r="K143" s="267" t="s">
        <v>15667</v>
      </c>
      <c r="L143" s="267" t="s">
        <v>15667</v>
      </c>
      <c r="M143" s="267" t="s">
        <v>15667</v>
      </c>
      <c r="N143" s="267" t="s">
        <v>15667</v>
      </c>
      <c r="O143" s="267" t="s">
        <v>15668</v>
      </c>
      <c r="P143" s="218" t="s">
        <v>489</v>
      </c>
      <c r="Q143" s="268" t="s">
        <v>15667</v>
      </c>
      <c r="R143" s="215" t="str">
        <f ca="1">IF(ISERROR($V143),"",OFFSET('Smelter Look-up'!$C$4,$V143-4,0)&amp;"")</f>
        <v>Korea Zinc Co., Ltd.</v>
      </c>
      <c r="S143" s="222" t="str">
        <f t="shared" ca="1" si="21"/>
        <v>KR</v>
      </c>
      <c r="T143" s="222" t="str">
        <f ca="1">IF(B143="","",IF(ISERROR(MATCH($J143,SorP!$B$1:$B$6230,0)),"",INDIRECT("'SorP'!$A$"&amp;MATCH($J143,SorP!$B$1:$B$6230,0))))</f>
        <v>KR-11</v>
      </c>
      <c r="U143" s="238"/>
      <c r="V143" s="269">
        <f ca="1">IF(C143="",NA(),IF(OR(C143="Smelter not listed",C143="Smelter not yet identified"),MATCH($B143&amp;$D143,'Smelter Look-up'!$J:$J,0),MATCH($B143&amp;$C143,'Smelter Look-up'!$J:$J,0)))</f>
        <v>145</v>
      </c>
      <c r="W143" s="270"/>
      <c r="X143" s="270">
        <f t="shared" ca="1" si="22"/>
        <v>0</v>
      </c>
      <c r="Y143" s="270"/>
      <c r="Z143" s="270"/>
      <c r="AB143" s="272" t="str">
        <f t="shared" ca="1" si="23"/>
        <v>GoldKorea Zinc Co., Ltd.</v>
      </c>
    </row>
    <row r="144" spans="1:28" s="271" customFormat="1" ht="20">
      <c r="A144" s="214" t="s">
        <v>697</v>
      </c>
      <c r="B144" s="215" t="str">
        <f ca="1">IF(LEN(A144)=0,"",INDEX('Smelter Look-up'!$A:$A,MATCH($A144,'Smelter Look-up'!$E:$E,0)))</f>
        <v>Gold</v>
      </c>
      <c r="C144" s="219" t="str">
        <f ca="1">IF(LEN(A144)=0,"",INDEX('Smelter Look-up'!$C:$C,MATCH($A144,'Smelter Look-up'!$E:$E,0)))</f>
        <v>Kyrgyzaltyn JSC</v>
      </c>
      <c r="D144" s="277"/>
      <c r="E144" s="215" t="str">
        <f ca="1">IF(ISERROR($V144),"",OFFSET('Smelter Look-up'!$D$4,$V144-4,0)&amp;"")</f>
        <v>KYRGYZSTAN</v>
      </c>
      <c r="F144" s="215" t="str">
        <f ca="1">IF(ISERROR($V144),"",OFFSET('Smelter Look-up'!$E$4,$V144-4,0))</f>
        <v>CID001029</v>
      </c>
      <c r="G144" s="215" t="str">
        <f ca="1">IF(C144=$X$4,IF(ISERROR($V144),"Enter smelter details","RMI"),IF(ISERROR($V144),"",OFFSET('Smelter Look-up'!$F$4,$V144-4,0)))</f>
        <v>RMI</v>
      </c>
      <c r="H144" s="216" t="s">
        <v>15667</v>
      </c>
      <c r="I144" s="217" t="str">
        <f ca="1">IF(ISERROR($V144),"",OFFSET('Smelter Look-up'!$H$4,$V144-4,0))</f>
        <v>Bishkek</v>
      </c>
      <c r="J144" s="217" t="str">
        <f ca="1">IF(ISERROR($V144),"",OFFSET('Smelter Look-up'!$I$4,$V144-4,0))</f>
        <v>Chüy</v>
      </c>
      <c r="K144" s="267" t="s">
        <v>15667</v>
      </c>
      <c r="L144" s="267" t="s">
        <v>15667</v>
      </c>
      <c r="M144" s="267" t="s">
        <v>15667</v>
      </c>
      <c r="N144" s="267" t="s">
        <v>15667</v>
      </c>
      <c r="O144" s="267" t="s">
        <v>490</v>
      </c>
      <c r="P144" s="218" t="s">
        <v>15667</v>
      </c>
      <c r="Q144" s="268" t="s">
        <v>15667</v>
      </c>
      <c r="R144" s="215" t="str">
        <f ca="1">IF(ISERROR($V144),"",OFFSET('Smelter Look-up'!$C$4,$V144-4,0)&amp;"")</f>
        <v>Kyrgyzaltyn JSC</v>
      </c>
      <c r="S144" s="222" t="str">
        <f t="shared" ca="1" si="21"/>
        <v>KG</v>
      </c>
      <c r="T144" s="222" t="str">
        <f ca="1">IF(B144="","",IF(ISERROR(MATCH($J144,SorP!$B$1:$B$6230,0)),"",INDIRECT("'SorP'!$A$"&amp;MATCH($J144,SorP!$B$1:$B$6230,0))))</f>
        <v>KG-C</v>
      </c>
      <c r="U144" s="238"/>
      <c r="V144" s="269">
        <f ca="1">IF(C144="",NA(),IF(OR(C144="Smelter not listed",C144="Smelter not yet identified"),MATCH($B144&amp;$D144,'Smelter Look-up'!$J:$J,0),MATCH($B144&amp;$C144,'Smelter Look-up'!$J:$J,0)))</f>
        <v>149</v>
      </c>
      <c r="W144" s="270"/>
      <c r="X144" s="270">
        <f t="shared" ca="1" si="22"/>
        <v>0</v>
      </c>
      <c r="Y144" s="270"/>
      <c r="Z144" s="270"/>
      <c r="AB144" s="272" t="str">
        <f t="shared" ca="1" si="23"/>
        <v>GoldKyrgyzaltyn JSC</v>
      </c>
    </row>
    <row r="145" spans="1:28" s="271" customFormat="1" ht="20">
      <c r="A145" s="214" t="s">
        <v>2464</v>
      </c>
      <c r="B145" s="215" t="str">
        <f ca="1">IF(LEN(A145)=0,"",INDEX('Smelter Look-up'!$A:$A,MATCH($A145,'Smelter Look-up'!$E:$E,0)))</f>
        <v>Gold</v>
      </c>
      <c r="C145" s="219" t="str">
        <f ca="1">IF(LEN(A145)=0,"",INDEX('Smelter Look-up'!$C:$C,MATCH($A145,'Smelter Look-up'!$E:$E,0)))</f>
        <v>L'Orfebre S.A.</v>
      </c>
      <c r="D145" s="277"/>
      <c r="E145" s="215" t="str">
        <f ca="1">IF(ISERROR($V145),"",OFFSET('Smelter Look-up'!$D$4,$V145-4,0)&amp;"")</f>
        <v>ANDORRA</v>
      </c>
      <c r="F145" s="215" t="str">
        <f ca="1">IF(ISERROR($V145),"",OFFSET('Smelter Look-up'!$E$4,$V145-4,0))</f>
        <v>CID002762</v>
      </c>
      <c r="G145" s="215" t="str">
        <f ca="1">IF(C145=$X$4,IF(ISERROR($V145),"Enter smelter details","RMI"),IF(ISERROR($V145),"",OFFSET('Smelter Look-up'!$F$4,$V145-4,0)))</f>
        <v>RMI</v>
      </c>
      <c r="H145" s="216" t="s">
        <v>15667</v>
      </c>
      <c r="I145" s="217" t="str">
        <f ca="1">IF(ISERROR($V145),"",OFFSET('Smelter Look-up'!$H$4,$V145-4,0))</f>
        <v>Andorra la Vella</v>
      </c>
      <c r="J145" s="217" t="str">
        <f ca="1">IF(ISERROR($V145),"",OFFSET('Smelter Look-up'!$I$4,$V145-4,0))</f>
        <v>Andorra la Vella</v>
      </c>
      <c r="K145" s="267" t="s">
        <v>15667</v>
      </c>
      <c r="L145" s="267" t="s">
        <v>15667</v>
      </c>
      <c r="M145" s="267" t="s">
        <v>15667</v>
      </c>
      <c r="N145" s="267" t="s">
        <v>15667</v>
      </c>
      <c r="O145" s="267" t="s">
        <v>15669</v>
      </c>
      <c r="P145" s="218" t="s">
        <v>489</v>
      </c>
      <c r="Q145" s="268" t="s">
        <v>15667</v>
      </c>
      <c r="R145" s="215" t="str">
        <f ca="1">IF(ISERROR($V145),"",OFFSET('Smelter Look-up'!$C$4,$V145-4,0)&amp;"")</f>
        <v>L'Orfebre S.A.</v>
      </c>
      <c r="S145" s="222" t="str">
        <f t="shared" ca="1" si="21"/>
        <v>AD</v>
      </c>
      <c r="T145" s="222" t="str">
        <f ca="1">IF(B145="","",IF(ISERROR(MATCH($J145,SorP!$B$1:$B$6230,0)),"",INDIRECT("'SorP'!$A$"&amp;MATCH($J145,SorP!$B$1:$B$6230,0))))</f>
        <v>AD-07</v>
      </c>
      <c r="U145" s="238"/>
      <c r="V145" s="269">
        <f ca="1">IF(C145="",NA(),IF(OR(C145="Smelter not listed",C145="Smelter not yet identified"),MATCH($B145&amp;$D145,'Smelter Look-up'!$J:$J,0),MATCH($B145&amp;$C145,'Smelter Look-up'!$J:$J,0)))</f>
        <v>157</v>
      </c>
      <c r="W145" s="270"/>
      <c r="X145" s="270">
        <f t="shared" ca="1" si="22"/>
        <v>0</v>
      </c>
      <c r="Y145" s="270"/>
      <c r="Z145" s="270"/>
      <c r="AB145" s="272" t="str">
        <f t="shared" ca="1" si="23"/>
        <v>GoldL'Orfebre S.A.</v>
      </c>
    </row>
    <row r="146" spans="1:28" s="271" customFormat="1" ht="20">
      <c r="A146" s="214" t="s">
        <v>700</v>
      </c>
      <c r="B146" s="215" t="str">
        <f ca="1">IF(LEN(A146)=0,"",INDEX('Smelter Look-up'!$A:$A,MATCH($A146,'Smelter Look-up'!$E:$E,0)))</f>
        <v>Gold</v>
      </c>
      <c r="C146" s="219" t="str">
        <f ca="1">IF(LEN(A146)=0,"",INDEX('Smelter Look-up'!$C:$C,MATCH($A146,'Smelter Look-up'!$E:$E,0)))</f>
        <v>LS-NIKKO Copper Inc.</v>
      </c>
      <c r="D146" s="277"/>
      <c r="E146" s="215" t="str">
        <f ca="1">IF(ISERROR($V146),"",OFFSET('Smelter Look-up'!$D$4,$V146-4,0)&amp;"")</f>
        <v>KOREA, REPUBLIC OF</v>
      </c>
      <c r="F146" s="215" t="str">
        <f ca="1">IF(ISERROR($V146),"",OFFSET('Smelter Look-up'!$E$4,$V146-4,0))</f>
        <v>CID001078</v>
      </c>
      <c r="G146" s="215" t="str">
        <f ca="1">IF(C146=$X$4,IF(ISERROR($V146),"Enter smelter details","RMI"),IF(ISERROR($V146),"",OFFSET('Smelter Look-up'!$F$4,$V146-4,0)))</f>
        <v>RMI</v>
      </c>
      <c r="H146" s="216" t="s">
        <v>15667</v>
      </c>
      <c r="I146" s="217" t="str">
        <f ca="1">IF(ISERROR($V146),"",OFFSET('Smelter Look-up'!$H$4,$V146-4,0))</f>
        <v>Onsan-eup</v>
      </c>
      <c r="J146" s="217" t="str">
        <f ca="1">IF(ISERROR($V146),"",OFFSET('Smelter Look-up'!$I$4,$V146-4,0))</f>
        <v>Ulsan-gwangyeoksi</v>
      </c>
      <c r="K146" s="267" t="s">
        <v>15667</v>
      </c>
      <c r="L146" s="267" t="s">
        <v>15667</v>
      </c>
      <c r="M146" s="267" t="s">
        <v>15667</v>
      </c>
      <c r="N146" s="267" t="s">
        <v>15667</v>
      </c>
      <c r="O146" s="267" t="s">
        <v>490</v>
      </c>
      <c r="P146" s="218" t="s">
        <v>15667</v>
      </c>
      <c r="Q146" s="268" t="s">
        <v>15667</v>
      </c>
      <c r="R146" s="215" t="str">
        <f ca="1">IF(ISERROR($V146),"",OFFSET('Smelter Look-up'!$C$4,$V146-4,0)&amp;"")</f>
        <v>LS-NIKKO Copper Inc.</v>
      </c>
      <c r="S146" s="222" t="str">
        <f t="shared" ca="1" si="21"/>
        <v>KR</v>
      </c>
      <c r="T146" s="222" t="str">
        <f ca="1">IF(B146="","",IF(ISERROR(MATCH($J146,SorP!$B$1:$B$6230,0)),"",INDIRECT("'SorP'!$A$"&amp;MATCH($J146,SorP!$B$1:$B$6230,0))))</f>
        <v>KR-31</v>
      </c>
      <c r="U146" s="238"/>
      <c r="V146" s="269">
        <f ca="1">IF(C146="",NA(),IF(OR(C146="Smelter not listed",C146="Smelter not yet identified"),MATCH($B146&amp;$D146,'Smelter Look-up'!$J:$J,0),MATCH($B146&amp;$C146,'Smelter Look-up'!$J:$J,0)))</f>
        <v>158</v>
      </c>
      <c r="W146" s="270"/>
      <c r="X146" s="270">
        <f t="shared" ca="1" si="22"/>
        <v>0</v>
      </c>
      <c r="Y146" s="270"/>
      <c r="Z146" s="270"/>
      <c r="AB146" s="272" t="str">
        <f t="shared" ca="1" si="23"/>
        <v>GoldLS-NIKKO Copper Inc.</v>
      </c>
    </row>
    <row r="147" spans="1:28" s="271" customFormat="1" ht="27">
      <c r="A147" s="214" t="s">
        <v>2522</v>
      </c>
      <c r="B147" s="215" t="str">
        <f ca="1">IF(LEN(A147)=0,"",INDEX('Smelter Look-up'!$A:$A,MATCH($A147,'Smelter Look-up'!$E:$E,0)))</f>
        <v>Gold</v>
      </c>
      <c r="C147" s="219" t="str">
        <f ca="1">IF(LEN(A147)=0,"",INDEX('Smelter Look-up'!$C:$C,MATCH($A147,'Smelter Look-up'!$E:$E,0)))</f>
        <v>LT Metal Ltd.</v>
      </c>
      <c r="D147" s="277"/>
      <c r="E147" s="215" t="str">
        <f ca="1">IF(ISERROR($V147),"",OFFSET('Smelter Look-up'!$D$4,$V147-4,0)&amp;"")</f>
        <v>KOREA, REPUBLIC OF</v>
      </c>
      <c r="F147" s="215" t="str">
        <f ca="1">IF(ISERROR($V147),"",OFFSET('Smelter Look-up'!$E$4,$V147-4,0))</f>
        <v>CID000689</v>
      </c>
      <c r="G147" s="215" t="str">
        <f ca="1">IF(C147=$X$4,IF(ISERROR($V147),"Enter smelter details","RMI"),IF(ISERROR($V147),"",OFFSET('Smelter Look-up'!$F$4,$V147-4,0)))</f>
        <v>RMI</v>
      </c>
      <c r="H147" s="216" t="s">
        <v>15667</v>
      </c>
      <c r="I147" s="217" t="str">
        <f ca="1">IF(ISERROR($V147),"",OFFSET('Smelter Look-up'!$H$4,$V147-4,0))</f>
        <v>Seo-gu</v>
      </c>
      <c r="J147" s="217" t="str">
        <f ca="1">IF(ISERROR($V147),"",OFFSET('Smelter Look-up'!$I$4,$V147-4,0))</f>
        <v>Incheon-gwangyeoksi</v>
      </c>
      <c r="K147" s="267" t="s">
        <v>15667</v>
      </c>
      <c r="L147" s="267" t="s">
        <v>15667</v>
      </c>
      <c r="M147" s="267" t="s">
        <v>15667</v>
      </c>
      <c r="N147" s="267" t="s">
        <v>15667</v>
      </c>
      <c r="O147" s="267" t="s">
        <v>15668</v>
      </c>
      <c r="P147" s="218" t="s">
        <v>489</v>
      </c>
      <c r="Q147" s="268" t="s">
        <v>15667</v>
      </c>
      <c r="R147" s="215" t="str">
        <f ca="1">IF(ISERROR($V147),"",OFFSET('Smelter Look-up'!$C$4,$V147-4,0)&amp;"")</f>
        <v>LT Metal Ltd.</v>
      </c>
      <c r="S147" s="222" t="str">
        <f t="shared" ca="1" si="21"/>
        <v>KR</v>
      </c>
      <c r="T147" s="222" t="str">
        <f ca="1">IF(B147="","",IF(ISERROR(MATCH($J147,SorP!$B$1:$B$6230,0)),"",INDIRECT("'SorP'!$A$"&amp;MATCH($J147,SorP!$B$1:$B$6230,0))))</f>
        <v>KR-28</v>
      </c>
      <c r="U147" s="238"/>
      <c r="V147" s="269">
        <f ca="1">IF(C147="",NA(),IF(OR(C147="Smelter not listed",C147="Smelter not yet identified"),MATCH($B147&amp;$D147,'Smelter Look-up'!$J:$J,0),MATCH($B147&amp;$C147,'Smelter Look-up'!$J:$J,0)))</f>
        <v>159</v>
      </c>
      <c r="W147" s="270"/>
      <c r="X147" s="270">
        <f t="shared" ca="1" si="22"/>
        <v>0</v>
      </c>
      <c r="Y147" s="270"/>
      <c r="Z147" s="270"/>
      <c r="AB147" s="272" t="str">
        <f t="shared" ca="1" si="23"/>
        <v>GoldLT Metal Ltd.</v>
      </c>
    </row>
    <row r="148" spans="1:28" s="271" customFormat="1" ht="20">
      <c r="A148" s="214" t="s">
        <v>2533</v>
      </c>
      <c r="B148" s="215" t="str">
        <f ca="1">IF(LEN(A148)=0,"",INDEX('Smelter Look-up'!$A:$A,MATCH($A148,'Smelter Look-up'!$E:$E,0)))</f>
        <v>Gold</v>
      </c>
      <c r="C148" s="219" t="str">
        <f ca="1">IF(LEN(A148)=0,"",INDEX('Smelter Look-up'!$C:$C,MATCH($A148,'Smelter Look-up'!$E:$E,0)))</f>
        <v>Marsam Metals</v>
      </c>
      <c r="D148" s="277"/>
      <c r="E148" s="215" t="str">
        <f ca="1">IF(ISERROR($V148),"",OFFSET('Smelter Look-up'!$D$4,$V148-4,0)&amp;"")</f>
        <v>BRAZIL</v>
      </c>
      <c r="F148" s="215" t="str">
        <f ca="1">IF(ISERROR($V148),"",OFFSET('Smelter Look-up'!$E$4,$V148-4,0))</f>
        <v>CID002606</v>
      </c>
      <c r="G148" s="215" t="str">
        <f ca="1">IF(C148=$X$4,IF(ISERROR($V148),"Enter smelter details","RMI"),IF(ISERROR($V148),"",OFFSET('Smelter Look-up'!$F$4,$V148-4,0)))</f>
        <v>RMI</v>
      </c>
      <c r="H148" s="216" t="s">
        <v>15667</v>
      </c>
      <c r="I148" s="217" t="str">
        <f ca="1">IF(ISERROR($V148),"",OFFSET('Smelter Look-up'!$H$4,$V148-4,0))</f>
        <v>Sao Paulo</v>
      </c>
      <c r="J148" s="217" t="str">
        <f ca="1">IF(ISERROR($V148),"",OFFSET('Smelter Look-up'!$I$4,$V148-4,0))</f>
        <v>São Paulo</v>
      </c>
      <c r="K148" s="267" t="s">
        <v>15667</v>
      </c>
      <c r="L148" s="267" t="s">
        <v>15667</v>
      </c>
      <c r="M148" s="267" t="s">
        <v>15667</v>
      </c>
      <c r="N148" s="267" t="s">
        <v>15667</v>
      </c>
      <c r="O148" s="267" t="s">
        <v>490</v>
      </c>
      <c r="P148" s="218" t="s">
        <v>15667</v>
      </c>
      <c r="Q148" s="268" t="s">
        <v>15667</v>
      </c>
      <c r="R148" s="215" t="str">
        <f ca="1">IF(ISERROR($V148),"",OFFSET('Smelter Look-up'!$C$4,$V148-4,0)&amp;"")</f>
        <v>Marsam Metals</v>
      </c>
      <c r="S148" s="222" t="str">
        <f t="shared" ca="1" si="21"/>
        <v>BR</v>
      </c>
      <c r="T148" s="222" t="str">
        <f ca="1">IF(B148="","",IF(ISERROR(MATCH($J148,SorP!$B$1:$B$6230,0)),"",INDIRECT("'SorP'!$A$"&amp;MATCH($J148,SorP!$B$1:$B$6230,0))))</f>
        <v>BR-SP</v>
      </c>
      <c r="U148" s="238"/>
      <c r="V148" s="269">
        <f ca="1">IF(C148="",NA(),IF(OR(C148="Smelter not listed",C148="Smelter not yet identified"),MATCH($B148&amp;$D148,'Smelter Look-up'!$J:$J,0),MATCH($B148&amp;$C148,'Smelter Look-up'!$J:$J,0)))</f>
        <v>163</v>
      </c>
      <c r="W148" s="270"/>
      <c r="X148" s="270">
        <f t="shared" ca="1" si="22"/>
        <v>0</v>
      </c>
      <c r="Y148" s="270"/>
      <c r="Z148" s="270"/>
      <c r="AB148" s="272" t="str">
        <f t="shared" ca="1" si="23"/>
        <v>GoldMarsam Metals</v>
      </c>
    </row>
    <row r="149" spans="1:28" s="271" customFormat="1" ht="27">
      <c r="A149" s="214" t="s">
        <v>703</v>
      </c>
      <c r="B149" s="215" t="str">
        <f ca="1">IF(LEN(A149)=0,"",INDEX('Smelter Look-up'!$A:$A,MATCH($A149,'Smelter Look-up'!$E:$E,0)))</f>
        <v>Gold</v>
      </c>
      <c r="C149" s="219" t="str">
        <f ca="1">IF(LEN(A149)=0,"",INDEX('Smelter Look-up'!$C:$C,MATCH($A149,'Smelter Look-up'!$E:$E,0)))</f>
        <v>Materion</v>
      </c>
      <c r="D149" s="277"/>
      <c r="E149" s="215" t="str">
        <f ca="1">IF(ISERROR($V149),"",OFFSET('Smelter Look-up'!$D$4,$V149-4,0)&amp;"")</f>
        <v>UNITED STATES OF AMERICA</v>
      </c>
      <c r="F149" s="215" t="str">
        <f ca="1">IF(ISERROR($V149),"",OFFSET('Smelter Look-up'!$E$4,$V149-4,0))</f>
        <v>CID001113</v>
      </c>
      <c r="G149" s="215" t="str">
        <f ca="1">IF(C149=$X$4,IF(ISERROR($V149),"Enter smelter details","RMI"),IF(ISERROR($V149),"",OFFSET('Smelter Look-up'!$F$4,$V149-4,0)))</f>
        <v>RMI</v>
      </c>
      <c r="H149" s="216" t="s">
        <v>15667</v>
      </c>
      <c r="I149" s="217" t="str">
        <f ca="1">IF(ISERROR($V149),"",OFFSET('Smelter Look-up'!$H$4,$V149-4,0))</f>
        <v>Buffalo</v>
      </c>
      <c r="J149" s="217" t="str">
        <f ca="1">IF(ISERROR($V149),"",OFFSET('Smelter Look-up'!$I$4,$V149-4,0))</f>
        <v>New York</v>
      </c>
      <c r="K149" s="267" t="s">
        <v>15667</v>
      </c>
      <c r="L149" s="267" t="s">
        <v>15667</v>
      </c>
      <c r="M149" s="267" t="s">
        <v>15667</v>
      </c>
      <c r="N149" s="267" t="s">
        <v>15667</v>
      </c>
      <c r="O149" s="267" t="s">
        <v>490</v>
      </c>
      <c r="P149" s="218" t="s">
        <v>15667</v>
      </c>
      <c r="Q149" s="268" t="s">
        <v>15667</v>
      </c>
      <c r="R149" s="215" t="str">
        <f ca="1">IF(ISERROR($V149),"",OFFSET('Smelter Look-up'!$C$4,$V149-4,0)&amp;"")</f>
        <v>Materion</v>
      </c>
      <c r="S149" s="222" t="str">
        <f t="shared" ca="1" si="21"/>
        <v>US</v>
      </c>
      <c r="T149" s="222" t="str">
        <f ca="1">IF(B149="","",IF(ISERROR(MATCH($J149,SorP!$B$1:$B$6230,0)),"",INDIRECT("'SorP'!$A$"&amp;MATCH($J149,SorP!$B$1:$B$6230,0))))</f>
        <v>US-NY</v>
      </c>
      <c r="U149" s="238"/>
      <c r="V149" s="269">
        <f ca="1">IF(C149="",NA(),IF(OR(C149="Smelter not listed",C149="Smelter not yet identified"),MATCH($B149&amp;$D149,'Smelter Look-up'!$J:$J,0),MATCH($B149&amp;$C149,'Smelter Look-up'!$J:$J,0)))</f>
        <v>164</v>
      </c>
      <c r="W149" s="270"/>
      <c r="X149" s="270">
        <f t="shared" ca="1" si="22"/>
        <v>0</v>
      </c>
      <c r="Y149" s="270"/>
      <c r="Z149" s="270"/>
      <c r="AB149" s="272" t="str">
        <f t="shared" ca="1" si="23"/>
        <v>GoldMaterion</v>
      </c>
    </row>
    <row r="150" spans="1:28" s="271" customFormat="1" ht="20">
      <c r="A150" s="214" t="s">
        <v>704</v>
      </c>
      <c r="B150" s="215" t="str">
        <f ca="1">IF(LEN(A150)=0,"",INDEX('Smelter Look-up'!$A:$A,MATCH($A150,'Smelter Look-up'!$E:$E,0)))</f>
        <v>Gold</v>
      </c>
      <c r="C150" s="219" t="str">
        <f ca="1">IF(LEN(A150)=0,"",INDEX('Smelter Look-up'!$C:$C,MATCH($A150,'Smelter Look-up'!$E:$E,0)))</f>
        <v>Matsuda Sangyo Co., Ltd.</v>
      </c>
      <c r="D150" s="277"/>
      <c r="E150" s="215" t="str">
        <f ca="1">IF(ISERROR($V150),"",OFFSET('Smelter Look-up'!$D$4,$V150-4,0)&amp;"")</f>
        <v>JAPAN</v>
      </c>
      <c r="F150" s="215" t="str">
        <f ca="1">IF(ISERROR($V150),"",OFFSET('Smelter Look-up'!$E$4,$V150-4,0))</f>
        <v>CID001119</v>
      </c>
      <c r="G150" s="215" t="str">
        <f ca="1">IF(C150=$X$4,IF(ISERROR($V150),"Enter smelter details","RMI"),IF(ISERROR($V150),"",OFFSET('Smelter Look-up'!$F$4,$V150-4,0)))</f>
        <v>RMI</v>
      </c>
      <c r="H150" s="216" t="s">
        <v>15667</v>
      </c>
      <c r="I150" s="217" t="str">
        <f ca="1">IF(ISERROR($V150),"",OFFSET('Smelter Look-up'!$H$4,$V150-4,0))</f>
        <v>Iruma</v>
      </c>
      <c r="J150" s="217" t="str">
        <f ca="1">IF(ISERROR($V150),"",OFFSET('Smelter Look-up'!$I$4,$V150-4,0))</f>
        <v>Saitama</v>
      </c>
      <c r="K150" s="267" t="s">
        <v>15667</v>
      </c>
      <c r="L150" s="267" t="s">
        <v>15667</v>
      </c>
      <c r="M150" s="267" t="s">
        <v>15667</v>
      </c>
      <c r="N150" s="267" t="s">
        <v>15667</v>
      </c>
      <c r="O150" s="267" t="s">
        <v>490</v>
      </c>
      <c r="P150" s="218" t="s">
        <v>15667</v>
      </c>
      <c r="Q150" s="268" t="s">
        <v>15667</v>
      </c>
      <c r="R150" s="215" t="str">
        <f ca="1">IF(ISERROR($V150),"",OFFSET('Smelter Look-up'!$C$4,$V150-4,0)&amp;"")</f>
        <v>Matsuda Sangyo Co., Ltd.</v>
      </c>
      <c r="S150" s="222" t="str">
        <f t="shared" ca="1" si="21"/>
        <v>JP</v>
      </c>
      <c r="T150" s="222" t="str">
        <f ca="1">IF(B150="","",IF(ISERROR(MATCH($J150,SorP!$B$1:$B$6230,0)),"",INDIRECT("'SorP'!$A$"&amp;MATCH($J150,SorP!$B$1:$B$6230,0))))</f>
        <v>JP-11</v>
      </c>
      <c r="U150" s="238"/>
      <c r="V150" s="269">
        <f ca="1">IF(C150="",NA(),IF(OR(C150="Smelter not listed",C150="Smelter not yet identified"),MATCH($B150&amp;$D150,'Smelter Look-up'!$J:$J,0),MATCH($B150&amp;$C150,'Smelter Look-up'!$J:$J,0)))</f>
        <v>165</v>
      </c>
      <c r="W150" s="270"/>
      <c r="X150" s="270">
        <f t="shared" ca="1" si="22"/>
        <v>0</v>
      </c>
      <c r="Y150" s="270"/>
      <c r="Z150" s="270"/>
      <c r="AB150" s="272" t="str">
        <f t="shared" ca="1" si="23"/>
        <v>GoldMatsuda Sangyo Co., Ltd.</v>
      </c>
    </row>
    <row r="151" spans="1:28" s="271" customFormat="1" ht="20">
      <c r="A151" s="214" t="s">
        <v>705</v>
      </c>
      <c r="B151" s="215" t="str">
        <f ca="1">IF(LEN(A151)=0,"",INDEX('Smelter Look-up'!$A:$A,MATCH($A151,'Smelter Look-up'!$E:$E,0)))</f>
        <v>Gold</v>
      </c>
      <c r="C151" s="219" t="str">
        <f ca="1">IF(LEN(A151)=0,"",INDEX('Smelter Look-up'!$C:$C,MATCH($A151,'Smelter Look-up'!$E:$E,0)))</f>
        <v>Metalor Technologies (Hong Kong) Ltd.</v>
      </c>
      <c r="D151" s="277"/>
      <c r="E151" s="215" t="str">
        <f ca="1">IF(ISERROR($V151),"",OFFSET('Smelter Look-up'!$D$4,$V151-4,0)&amp;"")</f>
        <v>CHINA</v>
      </c>
      <c r="F151" s="215" t="str">
        <f ca="1">IF(ISERROR($V151),"",OFFSET('Smelter Look-up'!$E$4,$V151-4,0))</f>
        <v>CID001149</v>
      </c>
      <c r="G151" s="215" t="str">
        <f ca="1">IF(C151=$X$4,IF(ISERROR($V151),"Enter smelter details","RMI"),IF(ISERROR($V151),"",OFFSET('Smelter Look-up'!$F$4,$V151-4,0)))</f>
        <v>RMI</v>
      </c>
      <c r="H151" s="216" t="s">
        <v>15667</v>
      </c>
      <c r="I151" s="217" t="str">
        <f ca="1">IF(ISERROR($V151),"",OFFSET('Smelter Look-up'!$H$4,$V151-4,0))</f>
        <v>Kwai Chung</v>
      </c>
      <c r="J151" s="217" t="str">
        <f ca="1">IF(ISERROR($V151),"",OFFSET('Smelter Look-up'!$I$4,$V151-4,0))</f>
        <v>Hong Kong SAR</v>
      </c>
      <c r="K151" s="267" t="s">
        <v>15667</v>
      </c>
      <c r="L151" s="267" t="s">
        <v>15667</v>
      </c>
      <c r="M151" s="267" t="s">
        <v>15667</v>
      </c>
      <c r="N151" s="267" t="s">
        <v>15667</v>
      </c>
      <c r="O151" s="267" t="s">
        <v>490</v>
      </c>
      <c r="P151" s="218" t="s">
        <v>15667</v>
      </c>
      <c r="Q151" s="268" t="s">
        <v>15667</v>
      </c>
      <c r="R151" s="215" t="str">
        <f ca="1">IF(ISERROR($V151),"",OFFSET('Smelter Look-up'!$C$4,$V151-4,0)&amp;"")</f>
        <v>Metalor Technologies (Hong Kong) Ltd.</v>
      </c>
      <c r="S151" s="222" t="str">
        <f t="shared" ca="1" si="21"/>
        <v>CN</v>
      </c>
      <c r="T151" s="222" t="str">
        <f ca="1">IF(B151="","",IF(ISERROR(MATCH($J151,SorP!$B$1:$B$6230,0)),"",INDIRECT("'SorP'!$A$"&amp;MATCH($J151,SorP!$B$1:$B$6230,0))))</f>
        <v/>
      </c>
      <c r="U151" s="238"/>
      <c r="V151" s="269">
        <f ca="1">IF(C151="",NA(),IF(OR(C151="Smelter not listed",C151="Smelter not yet identified"),MATCH($B151&amp;$D151,'Smelter Look-up'!$J:$J,0),MATCH($B151&amp;$C151,'Smelter Look-up'!$J:$J,0)))</f>
        <v>173</v>
      </c>
      <c r="W151" s="270"/>
      <c r="X151" s="270">
        <f t="shared" ca="1" si="22"/>
        <v>0</v>
      </c>
      <c r="Y151" s="270"/>
      <c r="Z151" s="270"/>
      <c r="AB151" s="272" t="str">
        <f t="shared" ca="1" si="23"/>
        <v>GoldMetalor Technologies (Hong Kong) Ltd.</v>
      </c>
    </row>
    <row r="152" spans="1:28" s="271" customFormat="1" ht="20">
      <c r="A152" s="214" t="s">
        <v>706</v>
      </c>
      <c r="B152" s="215" t="str">
        <f ca="1">IF(LEN(A152)=0,"",INDEX('Smelter Look-up'!$A:$A,MATCH($A152,'Smelter Look-up'!$E:$E,0)))</f>
        <v>Gold</v>
      </c>
      <c r="C152" s="219" t="str">
        <f ca="1">IF(LEN(A152)=0,"",INDEX('Smelter Look-up'!$C:$C,MATCH($A152,'Smelter Look-up'!$E:$E,0)))</f>
        <v>Metalor Technologies (Singapore) Pte., Ltd.</v>
      </c>
      <c r="D152" s="277"/>
      <c r="E152" s="215" t="str">
        <f ca="1">IF(ISERROR($V152),"",OFFSET('Smelter Look-up'!$D$4,$V152-4,0)&amp;"")</f>
        <v>SINGAPORE</v>
      </c>
      <c r="F152" s="215" t="str">
        <f ca="1">IF(ISERROR($V152),"",OFFSET('Smelter Look-up'!$E$4,$V152-4,0))</f>
        <v>CID001152</v>
      </c>
      <c r="G152" s="215" t="str">
        <f ca="1">IF(C152=$X$4,IF(ISERROR($V152),"Enter smelter details","RMI"),IF(ISERROR($V152),"",OFFSET('Smelter Look-up'!$F$4,$V152-4,0)))</f>
        <v>RMI</v>
      </c>
      <c r="H152" s="216" t="s">
        <v>15667</v>
      </c>
      <c r="I152" s="217" t="str">
        <f ca="1">IF(ISERROR($V152),"",OFFSET('Smelter Look-up'!$H$4,$V152-4,0))</f>
        <v>Singapore</v>
      </c>
      <c r="J152" s="217" t="str">
        <f ca="1">IF(ISERROR($V152),"",OFFSET('Smelter Look-up'!$I$4,$V152-4,0))</f>
        <v>South West</v>
      </c>
      <c r="K152" s="267" t="s">
        <v>15667</v>
      </c>
      <c r="L152" s="267" t="s">
        <v>15667</v>
      </c>
      <c r="M152" s="267" t="s">
        <v>15667</v>
      </c>
      <c r="N152" s="267" t="s">
        <v>15667</v>
      </c>
      <c r="O152" s="267" t="s">
        <v>490</v>
      </c>
      <c r="P152" s="218" t="s">
        <v>15667</v>
      </c>
      <c r="Q152" s="268" t="s">
        <v>15667</v>
      </c>
      <c r="R152" s="215" t="str">
        <f ca="1">IF(ISERROR($V152),"",OFFSET('Smelter Look-up'!$C$4,$V152-4,0)&amp;"")</f>
        <v>Metalor Technologies (Singapore) Pte., Ltd.</v>
      </c>
      <c r="S152" s="222" t="str">
        <f t="shared" ca="1" si="21"/>
        <v>SG</v>
      </c>
      <c r="T152" s="222" t="str">
        <f ca="1">IF(B152="","",IF(ISERROR(MATCH($J152,SorP!$B$1:$B$6230,0)),"",INDIRECT("'SorP'!$A$"&amp;MATCH($J152,SorP!$B$1:$B$6230,0))))</f>
        <v>SG-05</v>
      </c>
      <c r="U152" s="238"/>
      <c r="V152" s="269">
        <f ca="1">IF(C152="",NA(),IF(OR(C152="Smelter not listed",C152="Smelter not yet identified"),MATCH($B152&amp;$D152,'Smelter Look-up'!$J:$J,0),MATCH($B152&amp;$C152,'Smelter Look-up'!$J:$J,0)))</f>
        <v>174</v>
      </c>
      <c r="W152" s="270"/>
      <c r="X152" s="270">
        <f t="shared" ca="1" si="22"/>
        <v>0</v>
      </c>
      <c r="Y152" s="270"/>
      <c r="Z152" s="270"/>
      <c r="AB152" s="272" t="str">
        <f t="shared" ca="1" si="23"/>
        <v>GoldMetalor Technologies (Singapore) Pte., Ltd.</v>
      </c>
    </row>
    <row r="153" spans="1:28" s="271" customFormat="1" ht="20">
      <c r="A153" s="214" t="s">
        <v>1627</v>
      </c>
      <c r="B153" s="215" t="str">
        <f ca="1">IF(LEN(A153)=0,"",INDEX('Smelter Look-up'!$A:$A,MATCH($A153,'Smelter Look-up'!$E:$E,0)))</f>
        <v>Gold</v>
      </c>
      <c r="C153" s="219" t="str">
        <f ca="1">IF(LEN(A153)=0,"",INDEX('Smelter Look-up'!$C:$C,MATCH($A153,'Smelter Look-up'!$E:$E,0)))</f>
        <v>Metalor Technologies (Suzhou) Ltd.</v>
      </c>
      <c r="D153" s="277"/>
      <c r="E153" s="215" t="str">
        <f ca="1">IF(ISERROR($V153),"",OFFSET('Smelter Look-up'!$D$4,$V153-4,0)&amp;"")</f>
        <v>CHINA</v>
      </c>
      <c r="F153" s="215" t="str">
        <f ca="1">IF(ISERROR($V153),"",OFFSET('Smelter Look-up'!$E$4,$V153-4,0))</f>
        <v>CID001147</v>
      </c>
      <c r="G153" s="215" t="str">
        <f ca="1">IF(C153=$X$4,IF(ISERROR($V153),"Enter smelter details","RMI"),IF(ISERROR($V153),"",OFFSET('Smelter Look-up'!$F$4,$V153-4,0)))</f>
        <v>RMI</v>
      </c>
      <c r="H153" s="216" t="s">
        <v>15667</v>
      </c>
      <c r="I153" s="217" t="str">
        <f ca="1">IF(ISERROR($V153),"",OFFSET('Smelter Look-up'!$H$4,$V153-4,0))</f>
        <v>Suzhou</v>
      </c>
      <c r="J153" s="217" t="str">
        <f ca="1">IF(ISERROR($V153),"",OFFSET('Smelter Look-up'!$I$4,$V153-4,0))</f>
        <v>Jiangsu Sheng</v>
      </c>
      <c r="K153" s="267" t="s">
        <v>15667</v>
      </c>
      <c r="L153" s="267" t="s">
        <v>15667</v>
      </c>
      <c r="M153" s="267" t="s">
        <v>15667</v>
      </c>
      <c r="N153" s="267" t="s">
        <v>15667</v>
      </c>
      <c r="O153" s="267" t="s">
        <v>490</v>
      </c>
      <c r="P153" s="218" t="s">
        <v>15667</v>
      </c>
      <c r="Q153" s="268" t="s">
        <v>15667</v>
      </c>
      <c r="R153" s="215" t="str">
        <f ca="1">IF(ISERROR($V153),"",OFFSET('Smelter Look-up'!$C$4,$V153-4,0)&amp;"")</f>
        <v>Metalor Technologies (Suzhou) Ltd.</v>
      </c>
      <c r="S153" s="222" t="str">
        <f t="shared" ca="1" si="21"/>
        <v>CN</v>
      </c>
      <c r="T153" s="222" t="str">
        <f ca="1">IF(B153="","",IF(ISERROR(MATCH($J153,SorP!$B$1:$B$6230,0)),"",INDIRECT("'SorP'!$A$"&amp;MATCH($J153,SorP!$B$1:$B$6230,0))))</f>
        <v>CN-JS</v>
      </c>
      <c r="U153" s="238"/>
      <c r="V153" s="269">
        <f ca="1">IF(C153="",NA(),IF(OR(C153="Smelter not listed",C153="Smelter not yet identified"),MATCH($B153&amp;$D153,'Smelter Look-up'!$J:$J,0),MATCH($B153&amp;$C153,'Smelter Look-up'!$J:$J,0)))</f>
        <v>175</v>
      </c>
      <c r="W153" s="270"/>
      <c r="X153" s="270">
        <f t="shared" ca="1" si="22"/>
        <v>0</v>
      </c>
      <c r="Y153" s="270"/>
      <c r="Z153" s="270"/>
      <c r="AB153" s="272" t="str">
        <f t="shared" ca="1" si="23"/>
        <v>GoldMetalor Technologies (Suzhou) Ltd.</v>
      </c>
    </row>
    <row r="154" spans="1:28" s="271" customFormat="1" ht="20">
      <c r="A154" s="214" t="s">
        <v>707</v>
      </c>
      <c r="B154" s="215" t="str">
        <f ca="1">IF(LEN(A154)=0,"",INDEX('Smelter Look-up'!$A:$A,MATCH($A154,'Smelter Look-up'!$E:$E,0)))</f>
        <v>Gold</v>
      </c>
      <c r="C154" s="219" t="str">
        <f ca="1">IF(LEN(A154)=0,"",INDEX('Smelter Look-up'!$C:$C,MATCH($A154,'Smelter Look-up'!$E:$E,0)))</f>
        <v>Metalor Technologies S.A.</v>
      </c>
      <c r="D154" s="277"/>
      <c r="E154" s="215" t="str">
        <f ca="1">IF(ISERROR($V154),"",OFFSET('Smelter Look-up'!$D$4,$V154-4,0)&amp;"")</f>
        <v>SWITZERLAND</v>
      </c>
      <c r="F154" s="215" t="str">
        <f ca="1">IF(ISERROR($V154),"",OFFSET('Smelter Look-up'!$E$4,$V154-4,0))</f>
        <v>CID001153</v>
      </c>
      <c r="G154" s="215" t="str">
        <f ca="1">IF(C154=$X$4,IF(ISERROR($V154),"Enter smelter details","RMI"),IF(ISERROR($V154),"",OFFSET('Smelter Look-up'!$F$4,$V154-4,0)))</f>
        <v>RMI</v>
      </c>
      <c r="H154" s="216" t="s">
        <v>15667</v>
      </c>
      <c r="I154" s="217" t="str">
        <f ca="1">IF(ISERROR($V154),"",OFFSET('Smelter Look-up'!$H$4,$V154-4,0))</f>
        <v>Marin</v>
      </c>
      <c r="J154" s="217" t="str">
        <f ca="1">IF(ISERROR($V154),"",OFFSET('Smelter Look-up'!$I$4,$V154-4,0))</f>
        <v>Neuchâtel</v>
      </c>
      <c r="K154" s="267" t="s">
        <v>15667</v>
      </c>
      <c r="L154" s="267" t="s">
        <v>15667</v>
      </c>
      <c r="M154" s="267" t="s">
        <v>15667</v>
      </c>
      <c r="N154" s="267" t="s">
        <v>15667</v>
      </c>
      <c r="O154" s="267" t="s">
        <v>490</v>
      </c>
      <c r="P154" s="218" t="s">
        <v>15667</v>
      </c>
      <c r="Q154" s="268" t="s">
        <v>15667</v>
      </c>
      <c r="R154" s="215" t="str">
        <f ca="1">IF(ISERROR($V154),"",OFFSET('Smelter Look-up'!$C$4,$V154-4,0)&amp;"")</f>
        <v>Metalor Technologies S.A.</v>
      </c>
      <c r="S154" s="222" t="str">
        <f t="shared" ca="1" si="21"/>
        <v>CH</v>
      </c>
      <c r="T154" s="222" t="str">
        <f ca="1">IF(B154="","",IF(ISERROR(MATCH($J154,SorP!$B$1:$B$6230,0)),"",INDIRECT("'SorP'!$A$"&amp;MATCH($J154,SorP!$B$1:$B$6230,0))))</f>
        <v>CH-NE</v>
      </c>
      <c r="U154" s="238"/>
      <c r="V154" s="269">
        <f ca="1">IF(C154="",NA(),IF(OR(C154="Smelter not listed",C154="Smelter not yet identified"),MATCH($B154&amp;$D154,'Smelter Look-up'!$J:$J,0),MATCH($B154&amp;$C154,'Smelter Look-up'!$J:$J,0)))</f>
        <v>176</v>
      </c>
      <c r="W154" s="270"/>
      <c r="X154" s="270">
        <f t="shared" ca="1" si="22"/>
        <v>0</v>
      </c>
      <c r="Y154" s="270"/>
      <c r="Z154" s="270"/>
      <c r="AB154" s="272" t="str">
        <f t="shared" ca="1" si="23"/>
        <v>GoldMetalor Technologies S.A.</v>
      </c>
    </row>
    <row r="155" spans="1:28" s="271" customFormat="1" ht="27">
      <c r="A155" s="214" t="s">
        <v>708</v>
      </c>
      <c r="B155" s="215" t="str">
        <f ca="1">IF(LEN(A155)=0,"",INDEX('Smelter Look-up'!$A:$A,MATCH($A155,'Smelter Look-up'!$E:$E,0)))</f>
        <v>Gold</v>
      </c>
      <c r="C155" s="219" t="str">
        <f ca="1">IF(LEN(A155)=0,"",INDEX('Smelter Look-up'!$C:$C,MATCH($A155,'Smelter Look-up'!$E:$E,0)))</f>
        <v>Metalor USA Refining Corporation</v>
      </c>
      <c r="D155" s="277"/>
      <c r="E155" s="215" t="str">
        <f ca="1">IF(ISERROR($V155),"",OFFSET('Smelter Look-up'!$D$4,$V155-4,0)&amp;"")</f>
        <v>UNITED STATES OF AMERICA</v>
      </c>
      <c r="F155" s="215" t="str">
        <f ca="1">IF(ISERROR($V155),"",OFFSET('Smelter Look-up'!$E$4,$V155-4,0))</f>
        <v>CID001157</v>
      </c>
      <c r="G155" s="215" t="str">
        <f ca="1">IF(C155=$X$4,IF(ISERROR($V155),"Enter smelter details","RMI"),IF(ISERROR($V155),"",OFFSET('Smelter Look-up'!$F$4,$V155-4,0)))</f>
        <v>RMI</v>
      </c>
      <c r="H155" s="216" t="s">
        <v>15667</v>
      </c>
      <c r="I155" s="217" t="str">
        <f ca="1">IF(ISERROR($V155),"",OFFSET('Smelter Look-up'!$H$4,$V155-4,0))</f>
        <v>North Attleboro</v>
      </c>
      <c r="J155" s="217" t="str">
        <f ca="1">IF(ISERROR($V155),"",OFFSET('Smelter Look-up'!$I$4,$V155-4,0))</f>
        <v>Massachusetts</v>
      </c>
      <c r="K155" s="267" t="s">
        <v>15667</v>
      </c>
      <c r="L155" s="267" t="s">
        <v>15667</v>
      </c>
      <c r="M155" s="267" t="s">
        <v>15667</v>
      </c>
      <c r="N155" s="267" t="s">
        <v>15667</v>
      </c>
      <c r="O155" s="267" t="s">
        <v>490</v>
      </c>
      <c r="P155" s="218" t="s">
        <v>15667</v>
      </c>
      <c r="Q155" s="268" t="s">
        <v>15667</v>
      </c>
      <c r="R155" s="215" t="str">
        <f ca="1">IF(ISERROR($V155),"",OFFSET('Smelter Look-up'!$C$4,$V155-4,0)&amp;"")</f>
        <v>Metalor USA Refining Corporation</v>
      </c>
      <c r="S155" s="222" t="str">
        <f t="shared" ca="1" si="21"/>
        <v>US</v>
      </c>
      <c r="T155" s="222" t="str">
        <f ca="1">IF(B155="","",IF(ISERROR(MATCH($J155,SorP!$B$1:$B$6230,0)),"",INDIRECT("'SorP'!$A$"&amp;MATCH($J155,SorP!$B$1:$B$6230,0))))</f>
        <v>US-MA</v>
      </c>
      <c r="U155" s="238"/>
      <c r="V155" s="269">
        <f ca="1">IF(C155="",NA(),IF(OR(C155="Smelter not listed",C155="Smelter not yet identified"),MATCH($B155&amp;$D155,'Smelter Look-up'!$J:$J,0),MATCH($B155&amp;$C155,'Smelter Look-up'!$J:$J,0)))</f>
        <v>177</v>
      </c>
      <c r="W155" s="270"/>
      <c r="X155" s="270">
        <f t="shared" ca="1" si="22"/>
        <v>0</v>
      </c>
      <c r="Y155" s="270"/>
      <c r="Z155" s="270"/>
      <c r="AB155" s="272" t="str">
        <f t="shared" ca="1" si="23"/>
        <v>GoldMetalor USA Refining Corporation</v>
      </c>
    </row>
    <row r="156" spans="1:28" s="271" customFormat="1" ht="20">
      <c r="A156" s="214" t="s">
        <v>709</v>
      </c>
      <c r="B156" s="215" t="str">
        <f ca="1">IF(LEN(A156)=0,"",INDEX('Smelter Look-up'!$A:$A,MATCH($A156,'Smelter Look-up'!$E:$E,0)))</f>
        <v>Gold</v>
      </c>
      <c r="C156" s="219" t="str">
        <f ca="1">IF(LEN(A156)=0,"",INDEX('Smelter Look-up'!$C:$C,MATCH($A156,'Smelter Look-up'!$E:$E,0)))</f>
        <v>Metalurgica Met-Mex Penoles S.A. De C.V.</v>
      </c>
      <c r="D156" s="277"/>
      <c r="E156" s="215" t="str">
        <f ca="1">IF(ISERROR($V156),"",OFFSET('Smelter Look-up'!$D$4,$V156-4,0)&amp;"")</f>
        <v>MEXICO</v>
      </c>
      <c r="F156" s="215" t="str">
        <f ca="1">IF(ISERROR($V156),"",OFFSET('Smelter Look-up'!$E$4,$V156-4,0))</f>
        <v>CID001161</v>
      </c>
      <c r="G156" s="215" t="str">
        <f ca="1">IF(C156=$X$4,IF(ISERROR($V156),"Enter smelter details","RMI"),IF(ISERROR($V156),"",OFFSET('Smelter Look-up'!$F$4,$V156-4,0)))</f>
        <v>RMI</v>
      </c>
      <c r="H156" s="216" t="s">
        <v>15667</v>
      </c>
      <c r="I156" s="217" t="str">
        <f ca="1">IF(ISERROR($V156),"",OFFSET('Smelter Look-up'!$H$4,$V156-4,0))</f>
        <v>Torreon</v>
      </c>
      <c r="J156" s="217" t="str">
        <f ca="1">IF(ISERROR($V156),"",OFFSET('Smelter Look-up'!$I$4,$V156-4,0))</f>
        <v>Coahuila de Zaragoza</v>
      </c>
      <c r="K156" s="267" t="s">
        <v>15667</v>
      </c>
      <c r="L156" s="267" t="s">
        <v>15667</v>
      </c>
      <c r="M156" s="267" t="s">
        <v>15667</v>
      </c>
      <c r="N156" s="267" t="s">
        <v>15667</v>
      </c>
      <c r="O156" s="267" t="s">
        <v>490</v>
      </c>
      <c r="P156" s="218" t="s">
        <v>15667</v>
      </c>
      <c r="Q156" s="268" t="s">
        <v>15667</v>
      </c>
      <c r="R156" s="215" t="str">
        <f ca="1">IF(ISERROR($V156),"",OFFSET('Smelter Look-up'!$C$4,$V156-4,0)&amp;"")</f>
        <v>Metalurgica Met-Mex Penoles S.A. De C.V.</v>
      </c>
      <c r="S156" s="222" t="str">
        <f t="shared" ca="1" si="21"/>
        <v>MX</v>
      </c>
      <c r="T156" s="222" t="str">
        <f ca="1">IF(B156="","",IF(ISERROR(MATCH($J156,SorP!$B$1:$B$6230,0)),"",INDIRECT("'SorP'!$A$"&amp;MATCH($J156,SorP!$B$1:$B$6230,0))))</f>
        <v>MX-COA</v>
      </c>
      <c r="U156" s="238"/>
      <c r="V156" s="269">
        <f ca="1">IF(C156="",NA(),IF(OR(C156="Smelter not listed",C156="Smelter not yet identified"),MATCH($B156&amp;$D156,'Smelter Look-up'!$J:$J,0),MATCH($B156&amp;$C156,'Smelter Look-up'!$J:$J,0)))</f>
        <v>178</v>
      </c>
      <c r="W156" s="270"/>
      <c r="X156" s="270">
        <f t="shared" ca="1" si="22"/>
        <v>0</v>
      </c>
      <c r="Y156" s="270"/>
      <c r="Z156" s="270"/>
      <c r="AB156" s="272" t="str">
        <f t="shared" ca="1" si="23"/>
        <v>GoldMetalurgica Met-Mex Penoles S.A. De C.V.</v>
      </c>
    </row>
    <row r="157" spans="1:28" s="271" customFormat="1" ht="20">
      <c r="A157" s="214" t="s">
        <v>710</v>
      </c>
      <c r="B157" s="215" t="str">
        <f ca="1">IF(LEN(A157)=0,"",INDEX('Smelter Look-up'!$A:$A,MATCH($A157,'Smelter Look-up'!$E:$E,0)))</f>
        <v>Gold</v>
      </c>
      <c r="C157" s="219" t="str">
        <f ca="1">IF(LEN(A157)=0,"",INDEX('Smelter Look-up'!$C:$C,MATCH($A157,'Smelter Look-up'!$E:$E,0)))</f>
        <v>Mitsubishi Materials Corporation</v>
      </c>
      <c r="D157" s="277"/>
      <c r="E157" s="215" t="str">
        <f ca="1">IF(ISERROR($V157),"",OFFSET('Smelter Look-up'!$D$4,$V157-4,0)&amp;"")</f>
        <v>JAPAN</v>
      </c>
      <c r="F157" s="215" t="str">
        <f ca="1">IF(ISERROR($V157),"",OFFSET('Smelter Look-up'!$E$4,$V157-4,0))</f>
        <v>CID001188</v>
      </c>
      <c r="G157" s="215" t="str">
        <f ca="1">IF(C157=$X$4,IF(ISERROR($V157),"Enter smelter details","RMI"),IF(ISERROR($V157),"",OFFSET('Smelter Look-up'!$F$4,$V157-4,0)))</f>
        <v>RMI</v>
      </c>
      <c r="H157" s="216" t="s">
        <v>15667</v>
      </c>
      <c r="I157" s="217" t="str">
        <f ca="1">IF(ISERROR($V157),"",OFFSET('Smelter Look-up'!$H$4,$V157-4,0))</f>
        <v>Tokyo</v>
      </c>
      <c r="J157" s="217" t="str">
        <f ca="1">IF(ISERROR($V157),"",OFFSET('Smelter Look-up'!$I$4,$V157-4,0))</f>
        <v>Tokyo</v>
      </c>
      <c r="K157" s="267" t="s">
        <v>15667</v>
      </c>
      <c r="L157" s="267" t="s">
        <v>15667</v>
      </c>
      <c r="M157" s="267" t="s">
        <v>15667</v>
      </c>
      <c r="N157" s="267" t="s">
        <v>15667</v>
      </c>
      <c r="O157" s="267" t="s">
        <v>490</v>
      </c>
      <c r="P157" s="218" t="s">
        <v>15667</v>
      </c>
      <c r="Q157" s="268" t="s">
        <v>15667</v>
      </c>
      <c r="R157" s="215" t="str">
        <f ca="1">IF(ISERROR($V157),"",OFFSET('Smelter Look-up'!$C$4,$V157-4,0)&amp;"")</f>
        <v>Mitsubishi Materials Corporation</v>
      </c>
      <c r="S157" s="222" t="str">
        <f t="shared" ca="1" si="21"/>
        <v>JP</v>
      </c>
      <c r="T157" s="222" t="str">
        <f ca="1">IF(B157="","",IF(ISERROR(MATCH($J157,SorP!$B$1:$B$6230,0)),"",INDIRECT("'SorP'!$A$"&amp;MATCH($J157,SorP!$B$1:$B$6230,0))))</f>
        <v>JP-13</v>
      </c>
      <c r="U157" s="238"/>
      <c r="V157" s="269">
        <f ca="1">IF(C157="",NA(),IF(OR(C157="Smelter not listed",C157="Smelter not yet identified"),MATCH($B157&amp;$D157,'Smelter Look-up'!$J:$J,0),MATCH($B157&amp;$C157,'Smelter Look-up'!$J:$J,0)))</f>
        <v>182</v>
      </c>
      <c r="W157" s="270"/>
      <c r="X157" s="270">
        <f t="shared" ca="1" si="22"/>
        <v>0</v>
      </c>
      <c r="Y157" s="270"/>
      <c r="Z157" s="270"/>
      <c r="AB157" s="272" t="str">
        <f t="shared" ca="1" si="23"/>
        <v>GoldMitsubishi Materials Corporation</v>
      </c>
    </row>
    <row r="158" spans="1:28" s="271" customFormat="1" ht="20">
      <c r="A158" s="214" t="s">
        <v>711</v>
      </c>
      <c r="B158" s="215" t="str">
        <f ca="1">IF(LEN(A158)=0,"",INDEX('Smelter Look-up'!$A:$A,MATCH($A158,'Smelter Look-up'!$E:$E,0)))</f>
        <v>Gold</v>
      </c>
      <c r="C158" s="219" t="str">
        <f ca="1">IF(LEN(A158)=0,"",INDEX('Smelter Look-up'!$C:$C,MATCH($A158,'Smelter Look-up'!$E:$E,0)))</f>
        <v>Mitsui Mining and Smelting Co., Ltd.</v>
      </c>
      <c r="D158" s="277"/>
      <c r="E158" s="215" t="str">
        <f ca="1">IF(ISERROR($V158),"",OFFSET('Smelter Look-up'!$D$4,$V158-4,0)&amp;"")</f>
        <v>JAPAN</v>
      </c>
      <c r="F158" s="215" t="str">
        <f ca="1">IF(ISERROR($V158),"",OFFSET('Smelter Look-up'!$E$4,$V158-4,0))</f>
        <v>CID001193</v>
      </c>
      <c r="G158" s="215" t="str">
        <f ca="1">IF(C158=$X$4,IF(ISERROR($V158),"Enter smelter details","RMI"),IF(ISERROR($V158),"",OFFSET('Smelter Look-up'!$F$4,$V158-4,0)))</f>
        <v>RMI</v>
      </c>
      <c r="H158" s="216" t="s">
        <v>15667</v>
      </c>
      <c r="I158" s="217" t="str">
        <f ca="1">IF(ISERROR($V158),"",OFFSET('Smelter Look-up'!$H$4,$V158-4,0))</f>
        <v>Takehara</v>
      </c>
      <c r="J158" s="217" t="str">
        <f ca="1">IF(ISERROR($V158),"",OFFSET('Smelter Look-up'!$I$4,$V158-4,0))</f>
        <v>Hiroshima</v>
      </c>
      <c r="K158" s="267" t="s">
        <v>15667</v>
      </c>
      <c r="L158" s="267" t="s">
        <v>15667</v>
      </c>
      <c r="M158" s="267" t="s">
        <v>15667</v>
      </c>
      <c r="N158" s="267" t="s">
        <v>15667</v>
      </c>
      <c r="O158" s="267" t="s">
        <v>490</v>
      </c>
      <c r="P158" s="218" t="s">
        <v>15667</v>
      </c>
      <c r="Q158" s="268" t="s">
        <v>15667</v>
      </c>
      <c r="R158" s="215" t="str">
        <f ca="1">IF(ISERROR($V158),"",OFFSET('Smelter Look-up'!$C$4,$V158-4,0)&amp;"")</f>
        <v>Mitsui Mining and Smelting Co., Ltd.</v>
      </c>
      <c r="S158" s="222" t="str">
        <f t="shared" ca="1" si="21"/>
        <v>JP</v>
      </c>
      <c r="T158" s="222" t="str">
        <f ca="1">IF(B158="","",IF(ISERROR(MATCH($J158,SorP!$B$1:$B$6230,0)),"",INDIRECT("'SorP'!$A$"&amp;MATCH($J158,SorP!$B$1:$B$6230,0))))</f>
        <v>JP-34</v>
      </c>
      <c r="U158" s="238"/>
      <c r="V158" s="269">
        <f ca="1">IF(C158="",NA(),IF(OR(C158="Smelter not listed",C158="Smelter not yet identified"),MATCH($B158&amp;$D158,'Smelter Look-up'!$J:$J,0),MATCH($B158&amp;$C158,'Smelter Look-up'!$J:$J,0)))</f>
        <v>184</v>
      </c>
      <c r="W158" s="270"/>
      <c r="X158" s="270">
        <f t="shared" ca="1" si="22"/>
        <v>0</v>
      </c>
      <c r="Y158" s="270"/>
      <c r="Z158" s="270"/>
      <c r="AB158" s="272" t="str">
        <f t="shared" ca="1" si="23"/>
        <v>GoldMitsui Mining and Smelting Co., Ltd.</v>
      </c>
    </row>
    <row r="159" spans="1:28" s="271" customFormat="1" ht="20">
      <c r="A159" s="214" t="s">
        <v>1391</v>
      </c>
      <c r="B159" s="215" t="str">
        <f ca="1">IF(LEN(A159)=0,"",INDEX('Smelter Look-up'!$A:$A,MATCH($A159,'Smelter Look-up'!$E:$E,0)))</f>
        <v>Gold</v>
      </c>
      <c r="C159" s="219" t="str">
        <f ca="1">IF(LEN(A159)=0,"",INDEX('Smelter Look-up'!$C:$C,MATCH($A159,'Smelter Look-up'!$E:$E,0)))</f>
        <v>MMTC-PAMP India Pvt., Ltd.</v>
      </c>
      <c r="D159" s="277"/>
      <c r="E159" s="215" t="str">
        <f ca="1">IF(ISERROR($V159),"",OFFSET('Smelter Look-up'!$D$4,$V159-4,0)&amp;"")</f>
        <v>INDIA</v>
      </c>
      <c r="F159" s="215" t="str">
        <f ca="1">IF(ISERROR($V159),"",OFFSET('Smelter Look-up'!$E$4,$V159-4,0))</f>
        <v>CID002509</v>
      </c>
      <c r="G159" s="215" t="str">
        <f ca="1">IF(C159=$X$4,IF(ISERROR($V159),"Enter smelter details","RMI"),IF(ISERROR($V159),"",OFFSET('Smelter Look-up'!$F$4,$V159-4,0)))</f>
        <v>RMI</v>
      </c>
      <c r="H159" s="216" t="s">
        <v>15667</v>
      </c>
      <c r="I159" s="217" t="str">
        <f ca="1">IF(ISERROR($V159),"",OFFSET('Smelter Look-up'!$H$4,$V159-4,0))</f>
        <v>Mewat</v>
      </c>
      <c r="J159" s="217" t="str">
        <f ca="1">IF(ISERROR($V159),"",OFFSET('Smelter Look-up'!$I$4,$V159-4,0))</f>
        <v>Haryana</v>
      </c>
      <c r="K159" s="267" t="s">
        <v>15667</v>
      </c>
      <c r="L159" s="267" t="s">
        <v>15667</v>
      </c>
      <c r="M159" s="267" t="s">
        <v>15667</v>
      </c>
      <c r="N159" s="267" t="s">
        <v>15667</v>
      </c>
      <c r="O159" s="267" t="s">
        <v>490</v>
      </c>
      <c r="P159" s="218" t="s">
        <v>15667</v>
      </c>
      <c r="Q159" s="268" t="s">
        <v>15667</v>
      </c>
      <c r="R159" s="215" t="str">
        <f ca="1">IF(ISERROR($V159),"",OFFSET('Smelter Look-up'!$C$4,$V159-4,0)&amp;"")</f>
        <v>MMTC-PAMP India Pvt., Ltd.</v>
      </c>
      <c r="S159" s="222" t="str">
        <f t="shared" ca="1" si="21"/>
        <v>IN</v>
      </c>
      <c r="T159" s="222" t="str">
        <f ca="1">IF(B159="","",IF(ISERROR(MATCH($J159,SorP!$B$1:$B$6230,0)),"",INDIRECT("'SorP'!$A$"&amp;MATCH($J159,SorP!$B$1:$B$6230,0))))</f>
        <v>IN-HR</v>
      </c>
      <c r="U159" s="238"/>
      <c r="V159" s="269">
        <f ca="1">IF(C159="",NA(),IF(OR(C159="Smelter not listed",C159="Smelter not yet identified"),MATCH($B159&amp;$D159,'Smelter Look-up'!$J:$J,0),MATCH($B159&amp;$C159,'Smelter Look-up'!$J:$J,0)))</f>
        <v>185</v>
      </c>
      <c r="W159" s="270"/>
      <c r="X159" s="270">
        <f t="shared" ca="1" si="22"/>
        <v>0</v>
      </c>
      <c r="Y159" s="270"/>
      <c r="Z159" s="270"/>
      <c r="AB159" s="272" t="str">
        <f t="shared" ca="1" si="23"/>
        <v>GoldMMTC-PAMP India Pvt., Ltd.</v>
      </c>
    </row>
    <row r="160" spans="1:28" s="271" customFormat="1" ht="20">
      <c r="A160" s="214" t="s">
        <v>712</v>
      </c>
      <c r="B160" s="215" t="str">
        <f ca="1">IF(LEN(A160)=0,"",INDEX('Smelter Look-up'!$A:$A,MATCH($A160,'Smelter Look-up'!$E:$E,0)))</f>
        <v>Gold</v>
      </c>
      <c r="C160" s="219" t="str">
        <f ca="1">IF(LEN(A160)=0,"",INDEX('Smelter Look-up'!$C:$C,MATCH($A160,'Smelter Look-up'!$E:$E,0)))</f>
        <v>Moscow Special Alloys Processing Plant</v>
      </c>
      <c r="D160" s="277"/>
      <c r="E160" s="215" t="str">
        <f ca="1">IF(ISERROR($V160),"",OFFSET('Smelter Look-up'!$D$4,$V160-4,0)&amp;"")</f>
        <v>RUSSIAN FEDERATION</v>
      </c>
      <c r="F160" s="215" t="str">
        <f ca="1">IF(ISERROR($V160),"",OFFSET('Smelter Look-up'!$E$4,$V160-4,0))</f>
        <v>CID001204</v>
      </c>
      <c r="G160" s="215" t="str">
        <f ca="1">IF(C160=$X$4,IF(ISERROR($V160),"Enter smelter details","RMI"),IF(ISERROR($V160),"",OFFSET('Smelter Look-up'!$F$4,$V160-4,0)))</f>
        <v>RMI</v>
      </c>
      <c r="H160" s="216" t="s">
        <v>15667</v>
      </c>
      <c r="I160" s="217" t="str">
        <f ca="1">IF(ISERROR($V160),"",OFFSET('Smelter Look-up'!$H$4,$V160-4,0))</f>
        <v>Obrucheva</v>
      </c>
      <c r="J160" s="217" t="str">
        <f ca="1">IF(ISERROR($V160),"",OFFSET('Smelter Look-up'!$I$4,$V160-4,0))</f>
        <v>Moskva</v>
      </c>
      <c r="K160" s="267" t="s">
        <v>15667</v>
      </c>
      <c r="L160" s="267" t="s">
        <v>15667</v>
      </c>
      <c r="M160" s="267" t="s">
        <v>15667</v>
      </c>
      <c r="N160" s="267" t="s">
        <v>15667</v>
      </c>
      <c r="O160" s="267" t="s">
        <v>490</v>
      </c>
      <c r="P160" s="218" t="s">
        <v>15667</v>
      </c>
      <c r="Q160" s="268" t="s">
        <v>15667</v>
      </c>
      <c r="R160" s="215" t="str">
        <f ca="1">IF(ISERROR($V160),"",OFFSET('Smelter Look-up'!$C$4,$V160-4,0)&amp;"")</f>
        <v>Moscow Special Alloys Processing Plant</v>
      </c>
      <c r="S160" s="222" t="str">
        <f t="shared" ca="1" si="21"/>
        <v>RU</v>
      </c>
      <c r="T160" s="222" t="str">
        <f ca="1">IF(B160="","",IF(ISERROR(MATCH($J160,SorP!$B$1:$B$6230,0)),"",INDIRECT("'SorP'!$A$"&amp;MATCH($J160,SorP!$B$1:$B$6230,0))))</f>
        <v>RU-MOW</v>
      </c>
      <c r="U160" s="238"/>
      <c r="V160" s="269">
        <f ca="1">IF(C160="",NA(),IF(OR(C160="Smelter not listed",C160="Smelter not yet identified"),MATCH($B160&amp;$D160,'Smelter Look-up'!$J:$J,0),MATCH($B160&amp;$C160,'Smelter Look-up'!$J:$J,0)))</f>
        <v>188</v>
      </c>
      <c r="W160" s="270"/>
      <c r="X160" s="270">
        <f t="shared" ca="1" si="22"/>
        <v>0</v>
      </c>
      <c r="Y160" s="270"/>
      <c r="Z160" s="270"/>
      <c r="AB160" s="272" t="str">
        <f t="shared" ca="1" si="23"/>
        <v>GoldMoscow Special Alloys Processing Plant</v>
      </c>
    </row>
    <row r="161" spans="1:28" s="271" customFormat="1" ht="20">
      <c r="A161" s="214" t="s">
        <v>713</v>
      </c>
      <c r="B161" s="215" t="str">
        <f ca="1">IF(LEN(A161)=0,"",INDEX('Smelter Look-up'!$A:$A,MATCH($A161,'Smelter Look-up'!$E:$E,0)))</f>
        <v>Gold</v>
      </c>
      <c r="C161" s="219" t="str">
        <f ca="1">IF(LEN(A161)=0,"",INDEX('Smelter Look-up'!$C:$C,MATCH($A161,'Smelter Look-up'!$E:$E,0)))</f>
        <v>Nadir Metal Rafineri San. Ve Tic. A.S.</v>
      </c>
      <c r="D161" s="277"/>
      <c r="E161" s="215" t="str">
        <f ca="1">IF(ISERROR($V161),"",OFFSET('Smelter Look-up'!$D$4,$V161-4,0)&amp;"")</f>
        <v>TURKEY</v>
      </c>
      <c r="F161" s="215" t="str">
        <f ca="1">IF(ISERROR($V161),"",OFFSET('Smelter Look-up'!$E$4,$V161-4,0))</f>
        <v>CID001220</v>
      </c>
      <c r="G161" s="215" t="str">
        <f ca="1">IF(C161=$X$4,IF(ISERROR($V161),"Enter smelter details","RMI"),IF(ISERROR($V161),"",OFFSET('Smelter Look-up'!$F$4,$V161-4,0)))</f>
        <v>RMI</v>
      </c>
      <c r="H161" s="216" t="s">
        <v>15667</v>
      </c>
      <c r="I161" s="217" t="str">
        <f ca="1">IF(ISERROR($V161),"",OFFSET('Smelter Look-up'!$H$4,$V161-4,0))</f>
        <v>Bahçelievler</v>
      </c>
      <c r="J161" s="217" t="str">
        <f ca="1">IF(ISERROR($V161),"",OFFSET('Smelter Look-up'!$I$4,$V161-4,0))</f>
        <v>İstanbul</v>
      </c>
      <c r="K161" s="267" t="s">
        <v>15667</v>
      </c>
      <c r="L161" s="267" t="s">
        <v>15667</v>
      </c>
      <c r="M161" s="267" t="s">
        <v>15667</v>
      </c>
      <c r="N161" s="267" t="s">
        <v>15667</v>
      </c>
      <c r="O161" s="267" t="s">
        <v>490</v>
      </c>
      <c r="P161" s="218" t="s">
        <v>15667</v>
      </c>
      <c r="Q161" s="268" t="s">
        <v>15667</v>
      </c>
      <c r="R161" s="215" t="str">
        <f ca="1">IF(ISERROR($V161),"",OFFSET('Smelter Look-up'!$C$4,$V161-4,0)&amp;"")</f>
        <v>Nadir Metal Rafineri San. Ve Tic. A.S.</v>
      </c>
      <c r="S161" s="222" t="str">
        <f t="shared" ca="1" si="21"/>
        <v>TR</v>
      </c>
      <c r="T161" s="222" t="str">
        <f ca="1">IF(B161="","",IF(ISERROR(MATCH($J161,SorP!$B$1:$B$6230,0)),"",INDIRECT("'SorP'!$A$"&amp;MATCH($J161,SorP!$B$1:$B$6230,0))))</f>
        <v>TR-34</v>
      </c>
      <c r="U161" s="238"/>
      <c r="V161" s="269">
        <f ca="1">IF(C161="",NA(),IF(OR(C161="Smelter not listed",C161="Smelter not yet identified"),MATCH($B161&amp;$D161,'Smelter Look-up'!$J:$J,0),MATCH($B161&amp;$C161,'Smelter Look-up'!$J:$J,0)))</f>
        <v>189</v>
      </c>
      <c r="W161" s="270"/>
      <c r="X161" s="270">
        <f t="shared" ca="1" si="22"/>
        <v>0</v>
      </c>
      <c r="Y161" s="270"/>
      <c r="Z161" s="270"/>
      <c r="AB161" s="272" t="str">
        <f t="shared" ca="1" si="23"/>
        <v>GoldNadir Metal Rafineri San. Ve Tic. A.S.</v>
      </c>
    </row>
    <row r="162" spans="1:28" s="271" customFormat="1" ht="20">
      <c r="A162" s="214" t="s">
        <v>714</v>
      </c>
      <c r="B162" s="215" t="str">
        <f ca="1">IF(LEN(A162)=0,"",INDEX('Smelter Look-up'!$A:$A,MATCH($A162,'Smelter Look-up'!$E:$E,0)))</f>
        <v>Gold</v>
      </c>
      <c r="C162" s="219" t="str">
        <f ca="1">IF(LEN(A162)=0,"",INDEX('Smelter Look-up'!$C:$C,MATCH($A162,'Smelter Look-up'!$E:$E,0)))</f>
        <v>Navoi Mining and Metallurgical Combinat</v>
      </c>
      <c r="D162" s="277"/>
      <c r="E162" s="215" t="str">
        <f ca="1">IF(ISERROR($V162),"",OFFSET('Smelter Look-up'!$D$4,$V162-4,0)&amp;"")</f>
        <v>UZBEKISTAN</v>
      </c>
      <c r="F162" s="215" t="str">
        <f ca="1">IF(ISERROR($V162),"",OFFSET('Smelter Look-up'!$E$4,$V162-4,0))</f>
        <v>CID001236</v>
      </c>
      <c r="G162" s="215" t="str">
        <f ca="1">IF(C162=$X$4,IF(ISERROR($V162),"Enter smelter details","RMI"),IF(ISERROR($V162),"",OFFSET('Smelter Look-up'!$F$4,$V162-4,0)))</f>
        <v>RMI</v>
      </c>
      <c r="H162" s="216" t="s">
        <v>15667</v>
      </c>
      <c r="I162" s="217" t="str">
        <f ca="1">IF(ISERROR($V162),"",OFFSET('Smelter Look-up'!$H$4,$V162-4,0))</f>
        <v>Navoi</v>
      </c>
      <c r="J162" s="217" t="str">
        <f ca="1">IF(ISERROR($V162),"",OFFSET('Smelter Look-up'!$I$4,$V162-4,0))</f>
        <v>Navoiy</v>
      </c>
      <c r="K162" s="267" t="s">
        <v>15667</v>
      </c>
      <c r="L162" s="267" t="s">
        <v>15667</v>
      </c>
      <c r="M162" s="267" t="s">
        <v>15667</v>
      </c>
      <c r="N162" s="267" t="s">
        <v>15667</v>
      </c>
      <c r="O162" s="267" t="s">
        <v>490</v>
      </c>
      <c r="P162" s="218" t="s">
        <v>15667</v>
      </c>
      <c r="Q162" s="268" t="s">
        <v>15667</v>
      </c>
      <c r="R162" s="215" t="str">
        <f ca="1">IF(ISERROR($V162),"",OFFSET('Smelter Look-up'!$C$4,$V162-4,0)&amp;"")</f>
        <v>Navoi Mining and Metallurgical Combinat</v>
      </c>
      <c r="S162" s="222" t="str">
        <f t="shared" ca="1" si="21"/>
        <v>UZ</v>
      </c>
      <c r="T162" s="222" t="str">
        <f ca="1">IF(B162="","",IF(ISERROR(MATCH($J162,SorP!$B$1:$B$6230,0)),"",INDIRECT("'SorP'!$A$"&amp;MATCH($J162,SorP!$B$1:$B$6230,0))))</f>
        <v>UZ-NW</v>
      </c>
      <c r="U162" s="238"/>
      <c r="V162" s="269">
        <f ca="1">IF(C162="",NA(),IF(OR(C162="Smelter not listed",C162="Smelter not yet identified"),MATCH($B162&amp;$D162,'Smelter Look-up'!$J:$J,0),MATCH($B162&amp;$C162,'Smelter Look-up'!$J:$J,0)))</f>
        <v>191</v>
      </c>
      <c r="W162" s="270"/>
      <c r="X162" s="270">
        <f t="shared" ca="1" si="22"/>
        <v>0</v>
      </c>
      <c r="Y162" s="270"/>
      <c r="Z162" s="270"/>
      <c r="AB162" s="272" t="str">
        <f t="shared" ca="1" si="23"/>
        <v>GoldNavoi Mining and Metallurgical Combinat</v>
      </c>
    </row>
    <row r="163" spans="1:28" s="271" customFormat="1" ht="20">
      <c r="A163" s="214" t="s">
        <v>715</v>
      </c>
      <c r="B163" s="215" t="str">
        <f ca="1">IF(LEN(A163)=0,"",INDEX('Smelter Look-up'!$A:$A,MATCH($A163,'Smelter Look-up'!$E:$E,0)))</f>
        <v>Gold</v>
      </c>
      <c r="C163" s="219" t="str">
        <f ca="1">IF(LEN(A163)=0,"",INDEX('Smelter Look-up'!$C:$C,MATCH($A163,'Smelter Look-up'!$E:$E,0)))</f>
        <v>Nihon Material Co., Ltd.</v>
      </c>
      <c r="D163" s="277"/>
      <c r="E163" s="215" t="str">
        <f ca="1">IF(ISERROR($V163),"",OFFSET('Smelter Look-up'!$D$4,$V163-4,0)&amp;"")</f>
        <v>JAPAN</v>
      </c>
      <c r="F163" s="215" t="str">
        <f ca="1">IF(ISERROR($V163),"",OFFSET('Smelter Look-up'!$E$4,$V163-4,0))</f>
        <v>CID001259</v>
      </c>
      <c r="G163" s="215" t="str">
        <f ca="1">IF(C163=$X$4,IF(ISERROR($V163),"Enter smelter details","RMI"),IF(ISERROR($V163),"",OFFSET('Smelter Look-up'!$F$4,$V163-4,0)))</f>
        <v>RMI</v>
      </c>
      <c r="H163" s="216" t="s">
        <v>15667</v>
      </c>
      <c r="I163" s="217" t="str">
        <f ca="1">IF(ISERROR($V163),"",OFFSET('Smelter Look-up'!$H$4,$V163-4,0))</f>
        <v>Noda</v>
      </c>
      <c r="J163" s="217" t="str">
        <f ca="1">IF(ISERROR($V163),"",OFFSET('Smelter Look-up'!$I$4,$V163-4,0))</f>
        <v>Chiba</v>
      </c>
      <c r="K163" s="267" t="s">
        <v>15667</v>
      </c>
      <c r="L163" s="267" t="s">
        <v>15667</v>
      </c>
      <c r="M163" s="267" t="s">
        <v>15667</v>
      </c>
      <c r="N163" s="267" t="s">
        <v>15667</v>
      </c>
      <c r="O163" s="267" t="s">
        <v>490</v>
      </c>
      <c r="P163" s="218" t="s">
        <v>15667</v>
      </c>
      <c r="Q163" s="268" t="s">
        <v>15667</v>
      </c>
      <c r="R163" s="215" t="str">
        <f ca="1">IF(ISERROR($V163),"",OFFSET('Smelter Look-up'!$C$4,$V163-4,0)&amp;"")</f>
        <v>Nihon Material Co., Ltd.</v>
      </c>
      <c r="S163" s="222" t="str">
        <f t="shared" ca="1" si="21"/>
        <v>JP</v>
      </c>
      <c r="T163" s="222" t="str">
        <f ca="1">IF(B163="","",IF(ISERROR(MATCH($J163,SorP!$B$1:$B$6230,0)),"",INDIRECT("'SorP'!$A$"&amp;MATCH($J163,SorP!$B$1:$B$6230,0))))</f>
        <v>JP-12</v>
      </c>
      <c r="U163" s="238"/>
      <c r="V163" s="269">
        <f ca="1">IF(C163="",NA(),IF(OR(C163="Smelter not listed",C163="Smelter not yet identified"),MATCH($B163&amp;$D163,'Smelter Look-up'!$J:$J,0),MATCH($B163&amp;$C163,'Smelter Look-up'!$J:$J,0)))</f>
        <v>193</v>
      </c>
      <c r="W163" s="270"/>
      <c r="X163" s="270">
        <f t="shared" ca="1" si="22"/>
        <v>0</v>
      </c>
      <c r="Y163" s="270"/>
      <c r="Z163" s="270"/>
      <c r="AB163" s="272" t="str">
        <f t="shared" ca="1" si="23"/>
        <v>GoldNihon Material Co., Ltd.</v>
      </c>
    </row>
    <row r="164" spans="1:28" s="271" customFormat="1" ht="27">
      <c r="A164" s="214" t="s">
        <v>2222</v>
      </c>
      <c r="B164" s="215" t="str">
        <f ca="1">IF(LEN(A164)=0,"",INDEX('Smelter Look-up'!$A:$A,MATCH($A164,'Smelter Look-up'!$E:$E,0)))</f>
        <v>Gold</v>
      </c>
      <c r="C164" s="219" t="str">
        <f ca="1">IF(LEN(A164)=0,"",INDEX('Smelter Look-up'!$C:$C,MATCH($A164,'Smelter Look-up'!$E:$E,0)))</f>
        <v>Ogussa Osterreichische Gold- und Silber-Scheideanstalt GmbH</v>
      </c>
      <c r="D164" s="277"/>
      <c r="E164" s="215" t="str">
        <f ca="1">IF(ISERROR($V164),"",OFFSET('Smelter Look-up'!$D$4,$V164-4,0)&amp;"")</f>
        <v>AUSTRIA</v>
      </c>
      <c r="F164" s="215" t="str">
        <f ca="1">IF(ISERROR($V164),"",OFFSET('Smelter Look-up'!$E$4,$V164-4,0))</f>
        <v>CID002779</v>
      </c>
      <c r="G164" s="215" t="str">
        <f ca="1">IF(C164=$X$4,IF(ISERROR($V164),"Enter smelter details","RMI"),IF(ISERROR($V164),"",OFFSET('Smelter Look-up'!$F$4,$V164-4,0)))</f>
        <v>RMI</v>
      </c>
      <c r="H164" s="216" t="s">
        <v>15667</v>
      </c>
      <c r="I164" s="217" t="str">
        <f ca="1">IF(ISERROR($V164),"",OFFSET('Smelter Look-up'!$H$4,$V164-4,0))</f>
        <v>Vienna</v>
      </c>
      <c r="J164" s="217" t="str">
        <f ca="1">IF(ISERROR($V164),"",OFFSET('Smelter Look-up'!$I$4,$V164-4,0))</f>
        <v>Wien</v>
      </c>
      <c r="K164" s="267" t="s">
        <v>15667</v>
      </c>
      <c r="L164" s="267" t="s">
        <v>15667</v>
      </c>
      <c r="M164" s="267" t="s">
        <v>15667</v>
      </c>
      <c r="N164" s="267" t="s">
        <v>15667</v>
      </c>
      <c r="O164" s="267" t="s">
        <v>490</v>
      </c>
      <c r="P164" s="218" t="s">
        <v>15667</v>
      </c>
      <c r="Q164" s="268" t="s">
        <v>15667</v>
      </c>
      <c r="R164" s="215" t="str">
        <f ca="1">IF(ISERROR($V164),"",OFFSET('Smelter Look-up'!$C$4,$V164-4,0)&amp;"")</f>
        <v>Ogussa Osterreichische Gold- und Silber-Scheideanstalt GmbH</v>
      </c>
      <c r="S164" s="222" t="str">
        <f t="shared" ca="1" si="21"/>
        <v>AT</v>
      </c>
      <c r="T164" s="222" t="str">
        <f ca="1">IF(B164="","",IF(ISERROR(MATCH($J164,SorP!$B$1:$B$6230,0)),"",INDIRECT("'SorP'!$A$"&amp;MATCH($J164,SorP!$B$1:$B$6230,0))))</f>
        <v>AT-9</v>
      </c>
      <c r="U164" s="238"/>
      <c r="V164" s="269">
        <f ca="1">IF(C164="",NA(),IF(OR(C164="Smelter not listed",C164="Smelter not yet identified"),MATCH($B164&amp;$D164,'Smelter Look-up'!$J:$J,0),MATCH($B164&amp;$C164,'Smelter Look-up'!$J:$J,0)))</f>
        <v>196</v>
      </c>
      <c r="W164" s="270"/>
      <c r="X164" s="270">
        <f t="shared" ca="1" si="22"/>
        <v>0</v>
      </c>
      <c r="Y164" s="270"/>
      <c r="Z164" s="270"/>
      <c r="AB164" s="272" t="str">
        <f t="shared" ca="1" si="23"/>
        <v>GoldOgussa Osterreichische Gold- und Silber-Scheideanstalt GmbH</v>
      </c>
    </row>
    <row r="165" spans="1:28" s="271" customFormat="1" ht="20">
      <c r="A165" s="214" t="s">
        <v>716</v>
      </c>
      <c r="B165" s="215" t="str">
        <f ca="1">IF(LEN(A165)=0,"",INDEX('Smelter Look-up'!$A:$A,MATCH($A165,'Smelter Look-up'!$E:$E,0)))</f>
        <v>Gold</v>
      </c>
      <c r="C165" s="219" t="str">
        <f ca="1">IF(LEN(A165)=0,"",INDEX('Smelter Look-up'!$C:$C,MATCH($A165,'Smelter Look-up'!$E:$E,0)))</f>
        <v>Ohura Precious Metal Industry Co., Ltd.</v>
      </c>
      <c r="D165" s="277"/>
      <c r="E165" s="215" t="str">
        <f ca="1">IF(ISERROR($V165),"",OFFSET('Smelter Look-up'!$D$4,$V165-4,0)&amp;"")</f>
        <v>JAPAN</v>
      </c>
      <c r="F165" s="215" t="str">
        <f ca="1">IF(ISERROR($V165),"",OFFSET('Smelter Look-up'!$E$4,$V165-4,0))</f>
        <v>CID001325</v>
      </c>
      <c r="G165" s="215" t="str">
        <f ca="1">IF(C165=$X$4,IF(ISERROR($V165),"Enter smelter details","RMI"),IF(ISERROR($V165),"",OFFSET('Smelter Look-up'!$F$4,$V165-4,0)))</f>
        <v>RMI</v>
      </c>
      <c r="H165" s="216" t="s">
        <v>15667</v>
      </c>
      <c r="I165" s="217" t="str">
        <f ca="1">IF(ISERROR($V165),"",OFFSET('Smelter Look-up'!$H$4,$V165-4,0))</f>
        <v>Nara-shi</v>
      </c>
      <c r="J165" s="217" t="str">
        <f ca="1">IF(ISERROR($V165),"",OFFSET('Smelter Look-up'!$I$4,$V165-4,0))</f>
        <v>Nara</v>
      </c>
      <c r="K165" s="267" t="s">
        <v>15667</v>
      </c>
      <c r="L165" s="267" t="s">
        <v>15667</v>
      </c>
      <c r="M165" s="267" t="s">
        <v>15667</v>
      </c>
      <c r="N165" s="267" t="s">
        <v>15667</v>
      </c>
      <c r="O165" s="267" t="s">
        <v>490</v>
      </c>
      <c r="P165" s="218" t="s">
        <v>15667</v>
      </c>
      <c r="Q165" s="268" t="s">
        <v>15667</v>
      </c>
      <c r="R165" s="215" t="str">
        <f ca="1">IF(ISERROR($V165),"",OFFSET('Smelter Look-up'!$C$4,$V165-4,0)&amp;"")</f>
        <v>Ohura Precious Metal Industry Co., Ltd.</v>
      </c>
      <c r="S165" s="222" t="str">
        <f t="shared" ca="1" si="21"/>
        <v>JP</v>
      </c>
      <c r="T165" s="222" t="str">
        <f ca="1">IF(B165="","",IF(ISERROR(MATCH($J165,SorP!$B$1:$B$6230,0)),"",INDIRECT("'SorP'!$A$"&amp;MATCH($J165,SorP!$B$1:$B$6230,0))))</f>
        <v>JP-29</v>
      </c>
      <c r="U165" s="238"/>
      <c r="V165" s="269">
        <f ca="1">IF(C165="",NA(),IF(OR(C165="Smelter not listed",C165="Smelter not yet identified"),MATCH($B165&amp;$D165,'Smelter Look-up'!$J:$J,0),MATCH($B165&amp;$C165,'Smelter Look-up'!$J:$J,0)))</f>
        <v>198</v>
      </c>
      <c r="W165" s="270"/>
      <c r="X165" s="270">
        <f t="shared" ca="1" si="22"/>
        <v>0</v>
      </c>
      <c r="Y165" s="270"/>
      <c r="Z165" s="270"/>
      <c r="AB165" s="272" t="str">
        <f t="shared" ca="1" si="23"/>
        <v>GoldOhura Precious Metal Industry Co., Ltd.</v>
      </c>
    </row>
    <row r="166" spans="1:28" s="271" customFormat="1" ht="27">
      <c r="A166" s="214" t="s">
        <v>717</v>
      </c>
      <c r="B166" s="215" t="str">
        <f ca="1">IF(LEN(A166)=0,"",INDEX('Smelter Look-up'!$A:$A,MATCH($A166,'Smelter Look-up'!$E:$E,0)))</f>
        <v>Gold</v>
      </c>
      <c r="C166" s="219" t="str">
        <f ca="1">IF(LEN(A166)=0,"",INDEX('Smelter Look-up'!$C:$C,MATCH($A166,'Smelter Look-up'!$E:$E,0)))</f>
        <v>OJSC "The Gulidov Krasnoyarsk Non-Ferrous Metals Plant" (OJSC Krastsvetmet)</v>
      </c>
      <c r="D166" s="277"/>
      <c r="E166" s="215" t="str">
        <f ca="1">IF(ISERROR($V166),"",OFFSET('Smelter Look-up'!$D$4,$V166-4,0)&amp;"")</f>
        <v>RUSSIAN FEDERATION</v>
      </c>
      <c r="F166" s="215" t="str">
        <f ca="1">IF(ISERROR($V166),"",OFFSET('Smelter Look-up'!$E$4,$V166-4,0))</f>
        <v>CID001326</v>
      </c>
      <c r="G166" s="215" t="str">
        <f ca="1">IF(C166=$X$4,IF(ISERROR($V166),"Enter smelter details","RMI"),IF(ISERROR($V166),"",OFFSET('Smelter Look-up'!$F$4,$V166-4,0)))</f>
        <v>RMI</v>
      </c>
      <c r="H166" s="216" t="s">
        <v>15667</v>
      </c>
      <c r="I166" s="217" t="str">
        <f ca="1">IF(ISERROR($V166),"",OFFSET('Smelter Look-up'!$H$4,$V166-4,0))</f>
        <v>Krasnoyarsk</v>
      </c>
      <c r="J166" s="217" t="str">
        <f ca="1">IF(ISERROR($V166),"",OFFSET('Smelter Look-up'!$I$4,$V166-4,0))</f>
        <v>Krasnoyarskiy kray</v>
      </c>
      <c r="K166" s="267" t="s">
        <v>15667</v>
      </c>
      <c r="L166" s="267" t="s">
        <v>15667</v>
      </c>
      <c r="M166" s="267" t="s">
        <v>15667</v>
      </c>
      <c r="N166" s="267" t="s">
        <v>15667</v>
      </c>
      <c r="O166" s="267" t="s">
        <v>490</v>
      </c>
      <c r="P166" s="218" t="s">
        <v>15667</v>
      </c>
      <c r="Q166" s="268" t="s">
        <v>15667</v>
      </c>
      <c r="R166" s="215" t="str">
        <f ca="1">IF(ISERROR($V166),"",OFFSET('Smelter Look-up'!$C$4,$V166-4,0)&amp;"")</f>
        <v>OJSC "The Gulidov Krasnoyarsk Non-Ferrous Metals Plant" (OJSC Krastsvetmet)</v>
      </c>
      <c r="S166" s="222" t="str">
        <f t="shared" ref="S166:S196" ca="1" si="24">IF(B166="","",IF(ISERROR(MATCH($E166,CL,0)),"Unknown",INDIRECT("'C'!$A$"&amp;MATCH($E166,CL,0)+1)))</f>
        <v>RU</v>
      </c>
      <c r="T166" s="222" t="str">
        <f ca="1">IF(B166="","",IF(ISERROR(MATCH($J166,SorP!$B$1:$B$6230,0)),"",INDIRECT("'SorP'!$A$"&amp;MATCH($J166,SorP!$B$1:$B$6230,0))))</f>
        <v>RU-KYA</v>
      </c>
      <c r="U166" s="238"/>
      <c r="V166" s="269">
        <f ca="1">IF(C166="",NA(),IF(OR(C166="Smelter not listed",C166="Smelter not yet identified"),MATCH($B166&amp;$D166,'Smelter Look-up'!$J:$J,0),MATCH($B166&amp;$C166,'Smelter Look-up'!$J:$J,0)))</f>
        <v>199</v>
      </c>
      <c r="W166" s="270"/>
      <c r="X166" s="270">
        <f t="shared" ref="X166:X196" ca="1" si="25">IF(AND(C166="Smelter not listed",OR(LEN(D166)=0,LEN(E166)=0)),1,0)</f>
        <v>0</v>
      </c>
      <c r="Y166" s="270"/>
      <c r="Z166" s="270"/>
      <c r="AB166" s="272" t="str">
        <f t="shared" ref="AB166:AB196" ca="1" si="26">B166&amp;C166</f>
        <v>GoldOJSC "The Gulidov Krasnoyarsk Non-Ferrous Metals Plant" (OJSC Krastsvetmet)</v>
      </c>
    </row>
    <row r="167" spans="1:28" s="271" customFormat="1" ht="20">
      <c r="A167" s="214" t="s">
        <v>718</v>
      </c>
      <c r="B167" s="215" t="str">
        <f ca="1">IF(LEN(A167)=0,"",INDEX('Smelter Look-up'!$A:$A,MATCH($A167,'Smelter Look-up'!$E:$E,0)))</f>
        <v>Gold</v>
      </c>
      <c r="C167" s="219" t="str">
        <f ca="1">IF(LEN(A167)=0,"",INDEX('Smelter Look-up'!$C:$C,MATCH($A167,'Smelter Look-up'!$E:$E,0)))</f>
        <v>PAMP S.A.</v>
      </c>
      <c r="D167" s="277"/>
      <c r="E167" s="215" t="str">
        <f ca="1">IF(ISERROR($V167),"",OFFSET('Smelter Look-up'!$D$4,$V167-4,0)&amp;"")</f>
        <v>SWITZERLAND</v>
      </c>
      <c r="F167" s="215" t="str">
        <f ca="1">IF(ISERROR($V167),"",OFFSET('Smelter Look-up'!$E$4,$V167-4,0))</f>
        <v>CID001352</v>
      </c>
      <c r="G167" s="215" t="str">
        <f ca="1">IF(C167=$X$4,IF(ISERROR($V167),"Enter smelter details","RMI"),IF(ISERROR($V167),"",OFFSET('Smelter Look-up'!$F$4,$V167-4,0)))</f>
        <v>RMI</v>
      </c>
      <c r="H167" s="216" t="s">
        <v>15667</v>
      </c>
      <c r="I167" s="217" t="str">
        <f ca="1">IF(ISERROR($V167),"",OFFSET('Smelter Look-up'!$H$4,$V167-4,0))</f>
        <v>Castel San Pietro</v>
      </c>
      <c r="J167" s="217" t="str">
        <f ca="1">IF(ISERROR($V167),"",OFFSET('Smelter Look-up'!$I$4,$V167-4,0))</f>
        <v>Ticino</v>
      </c>
      <c r="K167" s="267" t="s">
        <v>15667</v>
      </c>
      <c r="L167" s="267" t="s">
        <v>15667</v>
      </c>
      <c r="M167" s="267" t="s">
        <v>15667</v>
      </c>
      <c r="N167" s="267" t="s">
        <v>15667</v>
      </c>
      <c r="O167" s="267" t="s">
        <v>15669</v>
      </c>
      <c r="P167" s="218" t="s">
        <v>489</v>
      </c>
      <c r="Q167" s="268" t="s">
        <v>15667</v>
      </c>
      <c r="R167" s="215" t="str">
        <f ca="1">IF(ISERROR($V167),"",OFFSET('Smelter Look-up'!$C$4,$V167-4,0)&amp;"")</f>
        <v>PAMP S.A.</v>
      </c>
      <c r="S167" s="222" t="str">
        <f t="shared" ca="1" si="24"/>
        <v>CH</v>
      </c>
      <c r="T167" s="222" t="str">
        <f ca="1">IF(B167="","",IF(ISERROR(MATCH($J167,SorP!$B$1:$B$6230,0)),"",INDIRECT("'SorP'!$A$"&amp;MATCH($J167,SorP!$B$1:$B$6230,0))))</f>
        <v>CH-TI</v>
      </c>
      <c r="U167" s="238"/>
      <c r="V167" s="269">
        <f ca="1">IF(C167="",NA(),IF(OR(C167="Smelter not listed",C167="Smelter not yet identified"),MATCH($B167&amp;$D167,'Smelter Look-up'!$J:$J,0),MATCH($B167&amp;$C167,'Smelter Look-up'!$J:$J,0)))</f>
        <v>202</v>
      </c>
      <c r="W167" s="270"/>
      <c r="X167" s="270">
        <f t="shared" ca="1" si="25"/>
        <v>0</v>
      </c>
      <c r="Y167" s="270"/>
      <c r="Z167" s="270"/>
      <c r="AB167" s="272" t="str">
        <f t="shared" ca="1" si="26"/>
        <v>GoldPAMP S.A.</v>
      </c>
    </row>
    <row r="168" spans="1:28" s="271" customFormat="1" ht="27">
      <c r="A168" s="214" t="s">
        <v>2538</v>
      </c>
      <c r="B168" s="215" t="str">
        <f ca="1">IF(LEN(A168)=0,"",INDEX('Smelter Look-up'!$A:$A,MATCH($A168,'Smelter Look-up'!$E:$E,0)))</f>
        <v>Gold</v>
      </c>
      <c r="C168" s="219" t="str">
        <f ca="1">IF(LEN(A168)=0,"",INDEX('Smelter Look-up'!$C:$C,MATCH($A168,'Smelter Look-up'!$E:$E,0)))</f>
        <v>Planta Recuperadora de Metales SpA</v>
      </c>
      <c r="D168" s="277"/>
      <c r="E168" s="215" t="str">
        <f ca="1">IF(ISERROR($V168),"",OFFSET('Smelter Look-up'!$D$4,$V168-4,0)&amp;"")</f>
        <v>CHILE</v>
      </c>
      <c r="F168" s="215" t="str">
        <f ca="1">IF(ISERROR($V168),"",OFFSET('Smelter Look-up'!$E$4,$V168-4,0))</f>
        <v>CID002919</v>
      </c>
      <c r="G168" s="215" t="str">
        <f ca="1">IF(C168=$X$4,IF(ISERROR($V168),"Enter smelter details","RMI"),IF(ISERROR($V168),"",OFFSET('Smelter Look-up'!$F$4,$V168-4,0)))</f>
        <v>RMI</v>
      </c>
      <c r="H168" s="216" t="s">
        <v>15667</v>
      </c>
      <c r="I168" s="217" t="str">
        <f ca="1">IF(ISERROR($V168),"",OFFSET('Smelter Look-up'!$H$4,$V168-4,0))</f>
        <v>Mejillones</v>
      </c>
      <c r="J168" s="217" t="str">
        <f ca="1">IF(ISERROR($V168),"",OFFSET('Smelter Look-up'!$I$4,$V168-4,0))</f>
        <v>Antofagasta</v>
      </c>
      <c r="K168" s="267" t="s">
        <v>15667</v>
      </c>
      <c r="L168" s="267" t="s">
        <v>15667</v>
      </c>
      <c r="M168" s="267" t="s">
        <v>15667</v>
      </c>
      <c r="N168" s="267" t="s">
        <v>15667</v>
      </c>
      <c r="O168" s="267" t="s">
        <v>15668</v>
      </c>
      <c r="P168" s="218" t="s">
        <v>489</v>
      </c>
      <c r="Q168" s="268" t="s">
        <v>15667</v>
      </c>
      <c r="R168" s="215" t="str">
        <f ca="1">IF(ISERROR($V168),"",OFFSET('Smelter Look-up'!$C$4,$V168-4,0)&amp;"")</f>
        <v>Planta Recuperadora de Metales SpA</v>
      </c>
      <c r="S168" s="222" t="str">
        <f t="shared" ca="1" si="24"/>
        <v>CL</v>
      </c>
      <c r="T168" s="222" t="str">
        <f ca="1">IF(B168="","",IF(ISERROR(MATCH($J168,SorP!$B$1:$B$6230,0)),"",INDIRECT("'SorP'!$A$"&amp;MATCH($J168,SorP!$B$1:$B$6230,0))))</f>
        <v>CL-AN</v>
      </c>
      <c r="U168" s="238"/>
      <c r="V168" s="269">
        <f ca="1">IF(C168="",NA(),IF(OR(C168="Smelter not listed",C168="Smelter not yet identified"),MATCH($B168&amp;$D168,'Smelter Look-up'!$J:$J,0),MATCH($B168&amp;$C168,'Smelter Look-up'!$J:$J,0)))</f>
        <v>208</v>
      </c>
      <c r="W168" s="270"/>
      <c r="X168" s="270">
        <f t="shared" ca="1" si="25"/>
        <v>0</v>
      </c>
      <c r="Y168" s="270"/>
      <c r="Z168" s="270"/>
      <c r="AB168" s="272" t="str">
        <f t="shared" ca="1" si="26"/>
        <v>GoldPlanta Recuperadora de Metales SpA</v>
      </c>
    </row>
    <row r="169" spans="1:28" s="271" customFormat="1" ht="20">
      <c r="A169" s="214" t="s">
        <v>720</v>
      </c>
      <c r="B169" s="215" t="str">
        <f ca="1">IF(LEN(A169)=0,"",INDEX('Smelter Look-up'!$A:$A,MATCH($A169,'Smelter Look-up'!$E:$E,0)))</f>
        <v>Gold</v>
      </c>
      <c r="C169" s="219" t="str">
        <f ca="1">IF(LEN(A169)=0,"",INDEX('Smelter Look-up'!$C:$C,MATCH($A169,'Smelter Look-up'!$E:$E,0)))</f>
        <v>Prioksky Plant of Non-Ferrous Metals</v>
      </c>
      <c r="D169" s="277"/>
      <c r="E169" s="215" t="str">
        <f ca="1">IF(ISERROR($V169),"",OFFSET('Smelter Look-up'!$D$4,$V169-4,0)&amp;"")</f>
        <v>RUSSIAN FEDERATION</v>
      </c>
      <c r="F169" s="215" t="str">
        <f ca="1">IF(ISERROR($V169),"",OFFSET('Smelter Look-up'!$E$4,$V169-4,0))</f>
        <v>CID001386</v>
      </c>
      <c r="G169" s="215" t="str">
        <f ca="1">IF(C169=$X$4,IF(ISERROR($V169),"Enter smelter details","RMI"),IF(ISERROR($V169),"",OFFSET('Smelter Look-up'!$F$4,$V169-4,0)))</f>
        <v>RMI</v>
      </c>
      <c r="H169" s="216" t="s">
        <v>15667</v>
      </c>
      <c r="I169" s="217" t="str">
        <f ca="1">IF(ISERROR($V169),"",OFFSET('Smelter Look-up'!$H$4,$V169-4,0))</f>
        <v>Kasimov</v>
      </c>
      <c r="J169" s="217" t="str">
        <f ca="1">IF(ISERROR($V169),"",OFFSET('Smelter Look-up'!$I$4,$V169-4,0))</f>
        <v>Ryazanskaya oblast'</v>
      </c>
      <c r="K169" s="267" t="s">
        <v>15667</v>
      </c>
      <c r="L169" s="267" t="s">
        <v>15667</v>
      </c>
      <c r="M169" s="267" t="s">
        <v>15667</v>
      </c>
      <c r="N169" s="267" t="s">
        <v>15667</v>
      </c>
      <c r="O169" s="267" t="s">
        <v>490</v>
      </c>
      <c r="P169" s="218" t="s">
        <v>15667</v>
      </c>
      <c r="Q169" s="268" t="s">
        <v>15667</v>
      </c>
      <c r="R169" s="215" t="str">
        <f ca="1">IF(ISERROR($V169),"",OFFSET('Smelter Look-up'!$C$4,$V169-4,0)&amp;"")</f>
        <v>Prioksky Plant of Non-Ferrous Metals</v>
      </c>
      <c r="S169" s="222" t="str">
        <f t="shared" ca="1" si="24"/>
        <v>RU</v>
      </c>
      <c r="T169" s="222" t="str">
        <f ca="1">IF(B169="","",IF(ISERROR(MATCH($J169,SorP!$B$1:$B$6230,0)),"",INDIRECT("'SorP'!$A$"&amp;MATCH($J169,SorP!$B$1:$B$6230,0))))</f>
        <v>RU-RYA</v>
      </c>
      <c r="U169" s="238"/>
      <c r="V169" s="269">
        <f ca="1">IF(C169="",NA(),IF(OR(C169="Smelter not listed",C169="Smelter not yet identified"),MATCH($B169&amp;$D169,'Smelter Look-up'!$J:$J,0),MATCH($B169&amp;$C169,'Smelter Look-up'!$J:$J,0)))</f>
        <v>209</v>
      </c>
      <c r="W169" s="270"/>
      <c r="X169" s="270">
        <f t="shared" ca="1" si="25"/>
        <v>0</v>
      </c>
      <c r="Y169" s="270"/>
      <c r="Z169" s="270"/>
      <c r="AB169" s="272" t="str">
        <f t="shared" ca="1" si="26"/>
        <v>GoldPrioksky Plant of Non-Ferrous Metals</v>
      </c>
    </row>
    <row r="170" spans="1:28" s="271" customFormat="1" ht="20">
      <c r="A170" s="214" t="s">
        <v>721</v>
      </c>
      <c r="B170" s="215" t="str">
        <f ca="1">IF(LEN(A170)=0,"",INDEX('Smelter Look-up'!$A:$A,MATCH($A170,'Smelter Look-up'!$E:$E,0)))</f>
        <v>Gold</v>
      </c>
      <c r="C170" s="219" t="str">
        <f ca="1">IF(LEN(A170)=0,"",INDEX('Smelter Look-up'!$C:$C,MATCH($A170,'Smelter Look-up'!$E:$E,0)))</f>
        <v>PT Aneka Tambang (Persero) Tbk</v>
      </c>
      <c r="D170" s="277"/>
      <c r="E170" s="215" t="str">
        <f ca="1">IF(ISERROR($V170),"",OFFSET('Smelter Look-up'!$D$4,$V170-4,0)&amp;"")</f>
        <v>INDONESIA</v>
      </c>
      <c r="F170" s="215" t="str">
        <f ca="1">IF(ISERROR($V170),"",OFFSET('Smelter Look-up'!$E$4,$V170-4,0))</f>
        <v>CID001397</v>
      </c>
      <c r="G170" s="215" t="str">
        <f ca="1">IF(C170=$X$4,IF(ISERROR($V170),"Enter smelter details","RMI"),IF(ISERROR($V170),"",OFFSET('Smelter Look-up'!$F$4,$V170-4,0)))</f>
        <v>RMI</v>
      </c>
      <c r="H170" s="216" t="s">
        <v>15667</v>
      </c>
      <c r="I170" s="217" t="str">
        <f ca="1">IF(ISERROR($V170),"",OFFSET('Smelter Look-up'!$H$4,$V170-4,0))</f>
        <v>Jakarta</v>
      </c>
      <c r="J170" s="217" t="str">
        <f ca="1">IF(ISERROR($V170),"",OFFSET('Smelter Look-up'!$I$4,$V170-4,0))</f>
        <v>Jakarta Raya</v>
      </c>
      <c r="K170" s="267" t="s">
        <v>15667</v>
      </c>
      <c r="L170" s="267" t="s">
        <v>15667</v>
      </c>
      <c r="M170" s="267" t="s">
        <v>15667</v>
      </c>
      <c r="N170" s="267" t="s">
        <v>15667</v>
      </c>
      <c r="O170" s="267" t="s">
        <v>490</v>
      </c>
      <c r="P170" s="218" t="s">
        <v>15667</v>
      </c>
      <c r="Q170" s="268" t="s">
        <v>15667</v>
      </c>
      <c r="R170" s="215" t="str">
        <f ca="1">IF(ISERROR($V170),"",OFFSET('Smelter Look-up'!$C$4,$V170-4,0)&amp;"")</f>
        <v>PT Aneka Tambang (Persero) Tbk</v>
      </c>
      <c r="S170" s="222" t="str">
        <f t="shared" ca="1" si="24"/>
        <v>ID</v>
      </c>
      <c r="T170" s="222" t="str">
        <f ca="1">IF(B170="","",IF(ISERROR(MATCH($J170,SorP!$B$1:$B$6230,0)),"",INDIRECT("'SorP'!$A$"&amp;MATCH($J170,SorP!$B$1:$B$6230,0))))</f>
        <v>ID-JK</v>
      </c>
      <c r="U170" s="238"/>
      <c r="V170" s="269">
        <f ca="1">IF(C170="",NA(),IF(OR(C170="Smelter not listed",C170="Smelter not yet identified"),MATCH($B170&amp;$D170,'Smelter Look-up'!$J:$J,0),MATCH($B170&amp;$C170,'Smelter Look-up'!$J:$J,0)))</f>
        <v>211</v>
      </c>
      <c r="W170" s="270"/>
      <c r="X170" s="270">
        <f t="shared" ca="1" si="25"/>
        <v>0</v>
      </c>
      <c r="Y170" s="270"/>
      <c r="Z170" s="270"/>
      <c r="AB170" s="272" t="str">
        <f t="shared" ca="1" si="26"/>
        <v>GoldPT Aneka Tambang (Persero) Tbk</v>
      </c>
    </row>
    <row r="171" spans="1:28" s="271" customFormat="1" ht="20">
      <c r="A171" s="214" t="s">
        <v>722</v>
      </c>
      <c r="B171" s="215" t="str">
        <f ca="1">IF(LEN(A171)=0,"",INDEX('Smelter Look-up'!$A:$A,MATCH($A171,'Smelter Look-up'!$E:$E,0)))</f>
        <v>Gold</v>
      </c>
      <c r="C171" s="219" t="str">
        <f ca="1">IF(LEN(A171)=0,"",INDEX('Smelter Look-up'!$C:$C,MATCH($A171,'Smelter Look-up'!$E:$E,0)))</f>
        <v>PX Precinox S.A.</v>
      </c>
      <c r="D171" s="277"/>
      <c r="E171" s="215" t="str">
        <f ca="1">IF(ISERROR($V171),"",OFFSET('Smelter Look-up'!$D$4,$V171-4,0)&amp;"")</f>
        <v>SWITZERLAND</v>
      </c>
      <c r="F171" s="215" t="str">
        <f ca="1">IF(ISERROR($V171),"",OFFSET('Smelter Look-up'!$E$4,$V171-4,0))</f>
        <v>CID001498</v>
      </c>
      <c r="G171" s="215" t="str">
        <f ca="1">IF(C171=$X$4,IF(ISERROR($V171),"Enter smelter details","RMI"),IF(ISERROR($V171),"",OFFSET('Smelter Look-up'!$F$4,$V171-4,0)))</f>
        <v>RMI</v>
      </c>
      <c r="H171" s="216" t="s">
        <v>15667</v>
      </c>
      <c r="I171" s="217" t="str">
        <f ca="1">IF(ISERROR($V171),"",OFFSET('Smelter Look-up'!$H$4,$V171-4,0))</f>
        <v>La Chaux-de-Fonds</v>
      </c>
      <c r="J171" s="217" t="str">
        <f ca="1">IF(ISERROR($V171),"",OFFSET('Smelter Look-up'!$I$4,$V171-4,0))</f>
        <v>Neuchâtel</v>
      </c>
      <c r="K171" s="267" t="s">
        <v>15667</v>
      </c>
      <c r="L171" s="267" t="s">
        <v>15667</v>
      </c>
      <c r="M171" s="267" t="s">
        <v>15667</v>
      </c>
      <c r="N171" s="267" t="s">
        <v>15667</v>
      </c>
      <c r="O171" s="267" t="s">
        <v>490</v>
      </c>
      <c r="P171" s="218" t="s">
        <v>15667</v>
      </c>
      <c r="Q171" s="268" t="s">
        <v>15667</v>
      </c>
      <c r="R171" s="215" t="str">
        <f ca="1">IF(ISERROR($V171),"",OFFSET('Smelter Look-up'!$C$4,$V171-4,0)&amp;"")</f>
        <v>PX Precinox S.A.</v>
      </c>
      <c r="S171" s="222" t="str">
        <f t="shared" ca="1" si="24"/>
        <v>CH</v>
      </c>
      <c r="T171" s="222" t="str">
        <f ca="1">IF(B171="","",IF(ISERROR(MATCH($J171,SorP!$B$1:$B$6230,0)),"",INDIRECT("'SorP'!$A$"&amp;MATCH($J171,SorP!$B$1:$B$6230,0))))</f>
        <v>CH-NE</v>
      </c>
      <c r="U171" s="238"/>
      <c r="V171" s="269">
        <f ca="1">IF(C171="",NA(),IF(OR(C171="Smelter not listed",C171="Smelter not yet identified"),MATCH($B171&amp;$D171,'Smelter Look-up'!$J:$J,0),MATCH($B171&amp;$C171,'Smelter Look-up'!$J:$J,0)))</f>
        <v>212</v>
      </c>
      <c r="W171" s="270"/>
      <c r="X171" s="270">
        <f t="shared" ca="1" si="25"/>
        <v>0</v>
      </c>
      <c r="Y171" s="270"/>
      <c r="Z171" s="270"/>
      <c r="AB171" s="272" t="str">
        <f t="shared" ca="1" si="26"/>
        <v>GoldPX Precinox S.A.</v>
      </c>
    </row>
    <row r="172" spans="1:28" s="271" customFormat="1" ht="20">
      <c r="A172" s="214" t="s">
        <v>723</v>
      </c>
      <c r="B172" s="215" t="str">
        <f ca="1">IF(LEN(A172)=0,"",INDEX('Smelter Look-up'!$A:$A,MATCH($A172,'Smelter Look-up'!$E:$E,0)))</f>
        <v>Gold</v>
      </c>
      <c r="C172" s="219" t="str">
        <f ca="1">IF(LEN(A172)=0,"",INDEX('Smelter Look-up'!$C:$C,MATCH($A172,'Smelter Look-up'!$E:$E,0)))</f>
        <v>Rand Refinery (Pty) Ltd.</v>
      </c>
      <c r="D172" s="277"/>
      <c r="E172" s="215" t="str">
        <f ca="1">IF(ISERROR($V172),"",OFFSET('Smelter Look-up'!$D$4,$V172-4,0)&amp;"")</f>
        <v>SOUTH AFRICA</v>
      </c>
      <c r="F172" s="215" t="str">
        <f ca="1">IF(ISERROR($V172),"",OFFSET('Smelter Look-up'!$E$4,$V172-4,0))</f>
        <v>CID001512</v>
      </c>
      <c r="G172" s="215" t="str">
        <f ca="1">IF(C172=$X$4,IF(ISERROR($V172),"Enter smelter details","RMI"),IF(ISERROR($V172),"",OFFSET('Smelter Look-up'!$F$4,$V172-4,0)))</f>
        <v>RMI</v>
      </c>
      <c r="H172" s="216" t="s">
        <v>15667</v>
      </c>
      <c r="I172" s="217" t="str">
        <f ca="1">IF(ISERROR($V172),"",OFFSET('Smelter Look-up'!$H$4,$V172-4,0))</f>
        <v>Germiston</v>
      </c>
      <c r="J172" s="217" t="str">
        <f ca="1">IF(ISERROR($V172),"",OFFSET('Smelter Look-up'!$I$4,$V172-4,0))</f>
        <v>Gauteng</v>
      </c>
      <c r="K172" s="267" t="s">
        <v>15667</v>
      </c>
      <c r="L172" s="267" t="s">
        <v>15667</v>
      </c>
      <c r="M172" s="267" t="s">
        <v>15667</v>
      </c>
      <c r="N172" s="267" t="s">
        <v>15667</v>
      </c>
      <c r="O172" s="267" t="s">
        <v>490</v>
      </c>
      <c r="P172" s="218" t="s">
        <v>15667</v>
      </c>
      <c r="Q172" s="268" t="s">
        <v>15667</v>
      </c>
      <c r="R172" s="215" t="str">
        <f ca="1">IF(ISERROR($V172),"",OFFSET('Smelter Look-up'!$C$4,$V172-4,0)&amp;"")</f>
        <v>Rand Refinery (Pty) Ltd.</v>
      </c>
      <c r="S172" s="222" t="str">
        <f t="shared" ca="1" si="24"/>
        <v>ZA</v>
      </c>
      <c r="T172" s="222" t="str">
        <f ca="1">IF(B172="","",IF(ISERROR(MATCH($J172,SorP!$B$1:$B$6230,0)),"",INDIRECT("'SorP'!$A$"&amp;MATCH($J172,SorP!$B$1:$B$6230,0))))</f>
        <v>ZA-GP</v>
      </c>
      <c r="U172" s="238"/>
      <c r="V172" s="269">
        <f ca="1">IF(C172="",NA(),IF(OR(C172="Smelter not listed",C172="Smelter not yet identified"),MATCH($B172&amp;$D172,'Smelter Look-up'!$J:$J,0),MATCH($B172&amp;$C172,'Smelter Look-up'!$J:$J,0)))</f>
        <v>215</v>
      </c>
      <c r="W172" s="270"/>
      <c r="X172" s="270">
        <f t="shared" ca="1" si="25"/>
        <v>0</v>
      </c>
      <c r="Y172" s="270"/>
      <c r="Z172" s="270"/>
      <c r="AB172" s="272" t="str">
        <f t="shared" ca="1" si="26"/>
        <v>GoldRand Refinery (Pty) Ltd.</v>
      </c>
    </row>
    <row r="173" spans="1:28" s="271" customFormat="1" ht="20">
      <c r="A173" s="214" t="s">
        <v>2338</v>
      </c>
      <c r="B173" s="215" t="str">
        <f ca="1">IF(LEN(A173)=0,"",INDEX('Smelter Look-up'!$A:$A,MATCH($A173,'Smelter Look-up'!$E:$E,0)))</f>
        <v>Gold</v>
      </c>
      <c r="C173" s="219" t="str">
        <f ca="1">IF(LEN(A173)=0,"",INDEX('Smelter Look-up'!$C:$C,MATCH($A173,'Smelter Look-up'!$E:$E,0)))</f>
        <v>REMONDIS PMR B.V.</v>
      </c>
      <c r="D173" s="277"/>
      <c r="E173" s="215" t="str">
        <f ca="1">IF(ISERROR($V173),"",OFFSET('Smelter Look-up'!$D$4,$V173-4,0)&amp;"")</f>
        <v>NETHERLANDS</v>
      </c>
      <c r="F173" s="215" t="str">
        <f ca="1">IF(ISERROR($V173),"",OFFSET('Smelter Look-up'!$E$4,$V173-4,0))</f>
        <v>CID002582</v>
      </c>
      <c r="G173" s="215" t="str">
        <f ca="1">IF(C173=$X$4,IF(ISERROR($V173),"Enter smelter details","RMI"),IF(ISERROR($V173),"",OFFSET('Smelter Look-up'!$F$4,$V173-4,0)))</f>
        <v>RMI</v>
      </c>
      <c r="H173" s="216" t="s">
        <v>15667</v>
      </c>
      <c r="I173" s="217" t="str">
        <f ca="1">IF(ISERROR($V173),"",OFFSET('Smelter Look-up'!$H$4,$V173-4,0))</f>
        <v>Moerdijk</v>
      </c>
      <c r="J173" s="217" t="str">
        <f ca="1">IF(ISERROR($V173),"",OFFSET('Smelter Look-up'!$I$4,$V173-4,0))</f>
        <v>Noord-Brabant</v>
      </c>
      <c r="K173" s="267" t="s">
        <v>15667</v>
      </c>
      <c r="L173" s="267" t="s">
        <v>15667</v>
      </c>
      <c r="M173" s="267" t="s">
        <v>15667</v>
      </c>
      <c r="N173" s="267" t="s">
        <v>15667</v>
      </c>
      <c r="O173" s="267" t="s">
        <v>490</v>
      </c>
      <c r="P173" s="218" t="s">
        <v>15667</v>
      </c>
      <c r="Q173" s="268" t="s">
        <v>15667</v>
      </c>
      <c r="R173" s="215" t="str">
        <f ca="1">IF(ISERROR($V173),"",OFFSET('Smelter Look-up'!$C$4,$V173-4,0)&amp;"")</f>
        <v>REMONDIS PMR B.V.</v>
      </c>
      <c r="S173" s="222" t="str">
        <f t="shared" ca="1" si="24"/>
        <v>NL</v>
      </c>
      <c r="T173" s="222" t="str">
        <f ca="1">IF(B173="","",IF(ISERROR(MATCH($J173,SorP!$B$1:$B$6230,0)),"",INDIRECT("'SorP'!$A$"&amp;MATCH($J173,SorP!$B$1:$B$6230,0))))</f>
        <v>NL-NB</v>
      </c>
      <c r="U173" s="238"/>
      <c r="V173" s="269">
        <f ca="1">IF(C173="",NA(),IF(OR(C173="Smelter not listed",C173="Smelter not yet identified"),MATCH($B173&amp;$D173,'Smelter Look-up'!$J:$J,0),MATCH($B173&amp;$C173,'Smelter Look-up'!$J:$J,0)))</f>
        <v>219</v>
      </c>
      <c r="W173" s="270"/>
      <c r="X173" s="270">
        <f t="shared" ca="1" si="25"/>
        <v>0</v>
      </c>
      <c r="Y173" s="270"/>
      <c r="Z173" s="270"/>
      <c r="AB173" s="272" t="str">
        <f t="shared" ca="1" si="26"/>
        <v>GoldREMONDIS PMR B.V.</v>
      </c>
    </row>
    <row r="174" spans="1:28" s="271" customFormat="1" ht="20">
      <c r="A174" s="214" t="s">
        <v>724</v>
      </c>
      <c r="B174" s="215" t="str">
        <f ca="1">IF(LEN(A174)=0,"",INDEX('Smelter Look-up'!$A:$A,MATCH($A174,'Smelter Look-up'!$E:$E,0)))</f>
        <v>Gold</v>
      </c>
      <c r="C174" s="219" t="str">
        <f ca="1">IF(LEN(A174)=0,"",INDEX('Smelter Look-up'!$C:$C,MATCH($A174,'Smelter Look-up'!$E:$E,0)))</f>
        <v>Royal Canadian Mint</v>
      </c>
      <c r="D174" s="277"/>
      <c r="E174" s="215" t="str">
        <f ca="1">IF(ISERROR($V174),"",OFFSET('Smelter Look-up'!$D$4,$V174-4,0)&amp;"")</f>
        <v>CANADA</v>
      </c>
      <c r="F174" s="215" t="str">
        <f ca="1">IF(ISERROR($V174),"",OFFSET('Smelter Look-up'!$E$4,$V174-4,0))</f>
        <v>CID001534</v>
      </c>
      <c r="G174" s="215" t="str">
        <f ca="1">IF(C174=$X$4,IF(ISERROR($V174),"Enter smelter details","RMI"),IF(ISERROR($V174),"",OFFSET('Smelter Look-up'!$F$4,$V174-4,0)))</f>
        <v>RMI</v>
      </c>
      <c r="H174" s="216" t="s">
        <v>15667</v>
      </c>
      <c r="I174" s="217" t="str">
        <f ca="1">IF(ISERROR($V174),"",OFFSET('Smelter Look-up'!$H$4,$V174-4,0))</f>
        <v>Ottawa</v>
      </c>
      <c r="J174" s="217" t="str">
        <f ca="1">IF(ISERROR($V174),"",OFFSET('Smelter Look-up'!$I$4,$V174-4,0))</f>
        <v>Ontario</v>
      </c>
      <c r="K174" s="267" t="s">
        <v>15667</v>
      </c>
      <c r="L174" s="267" t="s">
        <v>15667</v>
      </c>
      <c r="M174" s="267" t="s">
        <v>15667</v>
      </c>
      <c r="N174" s="267" t="s">
        <v>15667</v>
      </c>
      <c r="O174" s="267" t="s">
        <v>490</v>
      </c>
      <c r="P174" s="218" t="s">
        <v>15667</v>
      </c>
      <c r="Q174" s="268" t="s">
        <v>15667</v>
      </c>
      <c r="R174" s="215" t="str">
        <f ca="1">IF(ISERROR($V174),"",OFFSET('Smelter Look-up'!$C$4,$V174-4,0)&amp;"")</f>
        <v>Royal Canadian Mint</v>
      </c>
      <c r="S174" s="222" t="str">
        <f t="shared" ca="1" si="24"/>
        <v>CA</v>
      </c>
      <c r="T174" s="222" t="str">
        <f ca="1">IF(B174="","",IF(ISERROR(MATCH($J174,SorP!$B$1:$B$6230,0)),"",INDIRECT("'SorP'!$A$"&amp;MATCH($J174,SorP!$B$1:$B$6230,0))))</f>
        <v>CA-ON</v>
      </c>
      <c r="U174" s="238"/>
      <c r="V174" s="269">
        <f ca="1">IF(C174="",NA(),IF(OR(C174="Smelter not listed",C174="Smelter not yet identified"),MATCH($B174&amp;$D174,'Smelter Look-up'!$J:$J,0),MATCH($B174&amp;$C174,'Smelter Look-up'!$J:$J,0)))</f>
        <v>220</v>
      </c>
      <c r="W174" s="270"/>
      <c r="X174" s="270">
        <f t="shared" ca="1" si="25"/>
        <v>0</v>
      </c>
      <c r="Y174" s="270"/>
      <c r="Z174" s="270"/>
      <c r="AB174" s="272" t="str">
        <f t="shared" ca="1" si="26"/>
        <v>GoldRoyal Canadian Mint</v>
      </c>
    </row>
    <row r="175" spans="1:28" s="271" customFormat="1" ht="20">
      <c r="A175" s="214" t="s">
        <v>2276</v>
      </c>
      <c r="B175" s="215" t="str">
        <f ca="1">IF(LEN(A175)=0,"",INDEX('Smelter Look-up'!$A:$A,MATCH($A175,'Smelter Look-up'!$E:$E,0)))</f>
        <v>Gold</v>
      </c>
      <c r="C175" s="219" t="str">
        <f ca="1">IF(LEN(A175)=0,"",INDEX('Smelter Look-up'!$C:$C,MATCH($A175,'Smelter Look-up'!$E:$E,0)))</f>
        <v>SAAMP</v>
      </c>
      <c r="D175" s="277"/>
      <c r="E175" s="215" t="str">
        <f ca="1">IF(ISERROR($V175),"",OFFSET('Smelter Look-up'!$D$4,$V175-4,0)&amp;"")</f>
        <v>FRANCE</v>
      </c>
      <c r="F175" s="215" t="str">
        <f ca="1">IF(ISERROR($V175),"",OFFSET('Smelter Look-up'!$E$4,$V175-4,0))</f>
        <v>CID002761</v>
      </c>
      <c r="G175" s="215" t="str">
        <f ca="1">IF(C175=$X$4,IF(ISERROR($V175),"Enter smelter details","RMI"),IF(ISERROR($V175),"",OFFSET('Smelter Look-up'!$F$4,$V175-4,0)))</f>
        <v>RMI</v>
      </c>
      <c r="H175" s="216" t="s">
        <v>15667</v>
      </c>
      <c r="I175" s="217" t="str">
        <f ca="1">IF(ISERROR($V175),"",OFFSET('Smelter Look-up'!$H$4,$V175-4,0))</f>
        <v>Paris</v>
      </c>
      <c r="J175" s="217" t="str">
        <f ca="1">IF(ISERROR($V175),"",OFFSET('Smelter Look-up'!$I$4,$V175-4,0))</f>
        <v>Île-de-France</v>
      </c>
      <c r="K175" s="267" t="s">
        <v>15667</v>
      </c>
      <c r="L175" s="267" t="s">
        <v>15667</v>
      </c>
      <c r="M175" s="267" t="s">
        <v>15667</v>
      </c>
      <c r="N175" s="267" t="s">
        <v>15667</v>
      </c>
      <c r="O175" s="267" t="s">
        <v>490</v>
      </c>
      <c r="P175" s="218" t="s">
        <v>15667</v>
      </c>
      <c r="Q175" s="268" t="s">
        <v>15667</v>
      </c>
      <c r="R175" s="215" t="str">
        <f ca="1">IF(ISERROR($V175),"",OFFSET('Smelter Look-up'!$C$4,$V175-4,0)&amp;"")</f>
        <v>SAAMP</v>
      </c>
      <c r="S175" s="222" t="str">
        <f t="shared" ca="1" si="24"/>
        <v>FR</v>
      </c>
      <c r="T175" s="222" t="str">
        <f ca="1">IF(B175="","",IF(ISERROR(MATCH($J175,SorP!$B$1:$B$6230,0)),"",INDIRECT("'SorP'!$A$"&amp;MATCH($J175,SorP!$B$1:$B$6230,0))))</f>
        <v>FR-IDF</v>
      </c>
      <c r="U175" s="238"/>
      <c r="V175" s="269">
        <f ca="1">IF(C175="",NA(),IF(OR(C175="Smelter not listed",C175="Smelter not yet identified"),MATCH($B175&amp;$D175,'Smelter Look-up'!$J:$J,0),MATCH($B175&amp;$C175,'Smelter Look-up'!$J:$J,0)))</f>
        <v>221</v>
      </c>
      <c r="W175" s="270"/>
      <c r="X175" s="270">
        <f t="shared" ca="1" si="25"/>
        <v>0</v>
      </c>
      <c r="Y175" s="270"/>
      <c r="Z175" s="270"/>
      <c r="AB175" s="272" t="str">
        <f t="shared" ca="1" si="26"/>
        <v>GoldSAAMP</v>
      </c>
    </row>
    <row r="176" spans="1:28" s="271" customFormat="1" ht="20">
      <c r="A176" s="214" t="s">
        <v>2542</v>
      </c>
      <c r="B176" s="215" t="str">
        <f ca="1">IF(LEN(A176)=0,"",INDEX('Smelter Look-up'!$A:$A,MATCH($A176,'Smelter Look-up'!$E:$E,0)))</f>
        <v>Gold</v>
      </c>
      <c r="C176" s="219" t="str">
        <f ca="1">IF(LEN(A176)=0,"",INDEX('Smelter Look-up'!$C:$C,MATCH($A176,'Smelter Look-up'!$E:$E,0)))</f>
        <v>Safimet S.p.A</v>
      </c>
      <c r="D176" s="277"/>
      <c r="E176" s="215" t="str">
        <f ca="1">IF(ISERROR($V176),"",OFFSET('Smelter Look-up'!$D$4,$V176-4,0)&amp;"")</f>
        <v>ITALY</v>
      </c>
      <c r="F176" s="215" t="str">
        <f ca="1">IF(ISERROR($V176),"",OFFSET('Smelter Look-up'!$E$4,$V176-4,0))</f>
        <v>CID002973</v>
      </c>
      <c r="G176" s="215" t="str">
        <f ca="1">IF(C176=$X$4,IF(ISERROR($V176),"Enter smelter details","RMI"),IF(ISERROR($V176),"",OFFSET('Smelter Look-up'!$F$4,$V176-4,0)))</f>
        <v>RMI</v>
      </c>
      <c r="H176" s="216" t="s">
        <v>15667</v>
      </c>
      <c r="I176" s="217" t="str">
        <f ca="1">IF(ISERROR($V176),"",OFFSET('Smelter Look-up'!$H$4,$V176-4,0))</f>
        <v>Arezzo</v>
      </c>
      <c r="J176" s="217" t="str">
        <f ca="1">IF(ISERROR($V176),"",OFFSET('Smelter Look-up'!$I$4,$V176-4,0))</f>
        <v>Toscana</v>
      </c>
      <c r="K176" s="267" t="s">
        <v>15667</v>
      </c>
      <c r="L176" s="267" t="s">
        <v>15667</v>
      </c>
      <c r="M176" s="267" t="s">
        <v>15667</v>
      </c>
      <c r="N176" s="267" t="s">
        <v>15667</v>
      </c>
      <c r="O176" s="267" t="s">
        <v>490</v>
      </c>
      <c r="P176" s="218" t="s">
        <v>15667</v>
      </c>
      <c r="Q176" s="268" t="s">
        <v>15667</v>
      </c>
      <c r="R176" s="215" t="str">
        <f ca="1">IF(ISERROR($V176),"",OFFSET('Smelter Look-up'!$C$4,$V176-4,0)&amp;"")</f>
        <v>Safimet S.p.A</v>
      </c>
      <c r="S176" s="222" t="str">
        <f t="shared" ca="1" si="24"/>
        <v>IT</v>
      </c>
      <c r="T176" s="222" t="str">
        <f ca="1">IF(B176="","",IF(ISERROR(MATCH($J176,SorP!$B$1:$B$6230,0)),"",INDIRECT("'SorP'!$A$"&amp;MATCH($J176,SorP!$B$1:$B$6230,0))))</f>
        <v>IT-52</v>
      </c>
      <c r="U176" s="238"/>
      <c r="V176" s="269">
        <f ca="1">IF(C176="",NA(),IF(OR(C176="Smelter not listed",C176="Smelter not yet identified"),MATCH($B176&amp;$D176,'Smelter Look-up'!$J:$J,0),MATCH($B176&amp;$C176,'Smelter Look-up'!$J:$J,0)))</f>
        <v>223</v>
      </c>
      <c r="W176" s="270"/>
      <c r="X176" s="270">
        <f t="shared" ca="1" si="25"/>
        <v>0</v>
      </c>
      <c r="Y176" s="270"/>
      <c r="Z176" s="270"/>
      <c r="AB176" s="272" t="str">
        <f t="shared" ca="1" si="26"/>
        <v>GoldSafimet S.p.A</v>
      </c>
    </row>
    <row r="177" spans="1:28" s="271" customFormat="1" ht="27">
      <c r="A177" s="214" t="s">
        <v>2340</v>
      </c>
      <c r="B177" s="215" t="str">
        <f ca="1">IF(LEN(A177)=0,"",INDEX('Smelter Look-up'!$A:$A,MATCH($A177,'Smelter Look-up'!$E:$E,0)))</f>
        <v>Gold</v>
      </c>
      <c r="C177" s="219" t="str">
        <f ca="1">IF(LEN(A177)=0,"",INDEX('Smelter Look-up'!$C:$C,MATCH($A177,'Smelter Look-up'!$E:$E,0)))</f>
        <v>SAFINA A.S.</v>
      </c>
      <c r="D177" s="277"/>
      <c r="E177" s="215" t="str">
        <f ca="1">IF(ISERROR($V177),"",OFFSET('Smelter Look-up'!$D$4,$V177-4,0)&amp;"")</f>
        <v>CZECHIA</v>
      </c>
      <c r="F177" s="215" t="str">
        <f ca="1">IF(ISERROR($V177),"",OFFSET('Smelter Look-up'!$E$4,$V177-4,0))</f>
        <v>CID002290</v>
      </c>
      <c r="G177" s="215" t="str">
        <f ca="1">IF(C177=$X$4,IF(ISERROR($V177),"Enter smelter details","RMI"),IF(ISERROR($V177),"",OFFSET('Smelter Look-up'!$F$4,$V177-4,0)))</f>
        <v>RMI</v>
      </c>
      <c r="H177" s="216" t="s">
        <v>15667</v>
      </c>
      <c r="I177" s="217" t="str">
        <f ca="1">IF(ISERROR($V177),"",OFFSET('Smelter Look-up'!$H$4,$V177-4,0))</f>
        <v>Vestec</v>
      </c>
      <c r="J177" s="217" t="str">
        <f ca="1">IF(ISERROR($V177),"",OFFSET('Smelter Look-up'!$I$4,$V177-4,0))</f>
        <v>Praha-západ</v>
      </c>
      <c r="K177" s="267" t="s">
        <v>15667</v>
      </c>
      <c r="L177" s="267" t="s">
        <v>15667</v>
      </c>
      <c r="M177" s="267" t="s">
        <v>15667</v>
      </c>
      <c r="N177" s="267" t="s">
        <v>15667</v>
      </c>
      <c r="O177" s="267" t="s">
        <v>15668</v>
      </c>
      <c r="P177" s="218" t="s">
        <v>489</v>
      </c>
      <c r="Q177" s="268" t="s">
        <v>15667</v>
      </c>
      <c r="R177" s="215" t="str">
        <f ca="1">IF(ISERROR($V177),"",OFFSET('Smelter Look-up'!$C$4,$V177-4,0)&amp;"")</f>
        <v>SAFINA A.S.</v>
      </c>
      <c r="S177" s="222" t="str">
        <f t="shared" ca="1" si="24"/>
        <v>CZ</v>
      </c>
      <c r="T177" s="222" t="str">
        <f ca="1">IF(B177="","",IF(ISERROR(MATCH($J177,SorP!$B$1:$B$6230,0)),"",INDIRECT("'SorP'!$A$"&amp;MATCH($J177,SorP!$B$1:$B$6230,0))))</f>
        <v>CZ-20A</v>
      </c>
      <c r="U177" s="238"/>
      <c r="V177" s="269">
        <f ca="1">IF(C177="",NA(),IF(OR(C177="Smelter not listed",C177="Smelter not yet identified"),MATCH($B177&amp;$D177,'Smelter Look-up'!$J:$J,0),MATCH($B177&amp;$C177,'Smelter Look-up'!$J:$J,0)))</f>
        <v>224</v>
      </c>
      <c r="W177" s="270"/>
      <c r="X177" s="270">
        <f t="shared" ca="1" si="25"/>
        <v>0</v>
      </c>
      <c r="Y177" s="270"/>
      <c r="Z177" s="270"/>
      <c r="AB177" s="272" t="str">
        <f t="shared" ca="1" si="26"/>
        <v>GoldSAFINA A.S.</v>
      </c>
    </row>
    <row r="178" spans="1:28" s="271" customFormat="1" ht="27">
      <c r="A178" s="214" t="s">
        <v>1409</v>
      </c>
      <c r="B178" s="215" t="str">
        <f ca="1">IF(LEN(A178)=0,"",INDEX('Smelter Look-up'!$A:$A,MATCH($A178,'Smelter Look-up'!$E:$E,0)))</f>
        <v>Gold</v>
      </c>
      <c r="C178" s="219" t="str">
        <f ca="1">IF(LEN(A178)=0,"",INDEX('Smelter Look-up'!$C:$C,MATCH($A178,'Smelter Look-up'!$E:$E,0)))</f>
        <v>Samduck Precious Metals</v>
      </c>
      <c r="D178" s="277"/>
      <c r="E178" s="215" t="str">
        <f ca="1">IF(ISERROR($V178),"",OFFSET('Smelter Look-up'!$D$4,$V178-4,0)&amp;"")</f>
        <v>KOREA, REPUBLIC OF</v>
      </c>
      <c r="F178" s="215" t="str">
        <f ca="1">IF(ISERROR($V178),"",OFFSET('Smelter Look-up'!$E$4,$V178-4,0))</f>
        <v>CID001555</v>
      </c>
      <c r="G178" s="215" t="str">
        <f ca="1">IF(C178=$X$4,IF(ISERROR($V178),"Enter smelter details","RMI"),IF(ISERROR($V178),"",OFFSET('Smelter Look-up'!$F$4,$V178-4,0)))</f>
        <v>RMI</v>
      </c>
      <c r="H178" s="216" t="s">
        <v>15667</v>
      </c>
      <c r="I178" s="217" t="str">
        <f ca="1">IF(ISERROR($V178),"",OFFSET('Smelter Look-up'!$H$4,$V178-4,0))</f>
        <v>Namdong</v>
      </c>
      <c r="J178" s="217" t="str">
        <f ca="1">IF(ISERROR($V178),"",OFFSET('Smelter Look-up'!$I$4,$V178-4,0))</f>
        <v>Incheon-gwangyeoksi</v>
      </c>
      <c r="K178" s="267" t="s">
        <v>15667</v>
      </c>
      <c r="L178" s="267" t="s">
        <v>15667</v>
      </c>
      <c r="M178" s="267" t="s">
        <v>15667</v>
      </c>
      <c r="N178" s="267" t="s">
        <v>15667</v>
      </c>
      <c r="O178" s="267" t="s">
        <v>15668</v>
      </c>
      <c r="P178" s="218" t="s">
        <v>489</v>
      </c>
      <c r="Q178" s="268" t="s">
        <v>15667</v>
      </c>
      <c r="R178" s="215" t="str">
        <f ca="1">IF(ISERROR($V178),"",OFFSET('Smelter Look-up'!$C$4,$V178-4,0)&amp;"")</f>
        <v>Samduck Precious Metals</v>
      </c>
      <c r="S178" s="222" t="str">
        <f t="shared" ca="1" si="24"/>
        <v>KR</v>
      </c>
      <c r="T178" s="222" t="str">
        <f ca="1">IF(B178="","",IF(ISERROR(MATCH($J178,SorP!$B$1:$B$6230,0)),"",INDIRECT("'SorP'!$A$"&amp;MATCH($J178,SorP!$B$1:$B$6230,0))))</f>
        <v>KR-28</v>
      </c>
      <c r="U178" s="238"/>
      <c r="V178" s="269">
        <f ca="1">IF(C178="",NA(),IF(OR(C178="Smelter not listed",C178="Smelter not yet identified"),MATCH($B178&amp;$D178,'Smelter Look-up'!$J:$J,0),MATCH($B178&amp;$C178,'Smelter Look-up'!$J:$J,0)))</f>
        <v>228</v>
      </c>
      <c r="W178" s="270"/>
      <c r="X178" s="270">
        <f t="shared" ca="1" si="25"/>
        <v>0</v>
      </c>
      <c r="Y178" s="270"/>
      <c r="Z178" s="270"/>
      <c r="AB178" s="272" t="str">
        <f t="shared" ca="1" si="26"/>
        <v>GoldSamduck Precious Metals</v>
      </c>
    </row>
    <row r="179" spans="1:28" s="271" customFormat="1" ht="20">
      <c r="A179" s="214" t="s">
        <v>727</v>
      </c>
      <c r="B179" s="215" t="str">
        <f ca="1">IF(LEN(A179)=0,"",INDEX('Smelter Look-up'!$A:$A,MATCH($A179,'Smelter Look-up'!$E:$E,0)))</f>
        <v>Gold</v>
      </c>
      <c r="C179" s="219" t="str">
        <f ca="1">IF(LEN(A179)=0,"",INDEX('Smelter Look-up'!$C:$C,MATCH($A179,'Smelter Look-up'!$E:$E,0)))</f>
        <v>SEMPSA Joyeria Plateria S.A.</v>
      </c>
      <c r="D179" s="277"/>
      <c r="E179" s="215" t="str">
        <f ca="1">IF(ISERROR($V179),"",OFFSET('Smelter Look-up'!$D$4,$V179-4,0)&amp;"")</f>
        <v>SPAIN</v>
      </c>
      <c r="F179" s="215" t="str">
        <f ca="1">IF(ISERROR($V179),"",OFFSET('Smelter Look-up'!$E$4,$V179-4,0))</f>
        <v>CID001585</v>
      </c>
      <c r="G179" s="215" t="str">
        <f ca="1">IF(C179=$X$4,IF(ISERROR($V179),"Enter smelter details","RMI"),IF(ISERROR($V179),"",OFFSET('Smelter Look-up'!$F$4,$V179-4,0)))</f>
        <v>RMI</v>
      </c>
      <c r="H179" s="216" t="s">
        <v>15667</v>
      </c>
      <c r="I179" s="217" t="str">
        <f ca="1">IF(ISERROR($V179),"",OFFSET('Smelter Look-up'!$H$4,$V179-4,0))</f>
        <v>Madrid</v>
      </c>
      <c r="J179" s="217" t="str">
        <f ca="1">IF(ISERROR($V179),"",OFFSET('Smelter Look-up'!$I$4,$V179-4,0))</f>
        <v>Madrid, Comunidad de</v>
      </c>
      <c r="K179" s="267" t="s">
        <v>15667</v>
      </c>
      <c r="L179" s="267" t="s">
        <v>15667</v>
      </c>
      <c r="M179" s="267" t="s">
        <v>15667</v>
      </c>
      <c r="N179" s="267" t="s">
        <v>15667</v>
      </c>
      <c r="O179" s="267" t="s">
        <v>490</v>
      </c>
      <c r="P179" s="218" t="s">
        <v>15667</v>
      </c>
      <c r="Q179" s="268" t="s">
        <v>15667</v>
      </c>
      <c r="R179" s="215" t="str">
        <f ca="1">IF(ISERROR($V179),"",OFFSET('Smelter Look-up'!$C$4,$V179-4,0)&amp;"")</f>
        <v>SEMPSA Joyeria Plateria S.A.</v>
      </c>
      <c r="S179" s="222" t="str">
        <f t="shared" ca="1" si="24"/>
        <v>ES</v>
      </c>
      <c r="T179" s="222" t="str">
        <f ca="1">IF(B179="","",IF(ISERROR(MATCH($J179,SorP!$B$1:$B$6230,0)),"",INDIRECT("'SorP'!$A$"&amp;MATCH($J179,SorP!$B$1:$B$6230,0))))</f>
        <v>ES-MD</v>
      </c>
      <c r="U179" s="238"/>
      <c r="V179" s="269">
        <f ca="1">IF(C179="",NA(),IF(OR(C179="Smelter not listed",C179="Smelter not yet identified"),MATCH($B179&amp;$D179,'Smelter Look-up'!$J:$J,0),MATCH($B179&amp;$C179,'Smelter Look-up'!$J:$J,0)))</f>
        <v>234</v>
      </c>
      <c r="W179" s="270"/>
      <c r="X179" s="270">
        <f t="shared" ca="1" si="25"/>
        <v>0</v>
      </c>
      <c r="Y179" s="270"/>
      <c r="Z179" s="270"/>
      <c r="AB179" s="272" t="str">
        <f t="shared" ca="1" si="26"/>
        <v>GoldSEMPSA Joyeria Plateria S.A.</v>
      </c>
    </row>
    <row r="180" spans="1:28" s="271" customFormat="1" ht="20">
      <c r="A180" s="214" t="s">
        <v>734</v>
      </c>
      <c r="B180" s="215" t="str">
        <f ca="1">IF(LEN(A180)=0,"",INDEX('Smelter Look-up'!$A:$A,MATCH($A180,'Smelter Look-up'!$E:$E,0)))</f>
        <v>Gold</v>
      </c>
      <c r="C180" s="219" t="str">
        <f ca="1">IF(LEN(A180)=0,"",INDEX('Smelter Look-up'!$C:$C,MATCH($A180,'Smelter Look-up'!$E:$E,0)))</f>
        <v>Shandong Gold Smelting Co., Ltd.</v>
      </c>
      <c r="D180" s="277"/>
      <c r="E180" s="215" t="str">
        <f ca="1">IF(ISERROR($V180),"",OFFSET('Smelter Look-up'!$D$4,$V180-4,0)&amp;"")</f>
        <v>CHINA</v>
      </c>
      <c r="F180" s="215" t="str">
        <f ca="1">IF(ISERROR($V180),"",OFFSET('Smelter Look-up'!$E$4,$V180-4,0))</f>
        <v>CID001916</v>
      </c>
      <c r="G180" s="215" t="str">
        <f ca="1">IF(C180=$X$4,IF(ISERROR($V180),"Enter smelter details","RMI"),IF(ISERROR($V180),"",OFFSET('Smelter Look-up'!$F$4,$V180-4,0)))</f>
        <v>RMI</v>
      </c>
      <c r="H180" s="216" t="s">
        <v>15667</v>
      </c>
      <c r="I180" s="217" t="str">
        <f ca="1">IF(ISERROR($V180),"",OFFSET('Smelter Look-up'!$H$4,$V180-4,0))</f>
        <v>Laizhou</v>
      </c>
      <c r="J180" s="217" t="str">
        <f ca="1">IF(ISERROR($V180),"",OFFSET('Smelter Look-up'!$I$4,$V180-4,0))</f>
        <v>Shandong Sheng</v>
      </c>
      <c r="K180" s="267" t="s">
        <v>15667</v>
      </c>
      <c r="L180" s="267" t="s">
        <v>15667</v>
      </c>
      <c r="M180" s="267" t="s">
        <v>15667</v>
      </c>
      <c r="N180" s="267" t="s">
        <v>15667</v>
      </c>
      <c r="O180" s="267" t="s">
        <v>490</v>
      </c>
      <c r="P180" s="218" t="s">
        <v>15667</v>
      </c>
      <c r="Q180" s="268" t="s">
        <v>15667</v>
      </c>
      <c r="R180" s="215" t="str">
        <f ca="1">IF(ISERROR($V180),"",OFFSET('Smelter Look-up'!$C$4,$V180-4,0)&amp;"")</f>
        <v>Shandong Gold Smelting Co., Ltd.</v>
      </c>
      <c r="S180" s="222" t="str">
        <f t="shared" ca="1" si="24"/>
        <v>CN</v>
      </c>
      <c r="T180" s="222" t="str">
        <f ca="1">IF(B180="","",IF(ISERROR(MATCH($J180,SorP!$B$1:$B$6230,0)),"",INDIRECT("'SorP'!$A$"&amp;MATCH($J180,SorP!$B$1:$B$6230,0))))</f>
        <v>CN-SD</v>
      </c>
      <c r="U180" s="238"/>
      <c r="V180" s="269">
        <f ca="1">IF(C180="",NA(),IF(OR(C180="Smelter not listed",C180="Smelter not yet identified"),MATCH($B180&amp;$D180,'Smelter Look-up'!$J:$J,0),MATCH($B180&amp;$C180,'Smelter Look-up'!$J:$J,0)))</f>
        <v>239</v>
      </c>
      <c r="W180" s="270"/>
      <c r="X180" s="270">
        <f t="shared" ca="1" si="25"/>
        <v>0</v>
      </c>
      <c r="Y180" s="270"/>
      <c r="Z180" s="270"/>
      <c r="AB180" s="272" t="str">
        <f t="shared" ca="1" si="26"/>
        <v>GoldShandong Gold Smelting Co., Ltd.</v>
      </c>
    </row>
    <row r="181" spans="1:28" s="271" customFormat="1" ht="20">
      <c r="A181" s="214" t="s">
        <v>728</v>
      </c>
      <c r="B181" s="215" t="str">
        <f ca="1">IF(LEN(A181)=0,"",INDEX('Smelter Look-up'!$A:$A,MATCH($A181,'Smelter Look-up'!$E:$E,0)))</f>
        <v>Gold</v>
      </c>
      <c r="C181" s="219" t="str">
        <f ca="1">IF(LEN(A181)=0,"",INDEX('Smelter Look-up'!$C:$C,MATCH($A181,'Smelter Look-up'!$E:$E,0)))</f>
        <v>Shandong Zhaojin Gold &amp; Silver Refinery Co., Ltd.</v>
      </c>
      <c r="D181" s="277"/>
      <c r="E181" s="215" t="str">
        <f ca="1">IF(ISERROR($V181),"",OFFSET('Smelter Look-up'!$D$4,$V181-4,0)&amp;"")</f>
        <v>CHINA</v>
      </c>
      <c r="F181" s="215" t="str">
        <f ca="1">IF(ISERROR($V181),"",OFFSET('Smelter Look-up'!$E$4,$V181-4,0))</f>
        <v>CID001622</v>
      </c>
      <c r="G181" s="215" t="str">
        <f ca="1">IF(C181=$X$4,IF(ISERROR($V181),"Enter smelter details","RMI"),IF(ISERROR($V181),"",OFFSET('Smelter Look-up'!$F$4,$V181-4,0)))</f>
        <v>RMI</v>
      </c>
      <c r="H181" s="216" t="s">
        <v>15667</v>
      </c>
      <c r="I181" s="217" t="str">
        <f ca="1">IF(ISERROR($V181),"",OFFSET('Smelter Look-up'!$H$4,$V181-4,0))</f>
        <v>Zhaoyuan</v>
      </c>
      <c r="J181" s="217" t="str">
        <f ca="1">IF(ISERROR($V181),"",OFFSET('Smelter Look-up'!$I$4,$V181-4,0))</f>
        <v>Shandong Sheng</v>
      </c>
      <c r="K181" s="267" t="s">
        <v>15667</v>
      </c>
      <c r="L181" s="267" t="s">
        <v>15667</v>
      </c>
      <c r="M181" s="267" t="s">
        <v>15667</v>
      </c>
      <c r="N181" s="267" t="s">
        <v>15667</v>
      </c>
      <c r="O181" s="267" t="s">
        <v>490</v>
      </c>
      <c r="P181" s="218" t="s">
        <v>15667</v>
      </c>
      <c r="Q181" s="268" t="s">
        <v>15667</v>
      </c>
      <c r="R181" s="215" t="str">
        <f ca="1">IF(ISERROR($V181),"",OFFSET('Smelter Look-up'!$C$4,$V181-4,0)&amp;"")</f>
        <v>Shandong Zhaojin Gold &amp; Silver Refinery Co., Ltd.</v>
      </c>
      <c r="S181" s="222" t="str">
        <f t="shared" ca="1" si="24"/>
        <v>CN</v>
      </c>
      <c r="T181" s="222" t="str">
        <f ca="1">IF(B181="","",IF(ISERROR(MATCH($J181,SorP!$B$1:$B$6230,0)),"",INDIRECT("'SorP'!$A$"&amp;MATCH($J181,SorP!$B$1:$B$6230,0))))</f>
        <v>CN-SD</v>
      </c>
      <c r="U181" s="238"/>
      <c r="V181" s="269">
        <f ca="1">IF(C181="",NA(),IF(OR(C181="Smelter not listed",C181="Smelter not yet identified"),MATCH($B181&amp;$D181,'Smelter Look-up'!$J:$J,0),MATCH($B181&amp;$C181,'Smelter Look-up'!$J:$J,0)))</f>
        <v>246</v>
      </c>
      <c r="W181" s="270"/>
      <c r="X181" s="270">
        <f t="shared" ca="1" si="25"/>
        <v>0</v>
      </c>
      <c r="Y181" s="270"/>
      <c r="Z181" s="270"/>
      <c r="AB181" s="272" t="str">
        <f t="shared" ca="1" si="26"/>
        <v>GoldShandong Zhaojin Gold &amp; Silver Refinery Co., Ltd.</v>
      </c>
    </row>
    <row r="182" spans="1:28" s="271" customFormat="1" ht="20">
      <c r="A182" s="214" t="s">
        <v>1392</v>
      </c>
      <c r="B182" s="215" t="str">
        <f ca="1">IF(LEN(A182)=0,"",INDEX('Smelter Look-up'!$A:$A,MATCH($A182,'Smelter Look-up'!$E:$E,0)))</f>
        <v>Gold</v>
      </c>
      <c r="C182" s="219" t="str">
        <f ca="1">IF(LEN(A182)=0,"",INDEX('Smelter Look-up'!$C:$C,MATCH($A182,'Smelter Look-up'!$E:$E,0)))</f>
        <v>Sichuan Tianze Precious Metals Co., Ltd.</v>
      </c>
      <c r="D182" s="277"/>
      <c r="E182" s="215" t="str">
        <f ca="1">IF(ISERROR($V182),"",OFFSET('Smelter Look-up'!$D$4,$V182-4,0)&amp;"")</f>
        <v>CHINA</v>
      </c>
      <c r="F182" s="215" t="str">
        <f ca="1">IF(ISERROR($V182),"",OFFSET('Smelter Look-up'!$E$4,$V182-4,0))</f>
        <v>CID001736</v>
      </c>
      <c r="G182" s="215" t="str">
        <f ca="1">IF(C182=$X$4,IF(ISERROR($V182),"Enter smelter details","RMI"),IF(ISERROR($V182),"",OFFSET('Smelter Look-up'!$F$4,$V182-4,0)))</f>
        <v>RMI</v>
      </c>
      <c r="H182" s="216" t="s">
        <v>15667</v>
      </c>
      <c r="I182" s="217" t="str">
        <f ca="1">IF(ISERROR($V182),"",OFFSET('Smelter Look-up'!$H$4,$V182-4,0))</f>
        <v>Chengdu</v>
      </c>
      <c r="J182" s="217" t="str">
        <f ca="1">IF(ISERROR($V182),"",OFFSET('Smelter Look-up'!$I$4,$V182-4,0))</f>
        <v>Sichuan Sheng</v>
      </c>
      <c r="K182" s="267" t="s">
        <v>15667</v>
      </c>
      <c r="L182" s="267" t="s">
        <v>15667</v>
      </c>
      <c r="M182" s="267" t="s">
        <v>15667</v>
      </c>
      <c r="N182" s="267" t="s">
        <v>15667</v>
      </c>
      <c r="O182" s="267" t="s">
        <v>490</v>
      </c>
      <c r="P182" s="218" t="s">
        <v>15667</v>
      </c>
      <c r="Q182" s="268" t="s">
        <v>15667</v>
      </c>
      <c r="R182" s="215" t="str">
        <f ca="1">IF(ISERROR($V182),"",OFFSET('Smelter Look-up'!$C$4,$V182-4,0)&amp;"")</f>
        <v>Sichuan Tianze Precious Metals Co., Ltd.</v>
      </c>
      <c r="S182" s="222" t="str">
        <f t="shared" ca="1" si="24"/>
        <v>CN</v>
      </c>
      <c r="T182" s="222" t="str">
        <f ca="1">IF(B182="","",IF(ISERROR(MATCH($J182,SorP!$B$1:$B$6230,0)),"",INDIRECT("'SorP'!$A$"&amp;MATCH($J182,SorP!$B$1:$B$6230,0))))</f>
        <v>CN-SC</v>
      </c>
      <c r="U182" s="238"/>
      <c r="V182" s="269">
        <f ca="1">IF(C182="",NA(),IF(OR(C182="Smelter not listed",C182="Smelter not yet identified"),MATCH($B182&amp;$D182,'Smelter Look-up'!$J:$J,0),MATCH($B182&amp;$C182,'Smelter Look-up'!$J:$J,0)))</f>
        <v>253</v>
      </c>
      <c r="W182" s="270"/>
      <c r="X182" s="270">
        <f t="shared" ca="1" si="25"/>
        <v>0</v>
      </c>
      <c r="Y182" s="270"/>
      <c r="Z182" s="270"/>
      <c r="AB182" s="272" t="str">
        <f t="shared" ca="1" si="26"/>
        <v>GoldSichuan Tianze Precious Metals Co., Ltd.</v>
      </c>
    </row>
    <row r="183" spans="1:28" s="271" customFormat="1" ht="27">
      <c r="A183" s="214" t="s">
        <v>1394</v>
      </c>
      <c r="B183" s="215" t="str">
        <f ca="1">IF(LEN(A183)=0,"",INDEX('Smelter Look-up'!$A:$A,MATCH($A183,'Smelter Look-up'!$E:$E,0)))</f>
        <v>Gold</v>
      </c>
      <c r="C183" s="219" t="str">
        <f ca="1">IF(LEN(A183)=0,"",INDEX('Smelter Look-up'!$C:$C,MATCH($A183,'Smelter Look-up'!$E:$E,0)))</f>
        <v>Singway Technology Co., Ltd.</v>
      </c>
      <c r="D183" s="277"/>
      <c r="E183" s="215" t="str">
        <f ca="1">IF(ISERROR($V183),"",OFFSET('Smelter Look-up'!$D$4,$V183-4,0)&amp;"")</f>
        <v>TAIWAN, PROVINCE OF CHINA</v>
      </c>
      <c r="F183" s="215" t="str">
        <f ca="1">IF(ISERROR($V183),"",OFFSET('Smelter Look-up'!$E$4,$V183-4,0))</f>
        <v>CID002516</v>
      </c>
      <c r="G183" s="215" t="str">
        <f ca="1">IF(C183=$X$4,IF(ISERROR($V183),"Enter smelter details","RMI"),IF(ISERROR($V183),"",OFFSET('Smelter Look-up'!$F$4,$V183-4,0)))</f>
        <v>RMI</v>
      </c>
      <c r="H183" s="216" t="s">
        <v>15667</v>
      </c>
      <c r="I183" s="217" t="str">
        <f ca="1">IF(ISERROR($V183),"",OFFSET('Smelter Look-up'!$H$4,$V183-4,0))</f>
        <v>Dayuan</v>
      </c>
      <c r="J183" s="217" t="str">
        <f ca="1">IF(ISERROR($V183),"",OFFSET('Smelter Look-up'!$I$4,$V183-4,0))</f>
        <v>Taoyuan</v>
      </c>
      <c r="K183" s="267" t="s">
        <v>15667</v>
      </c>
      <c r="L183" s="267" t="s">
        <v>15667</v>
      </c>
      <c r="M183" s="267" t="s">
        <v>15667</v>
      </c>
      <c r="N183" s="267" t="s">
        <v>15667</v>
      </c>
      <c r="O183" s="267" t="s">
        <v>15668</v>
      </c>
      <c r="P183" s="218" t="s">
        <v>489</v>
      </c>
      <c r="Q183" s="268" t="s">
        <v>15667</v>
      </c>
      <c r="R183" s="215" t="str">
        <f ca="1">IF(ISERROR($V183),"",OFFSET('Smelter Look-up'!$C$4,$V183-4,0)&amp;"")</f>
        <v>Singway Technology Co., Ltd.</v>
      </c>
      <c r="S183" s="222" t="str">
        <f t="shared" ca="1" si="24"/>
        <v>TW</v>
      </c>
      <c r="T183" s="222" t="str">
        <f ca="1">IF(B183="","",IF(ISERROR(MATCH($J183,SorP!$B$1:$B$6230,0)),"",INDIRECT("'SorP'!$A$"&amp;MATCH($J183,SorP!$B$1:$B$6230,0))))</f>
        <v>TW-TAO</v>
      </c>
      <c r="U183" s="238"/>
      <c r="V183" s="269">
        <f ca="1">IF(C183="",NA(),IF(OR(C183="Smelter not listed",C183="Smelter not yet identified"),MATCH($B183&amp;$D183,'Smelter Look-up'!$J:$J,0),MATCH($B183&amp;$C183,'Smelter Look-up'!$J:$J,0)))</f>
        <v>255</v>
      </c>
      <c r="W183" s="270"/>
      <c r="X183" s="270">
        <f t="shared" ca="1" si="25"/>
        <v>0</v>
      </c>
      <c r="Y183" s="270"/>
      <c r="Z183" s="270"/>
      <c r="AB183" s="272" t="str">
        <f t="shared" ca="1" si="26"/>
        <v>GoldSingway Technology Co., Ltd.</v>
      </c>
    </row>
    <row r="184" spans="1:28" s="271" customFormat="1" ht="27">
      <c r="A184" s="214" t="s">
        <v>729</v>
      </c>
      <c r="B184" s="215" t="str">
        <f ca="1">IF(LEN(A184)=0,"",INDEX('Smelter Look-up'!$A:$A,MATCH($A184,'Smelter Look-up'!$E:$E,0)))</f>
        <v>Gold</v>
      </c>
      <c r="C184" s="219" t="str">
        <f ca="1">IF(LEN(A184)=0,"",INDEX('Smelter Look-up'!$C:$C,MATCH($A184,'Smelter Look-up'!$E:$E,0)))</f>
        <v>SOE Shyolkovsky Factory of Secondary Precious Metals</v>
      </c>
      <c r="D184" s="277"/>
      <c r="E184" s="215" t="str">
        <f ca="1">IF(ISERROR($V184),"",OFFSET('Smelter Look-up'!$D$4,$V184-4,0)&amp;"")</f>
        <v>RUSSIAN FEDERATION</v>
      </c>
      <c r="F184" s="215" t="str">
        <f ca="1">IF(ISERROR($V184),"",OFFSET('Smelter Look-up'!$E$4,$V184-4,0))</f>
        <v>CID001756</v>
      </c>
      <c r="G184" s="215" t="str">
        <f ca="1">IF(C184=$X$4,IF(ISERROR($V184),"Enter smelter details","RMI"),IF(ISERROR($V184),"",OFFSET('Smelter Look-up'!$F$4,$V184-4,0)))</f>
        <v>RMI</v>
      </c>
      <c r="H184" s="216" t="s">
        <v>15667</v>
      </c>
      <c r="I184" s="217" t="str">
        <f ca="1">IF(ISERROR($V184),"",OFFSET('Smelter Look-up'!$H$4,$V184-4,0))</f>
        <v>Shyolkovo</v>
      </c>
      <c r="J184" s="217" t="str">
        <f ca="1">IF(ISERROR($V184),"",OFFSET('Smelter Look-up'!$I$4,$V184-4,0))</f>
        <v>Moskovskaja oblast'</v>
      </c>
      <c r="K184" s="267" t="s">
        <v>15667</v>
      </c>
      <c r="L184" s="267" t="s">
        <v>15667</v>
      </c>
      <c r="M184" s="267" t="s">
        <v>15667</v>
      </c>
      <c r="N184" s="267" t="s">
        <v>15667</v>
      </c>
      <c r="O184" s="267" t="s">
        <v>490</v>
      </c>
      <c r="P184" s="218" t="s">
        <v>15667</v>
      </c>
      <c r="Q184" s="268" t="s">
        <v>15667</v>
      </c>
      <c r="R184" s="215" t="str">
        <f ca="1">IF(ISERROR($V184),"",OFFSET('Smelter Look-up'!$C$4,$V184-4,0)&amp;"")</f>
        <v>SOE Shyolkovsky Factory of Secondary Precious Metals</v>
      </c>
      <c r="S184" s="222" t="str">
        <f t="shared" ca="1" si="24"/>
        <v>RU</v>
      </c>
      <c r="T184" s="222" t="str">
        <f ca="1">IF(B184="","",IF(ISERROR(MATCH($J184,SorP!$B$1:$B$6230,0)),"",INDIRECT("'SorP'!$A$"&amp;MATCH($J184,SorP!$B$1:$B$6230,0))))</f>
        <v>RU-MOS</v>
      </c>
      <c r="U184" s="238"/>
      <c r="V184" s="269">
        <f ca="1">IF(C184="",NA(),IF(OR(C184="Smelter not listed",C184="Smelter not yet identified"),MATCH($B184&amp;$D184,'Smelter Look-up'!$J:$J,0),MATCH($B184&amp;$C184,'Smelter Look-up'!$J:$J,0)))</f>
        <v>257</v>
      </c>
      <c r="W184" s="270"/>
      <c r="X184" s="270">
        <f t="shared" ca="1" si="25"/>
        <v>0</v>
      </c>
      <c r="Y184" s="270"/>
      <c r="Z184" s="270"/>
      <c r="AB184" s="272" t="str">
        <f t="shared" ca="1" si="26"/>
        <v>GoldSOE Shyolkovsky Factory of Secondary Precious Metals</v>
      </c>
    </row>
    <row r="185" spans="1:28" s="271" customFormat="1" ht="27">
      <c r="A185" s="214" t="s">
        <v>730</v>
      </c>
      <c r="B185" s="215" t="str">
        <f ca="1">IF(LEN(A185)=0,"",INDEX('Smelter Look-up'!$A:$A,MATCH($A185,'Smelter Look-up'!$E:$E,0)))</f>
        <v>Gold</v>
      </c>
      <c r="C185" s="219" t="str">
        <f ca="1">IF(LEN(A185)=0,"",INDEX('Smelter Look-up'!$C:$C,MATCH($A185,'Smelter Look-up'!$E:$E,0)))</f>
        <v>Solar Applied Materials Technology Corp.</v>
      </c>
      <c r="D185" s="277"/>
      <c r="E185" s="215" t="str">
        <f ca="1">IF(ISERROR($V185),"",OFFSET('Smelter Look-up'!$D$4,$V185-4,0)&amp;"")</f>
        <v>TAIWAN, PROVINCE OF CHINA</v>
      </c>
      <c r="F185" s="215" t="str">
        <f ca="1">IF(ISERROR($V185),"",OFFSET('Smelter Look-up'!$E$4,$V185-4,0))</f>
        <v>CID001761</v>
      </c>
      <c r="G185" s="215" t="str">
        <f ca="1">IF(C185=$X$4,IF(ISERROR($V185),"Enter smelter details","RMI"),IF(ISERROR($V185),"",OFFSET('Smelter Look-up'!$F$4,$V185-4,0)))</f>
        <v>RMI</v>
      </c>
      <c r="H185" s="216" t="s">
        <v>15667</v>
      </c>
      <c r="I185" s="217" t="str">
        <f ca="1">IF(ISERROR($V185),"",OFFSET('Smelter Look-up'!$H$4,$V185-4,0))</f>
        <v>Tainan City</v>
      </c>
      <c r="J185" s="217" t="str">
        <f ca="1">IF(ISERROR($V185),"",OFFSET('Smelter Look-up'!$I$4,$V185-4,0))</f>
        <v>Tainan</v>
      </c>
      <c r="K185" s="267" t="s">
        <v>15667</v>
      </c>
      <c r="L185" s="267" t="s">
        <v>15667</v>
      </c>
      <c r="M185" s="267" t="s">
        <v>15667</v>
      </c>
      <c r="N185" s="267" t="s">
        <v>15667</v>
      </c>
      <c r="O185" s="267" t="s">
        <v>490</v>
      </c>
      <c r="P185" s="218" t="s">
        <v>15667</v>
      </c>
      <c r="Q185" s="268" t="s">
        <v>15667</v>
      </c>
      <c r="R185" s="215" t="str">
        <f ca="1">IF(ISERROR($V185),"",OFFSET('Smelter Look-up'!$C$4,$V185-4,0)&amp;"")</f>
        <v>Solar Applied Materials Technology Corp.</v>
      </c>
      <c r="S185" s="222" t="str">
        <f t="shared" ca="1" si="24"/>
        <v>TW</v>
      </c>
      <c r="T185" s="222" t="str">
        <f ca="1">IF(B185="","",IF(ISERROR(MATCH($J185,SorP!$B$1:$B$6230,0)),"",INDIRECT("'SorP'!$A$"&amp;MATCH($J185,SorP!$B$1:$B$6230,0))))</f>
        <v>TW-TNN</v>
      </c>
      <c r="U185" s="238"/>
      <c r="V185" s="269">
        <f ca="1">IF(C185="",NA(),IF(OR(C185="Smelter not listed",C185="Smelter not yet identified"),MATCH($B185&amp;$D185,'Smelter Look-up'!$J:$J,0),MATCH($B185&amp;$C185,'Smelter Look-up'!$J:$J,0)))</f>
        <v>258</v>
      </c>
      <c r="W185" s="270"/>
      <c r="X185" s="270">
        <f t="shared" ca="1" si="25"/>
        <v>0</v>
      </c>
      <c r="Y185" s="270"/>
      <c r="Z185" s="270"/>
      <c r="AB185" s="272" t="str">
        <f t="shared" ca="1" si="26"/>
        <v>GoldSolar Applied Materials Technology Corp.</v>
      </c>
    </row>
    <row r="186" spans="1:28" s="271" customFormat="1" ht="20">
      <c r="A186" s="214" t="s">
        <v>731</v>
      </c>
      <c r="B186" s="215" t="str">
        <f ca="1">IF(LEN(A186)=0,"",INDEX('Smelter Look-up'!$A:$A,MATCH($A186,'Smelter Look-up'!$E:$E,0)))</f>
        <v>Gold</v>
      </c>
      <c r="C186" s="219" t="str">
        <f ca="1">IF(LEN(A186)=0,"",INDEX('Smelter Look-up'!$C:$C,MATCH($A186,'Smelter Look-up'!$E:$E,0)))</f>
        <v>Sumitomo Metal Mining Co., Ltd.</v>
      </c>
      <c r="D186" s="277"/>
      <c r="E186" s="215" t="str">
        <f ca="1">IF(ISERROR($V186),"",OFFSET('Smelter Look-up'!$D$4,$V186-4,0)&amp;"")</f>
        <v>JAPAN</v>
      </c>
      <c r="F186" s="215" t="str">
        <f ca="1">IF(ISERROR($V186),"",OFFSET('Smelter Look-up'!$E$4,$V186-4,0))</f>
        <v>CID001798</v>
      </c>
      <c r="G186" s="215" t="str">
        <f ca="1">IF(C186=$X$4,IF(ISERROR($V186),"Enter smelter details","RMI"),IF(ISERROR($V186),"",OFFSET('Smelter Look-up'!$F$4,$V186-4,0)))</f>
        <v>RMI</v>
      </c>
      <c r="H186" s="216" t="s">
        <v>15667</v>
      </c>
      <c r="I186" s="217" t="str">
        <f ca="1">IF(ISERROR($V186),"",OFFSET('Smelter Look-up'!$H$4,$V186-4,0))</f>
        <v>Saijo</v>
      </c>
      <c r="J186" s="217" t="str">
        <f ca="1">IF(ISERROR($V186),"",OFFSET('Smelter Look-up'!$I$4,$V186-4,0))</f>
        <v>Ehime</v>
      </c>
      <c r="K186" s="267" t="s">
        <v>15667</v>
      </c>
      <c r="L186" s="267" t="s">
        <v>15667</v>
      </c>
      <c r="M186" s="267" t="s">
        <v>15667</v>
      </c>
      <c r="N186" s="267" t="s">
        <v>15667</v>
      </c>
      <c r="O186" s="267" t="s">
        <v>490</v>
      </c>
      <c r="P186" s="218" t="s">
        <v>15667</v>
      </c>
      <c r="Q186" s="268" t="s">
        <v>15667</v>
      </c>
      <c r="R186" s="215" t="str">
        <f ca="1">IF(ISERROR($V186),"",OFFSET('Smelter Look-up'!$C$4,$V186-4,0)&amp;"")</f>
        <v>Sumitomo Metal Mining Co., Ltd.</v>
      </c>
      <c r="S186" s="222" t="str">
        <f t="shared" ca="1" si="24"/>
        <v>JP</v>
      </c>
      <c r="T186" s="222" t="str">
        <f ca="1">IF(B186="","",IF(ISERROR(MATCH($J186,SorP!$B$1:$B$6230,0)),"",INDIRECT("'SorP'!$A$"&amp;MATCH($J186,SorP!$B$1:$B$6230,0))))</f>
        <v>JP-38</v>
      </c>
      <c r="U186" s="238"/>
      <c r="V186" s="269">
        <f ca="1">IF(C186="",NA(),IF(OR(C186="Smelter not listed",C186="Smelter not yet identified"),MATCH($B186&amp;$D186,'Smelter Look-up'!$J:$J,0),MATCH($B186&amp;$C186,'Smelter Look-up'!$J:$J,0)))</f>
        <v>265</v>
      </c>
      <c r="W186" s="270"/>
      <c r="X186" s="270">
        <f t="shared" ca="1" si="25"/>
        <v>0</v>
      </c>
      <c r="Y186" s="270"/>
      <c r="Z186" s="270"/>
      <c r="AB186" s="272" t="str">
        <f t="shared" ca="1" si="26"/>
        <v>GoldSumitomo Metal Mining Co., Ltd.</v>
      </c>
    </row>
    <row r="187" spans="1:28" s="271" customFormat="1" ht="20">
      <c r="A187" s="214" t="s">
        <v>2476</v>
      </c>
      <c r="B187" s="215" t="str">
        <f ca="1">IF(LEN(A187)=0,"",INDEX('Smelter Look-up'!$A:$A,MATCH($A187,'Smelter Look-up'!$E:$E,0)))</f>
        <v>Gold</v>
      </c>
      <c r="C187" s="219" t="str">
        <f ca="1">IF(LEN(A187)=0,"",INDEX('Smelter Look-up'!$C:$C,MATCH($A187,'Smelter Look-up'!$E:$E,0)))</f>
        <v>SungEel HiMetal Co., Ltd.</v>
      </c>
      <c r="D187" s="277"/>
      <c r="E187" s="215" t="str">
        <f ca="1">IF(ISERROR($V187),"",OFFSET('Smelter Look-up'!$D$4,$V187-4,0)&amp;"")</f>
        <v>KOREA, REPUBLIC OF</v>
      </c>
      <c r="F187" s="215" t="str">
        <f ca="1">IF(ISERROR($V187),"",OFFSET('Smelter Look-up'!$E$4,$V187-4,0))</f>
        <v>CID002918</v>
      </c>
      <c r="G187" s="215" t="str">
        <f ca="1">IF(C187=$X$4,IF(ISERROR($V187),"Enter smelter details","RMI"),IF(ISERROR($V187),"",OFFSET('Smelter Look-up'!$F$4,$V187-4,0)))</f>
        <v>RMI</v>
      </c>
      <c r="H187" s="216" t="s">
        <v>15667</v>
      </c>
      <c r="I187" s="217" t="str">
        <f ca="1">IF(ISERROR($V187),"",OFFSET('Smelter Look-up'!$H$4,$V187-4,0))</f>
        <v>Gunsan-si</v>
      </c>
      <c r="J187" s="217" t="str">
        <f ca="1">IF(ISERROR($V187),"",OFFSET('Smelter Look-up'!$I$4,$V187-4,0))</f>
        <v>Jeollabuk-do</v>
      </c>
      <c r="K187" s="267" t="s">
        <v>15667</v>
      </c>
      <c r="L187" s="267" t="s">
        <v>15667</v>
      </c>
      <c r="M187" s="267" t="s">
        <v>15667</v>
      </c>
      <c r="N187" s="267" t="s">
        <v>15667</v>
      </c>
      <c r="O187" s="267" t="s">
        <v>15672</v>
      </c>
      <c r="P187" s="218" t="s">
        <v>488</v>
      </c>
      <c r="Q187" s="268" t="s">
        <v>15667</v>
      </c>
      <c r="R187" s="215" t="str">
        <f ca="1">IF(ISERROR($V187),"",OFFSET('Smelter Look-up'!$C$4,$V187-4,0)&amp;"")</f>
        <v>SungEel HiMetal Co., Ltd.</v>
      </c>
      <c r="S187" s="222" t="str">
        <f t="shared" ca="1" si="24"/>
        <v>KR</v>
      </c>
      <c r="T187" s="222" t="str">
        <f ca="1">IF(B187="","",IF(ISERROR(MATCH($J187,SorP!$B$1:$B$6230,0)),"",INDIRECT("'SorP'!$A$"&amp;MATCH($J187,SorP!$B$1:$B$6230,0))))</f>
        <v>KR-45</v>
      </c>
      <c r="U187" s="238"/>
      <c r="V187" s="269">
        <f ca="1">IF(C187="",NA(),IF(OR(C187="Smelter not listed",C187="Smelter not yet identified"),MATCH($B187&amp;$D187,'Smelter Look-up'!$J:$J,0),MATCH($B187&amp;$C187,'Smelter Look-up'!$J:$J,0)))</f>
        <v>266</v>
      </c>
      <c r="W187" s="270"/>
      <c r="X187" s="270">
        <f t="shared" ca="1" si="25"/>
        <v>0</v>
      </c>
      <c r="Y187" s="270"/>
      <c r="Z187" s="270"/>
      <c r="AB187" s="272" t="str">
        <f t="shared" ca="1" si="26"/>
        <v>GoldSungEel HiMetal Co., Ltd.</v>
      </c>
    </row>
    <row r="188" spans="1:28" s="271" customFormat="1" ht="20">
      <c r="A188" s="214" t="s">
        <v>1721</v>
      </c>
      <c r="B188" s="215" t="str">
        <f ca="1">IF(LEN(A188)=0,"",INDEX('Smelter Look-up'!$A:$A,MATCH($A188,'Smelter Look-up'!$E:$E,0)))</f>
        <v>Gold</v>
      </c>
      <c r="C188" s="219" t="str">
        <f ca="1">IF(LEN(A188)=0,"",INDEX('Smelter Look-up'!$C:$C,MATCH($A188,'Smelter Look-up'!$E:$E,0)))</f>
        <v>T.C.A S.p.A</v>
      </c>
      <c r="D188" s="277"/>
      <c r="E188" s="215" t="str">
        <f ca="1">IF(ISERROR($V188),"",OFFSET('Smelter Look-up'!$D$4,$V188-4,0)&amp;"")</f>
        <v>ITALY</v>
      </c>
      <c r="F188" s="215" t="str">
        <f ca="1">IF(ISERROR($V188),"",OFFSET('Smelter Look-up'!$E$4,$V188-4,0))</f>
        <v>CID002580</v>
      </c>
      <c r="G188" s="215" t="str">
        <f ca="1">IF(C188=$X$4,IF(ISERROR($V188),"Enter smelter details","RMI"),IF(ISERROR($V188),"",OFFSET('Smelter Look-up'!$F$4,$V188-4,0)))</f>
        <v>RMI</v>
      </c>
      <c r="H188" s="216" t="s">
        <v>15667</v>
      </c>
      <c r="I188" s="217" t="str">
        <f ca="1">IF(ISERROR($V188),"",OFFSET('Smelter Look-up'!$H$4,$V188-4,0))</f>
        <v>Capolona</v>
      </c>
      <c r="J188" s="217" t="str">
        <f ca="1">IF(ISERROR($V188),"",OFFSET('Smelter Look-up'!$I$4,$V188-4,0))</f>
        <v>Toscana</v>
      </c>
      <c r="K188" s="267" t="s">
        <v>15667</v>
      </c>
      <c r="L188" s="267" t="s">
        <v>15667</v>
      </c>
      <c r="M188" s="267" t="s">
        <v>15667</v>
      </c>
      <c r="N188" s="267" t="s">
        <v>15667</v>
      </c>
      <c r="O188" s="267" t="s">
        <v>490</v>
      </c>
      <c r="P188" s="218" t="s">
        <v>15667</v>
      </c>
      <c r="Q188" s="268" t="s">
        <v>15667</v>
      </c>
      <c r="R188" s="215" t="str">
        <f ca="1">IF(ISERROR($V188),"",OFFSET('Smelter Look-up'!$C$4,$V188-4,0)&amp;"")</f>
        <v>T.C.A S.p.A</v>
      </c>
      <c r="S188" s="222" t="str">
        <f t="shared" ca="1" si="24"/>
        <v>IT</v>
      </c>
      <c r="T188" s="222" t="str">
        <f ca="1">IF(B188="","",IF(ISERROR(MATCH($J188,SorP!$B$1:$B$6230,0)),"",INDIRECT("'SorP'!$A$"&amp;MATCH($J188,SorP!$B$1:$B$6230,0))))</f>
        <v>IT-52</v>
      </c>
      <c r="U188" s="238"/>
      <c r="V188" s="269">
        <f ca="1">IF(C188="",NA(),IF(OR(C188="Smelter not listed",C188="Smelter not yet identified"),MATCH($B188&amp;$D188,'Smelter Look-up'!$J:$J,0),MATCH($B188&amp;$C188,'Smelter Look-up'!$J:$J,0)))</f>
        <v>269</v>
      </c>
      <c r="W188" s="270"/>
      <c r="X188" s="270">
        <f t="shared" ca="1" si="25"/>
        <v>0</v>
      </c>
      <c r="Y188" s="270"/>
      <c r="Z188" s="270"/>
      <c r="AB188" s="272" t="str">
        <f t="shared" ca="1" si="26"/>
        <v>GoldT.C.A S.p.A</v>
      </c>
    </row>
    <row r="189" spans="1:28" s="271" customFormat="1" ht="20">
      <c r="A189" s="214" t="s">
        <v>732</v>
      </c>
      <c r="B189" s="215" t="str">
        <f ca="1">IF(LEN(A189)=0,"",INDEX('Smelter Look-up'!$A:$A,MATCH($A189,'Smelter Look-up'!$E:$E,0)))</f>
        <v>Gold</v>
      </c>
      <c r="C189" s="219" t="str">
        <f ca="1">IF(LEN(A189)=0,"",INDEX('Smelter Look-up'!$C:$C,MATCH($A189,'Smelter Look-up'!$E:$E,0)))</f>
        <v>Tanaka Kikinzoku Kogyo K.K.</v>
      </c>
      <c r="D189" s="277"/>
      <c r="E189" s="215" t="str">
        <f ca="1">IF(ISERROR($V189),"",OFFSET('Smelter Look-up'!$D$4,$V189-4,0)&amp;"")</f>
        <v>JAPAN</v>
      </c>
      <c r="F189" s="215" t="str">
        <f ca="1">IF(ISERROR($V189),"",OFFSET('Smelter Look-up'!$E$4,$V189-4,0))</f>
        <v>CID001875</v>
      </c>
      <c r="G189" s="215" t="str">
        <f ca="1">IF(C189=$X$4,IF(ISERROR($V189),"Enter smelter details","RMI"),IF(ISERROR($V189),"",OFFSET('Smelter Look-up'!$F$4,$V189-4,0)))</f>
        <v>RMI</v>
      </c>
      <c r="H189" s="216" t="s">
        <v>15667</v>
      </c>
      <c r="I189" s="217" t="str">
        <f ca="1">IF(ISERROR($V189),"",OFFSET('Smelter Look-up'!$H$4,$V189-4,0))</f>
        <v>Hiratsuka</v>
      </c>
      <c r="J189" s="217" t="str">
        <f ca="1">IF(ISERROR($V189),"",OFFSET('Smelter Look-up'!$I$4,$V189-4,0))</f>
        <v>Kanagawa</v>
      </c>
      <c r="K189" s="267" t="s">
        <v>15667</v>
      </c>
      <c r="L189" s="267" t="s">
        <v>15667</v>
      </c>
      <c r="M189" s="267" t="s">
        <v>15667</v>
      </c>
      <c r="N189" s="267" t="s">
        <v>15667</v>
      </c>
      <c r="O189" s="267" t="s">
        <v>490</v>
      </c>
      <c r="P189" s="218" t="s">
        <v>15667</v>
      </c>
      <c r="Q189" s="268" t="s">
        <v>15667</v>
      </c>
      <c r="R189" s="215" t="str">
        <f ca="1">IF(ISERROR($V189),"",OFFSET('Smelter Look-up'!$C$4,$V189-4,0)&amp;"")</f>
        <v>Tanaka Kikinzoku Kogyo K.K.</v>
      </c>
      <c r="S189" s="222" t="str">
        <f t="shared" ca="1" si="24"/>
        <v>JP</v>
      </c>
      <c r="T189" s="222" t="str">
        <f ca="1">IF(B189="","",IF(ISERROR(MATCH($J189,SorP!$B$1:$B$6230,0)),"",INDIRECT("'SorP'!$A$"&amp;MATCH($J189,SorP!$B$1:$B$6230,0))))</f>
        <v>JP-14</v>
      </c>
      <c r="U189" s="238"/>
      <c r="V189" s="269">
        <f ca="1">IF(C189="",NA(),IF(OR(C189="Smelter not listed",C189="Smelter not yet identified"),MATCH($B189&amp;$D189,'Smelter Look-up'!$J:$J,0),MATCH($B189&amp;$C189,'Smelter Look-up'!$J:$J,0)))</f>
        <v>278</v>
      </c>
      <c r="W189" s="270"/>
      <c r="X189" s="270">
        <f t="shared" ca="1" si="25"/>
        <v>0</v>
      </c>
      <c r="Y189" s="270"/>
      <c r="Z189" s="270"/>
      <c r="AB189" s="272" t="str">
        <f t="shared" ca="1" si="26"/>
        <v>GoldTanaka Kikinzoku Kogyo K.K.</v>
      </c>
    </row>
    <row r="190" spans="1:28" s="271" customFormat="1" ht="20">
      <c r="A190" s="214" t="s">
        <v>735</v>
      </c>
      <c r="B190" s="215" t="str">
        <f ca="1">IF(LEN(A190)=0,"",INDEX('Smelter Look-up'!$A:$A,MATCH($A190,'Smelter Look-up'!$E:$E,0)))</f>
        <v>Gold</v>
      </c>
      <c r="C190" s="219" t="str">
        <f ca="1">IF(LEN(A190)=0,"",INDEX('Smelter Look-up'!$C:$C,MATCH($A190,'Smelter Look-up'!$E:$E,0)))</f>
        <v>Tokuriki Honten Co., Ltd.</v>
      </c>
      <c r="D190" s="277"/>
      <c r="E190" s="215" t="str">
        <f ca="1">IF(ISERROR($V190),"",OFFSET('Smelter Look-up'!$D$4,$V190-4,0)&amp;"")</f>
        <v>JAPAN</v>
      </c>
      <c r="F190" s="215" t="str">
        <f ca="1">IF(ISERROR($V190),"",OFFSET('Smelter Look-up'!$E$4,$V190-4,0))</f>
        <v>CID001938</v>
      </c>
      <c r="G190" s="215" t="str">
        <f ca="1">IF(C190=$X$4,IF(ISERROR($V190),"Enter smelter details","RMI"),IF(ISERROR($V190),"",OFFSET('Smelter Look-up'!$F$4,$V190-4,0)))</f>
        <v>RMI</v>
      </c>
      <c r="H190" s="216" t="s">
        <v>15667</v>
      </c>
      <c r="I190" s="217" t="str">
        <f ca="1">IF(ISERROR($V190),"",OFFSET('Smelter Look-up'!$H$4,$V190-4,0))</f>
        <v>Kuki</v>
      </c>
      <c r="J190" s="217" t="str">
        <f ca="1">IF(ISERROR($V190),"",OFFSET('Smelter Look-up'!$I$4,$V190-4,0))</f>
        <v>Saitama</v>
      </c>
      <c r="K190" s="267" t="s">
        <v>15667</v>
      </c>
      <c r="L190" s="267" t="s">
        <v>15667</v>
      </c>
      <c r="M190" s="267" t="s">
        <v>15667</v>
      </c>
      <c r="N190" s="267" t="s">
        <v>15667</v>
      </c>
      <c r="O190" s="267" t="s">
        <v>490</v>
      </c>
      <c r="P190" s="218" t="s">
        <v>15667</v>
      </c>
      <c r="Q190" s="268" t="s">
        <v>15667</v>
      </c>
      <c r="R190" s="215" t="str">
        <f ca="1">IF(ISERROR($V190),"",OFFSET('Smelter Look-up'!$C$4,$V190-4,0)&amp;"")</f>
        <v>Tokuriki Honten Co., Ltd.</v>
      </c>
      <c r="S190" s="222" t="str">
        <f t="shared" ca="1" si="24"/>
        <v>JP</v>
      </c>
      <c r="T190" s="222" t="str">
        <f ca="1">IF(B190="","",IF(ISERROR(MATCH($J190,SorP!$B$1:$B$6230,0)),"",INDIRECT("'SorP'!$A$"&amp;MATCH($J190,SorP!$B$1:$B$6230,0))))</f>
        <v>JP-11</v>
      </c>
      <c r="U190" s="238"/>
      <c r="V190" s="269">
        <f ca="1">IF(C190="",NA(),IF(OR(C190="Smelter not listed",C190="Smelter not yet identified"),MATCH($B190&amp;$D190,'Smelter Look-up'!$J:$J,0),MATCH($B190&amp;$C190,'Smelter Look-up'!$J:$J,0)))</f>
        <v>283</v>
      </c>
      <c r="W190" s="270"/>
      <c r="X190" s="270">
        <f t="shared" ca="1" si="25"/>
        <v>0</v>
      </c>
      <c r="Y190" s="270"/>
      <c r="Z190" s="270"/>
      <c r="AB190" s="272" t="str">
        <f t="shared" ca="1" si="26"/>
        <v>GoldTokuriki Honten Co., Ltd.</v>
      </c>
    </row>
    <row r="191" spans="1:28" s="271" customFormat="1" ht="20">
      <c r="A191" s="214" t="s">
        <v>2351</v>
      </c>
      <c r="B191" s="215" t="str">
        <f ca="1">IF(LEN(A191)=0,"",INDEX('Smelter Look-up'!$A:$A,MATCH($A191,'Smelter Look-up'!$E:$E,0)))</f>
        <v>Gold</v>
      </c>
      <c r="C191" s="219" t="str">
        <f ca="1">IF(LEN(A191)=0,"",INDEX('Smelter Look-up'!$C:$C,MATCH($A191,'Smelter Look-up'!$E:$E,0)))</f>
        <v>TOO Tau-Ken-Altyn</v>
      </c>
      <c r="D191" s="277"/>
      <c r="E191" s="215" t="str">
        <f ca="1">IF(ISERROR($V191),"",OFFSET('Smelter Look-up'!$D$4,$V191-4,0)&amp;"")</f>
        <v>KAZAKHSTAN</v>
      </c>
      <c r="F191" s="215" t="str">
        <f ca="1">IF(ISERROR($V191),"",OFFSET('Smelter Look-up'!$E$4,$V191-4,0))</f>
        <v>CID002615</v>
      </c>
      <c r="G191" s="215" t="str">
        <f ca="1">IF(C191=$X$4,IF(ISERROR($V191),"Enter smelter details","RMI"),IF(ISERROR($V191),"",OFFSET('Smelter Look-up'!$F$4,$V191-4,0)))</f>
        <v>RMI</v>
      </c>
      <c r="H191" s="216" t="s">
        <v>15667</v>
      </c>
      <c r="I191" s="217" t="str">
        <f ca="1">IF(ISERROR($V191),"",OFFSET('Smelter Look-up'!$H$4,$V191-4,0))</f>
        <v>Astana</v>
      </c>
      <c r="J191" s="217" t="str">
        <f ca="1">IF(ISERROR($V191),"",OFFSET('Smelter Look-up'!$I$4,$V191-4,0))</f>
        <v>Almaty</v>
      </c>
      <c r="K191" s="267" t="s">
        <v>15667</v>
      </c>
      <c r="L191" s="267" t="s">
        <v>15667</v>
      </c>
      <c r="M191" s="267" t="s">
        <v>15667</v>
      </c>
      <c r="N191" s="267" t="s">
        <v>15667</v>
      </c>
      <c r="O191" s="267" t="s">
        <v>490</v>
      </c>
      <c r="P191" s="218" t="s">
        <v>15667</v>
      </c>
      <c r="Q191" s="268" t="s">
        <v>15667</v>
      </c>
      <c r="R191" s="215" t="str">
        <f ca="1">IF(ISERROR($V191),"",OFFSET('Smelter Look-up'!$C$4,$V191-4,0)&amp;"")</f>
        <v>TOO Tau-Ken-Altyn</v>
      </c>
      <c r="S191" s="222" t="str">
        <f t="shared" ca="1" si="24"/>
        <v>KZ</v>
      </c>
      <c r="T191" s="222" t="str">
        <f ca="1">IF(B191="","",IF(ISERROR(MATCH($J191,SorP!$B$1:$B$6230,0)),"",INDIRECT("'SorP'!$A$"&amp;MATCH($J191,SorP!$B$1:$B$6230,0))))</f>
        <v>KZ-ALA</v>
      </c>
      <c r="U191" s="238"/>
      <c r="V191" s="269">
        <f ca="1">IF(C191="",NA(),IF(OR(C191="Smelter not listed",C191="Smelter not yet identified"),MATCH($B191&amp;$D191,'Smelter Look-up'!$J:$J,0),MATCH($B191&amp;$C191,'Smelter Look-up'!$J:$J,0)))</f>
        <v>287</v>
      </c>
      <c r="W191" s="270"/>
      <c r="X191" s="270">
        <f t="shared" ca="1" si="25"/>
        <v>0</v>
      </c>
      <c r="Y191" s="270"/>
      <c r="Z191" s="270"/>
      <c r="AB191" s="272" t="str">
        <f t="shared" ca="1" si="26"/>
        <v>GoldTOO Tau-Ken-Altyn</v>
      </c>
    </row>
    <row r="192" spans="1:28" s="271" customFormat="1" ht="27">
      <c r="A192" s="214" t="s">
        <v>737</v>
      </c>
      <c r="B192" s="215" t="str">
        <f ca="1">IF(LEN(A192)=0,"",INDEX('Smelter Look-up'!$A:$A,MATCH($A192,'Smelter Look-up'!$E:$E,0)))</f>
        <v>Gold</v>
      </c>
      <c r="C192" s="219" t="str">
        <f ca="1">IF(LEN(A192)=0,"",INDEX('Smelter Look-up'!$C:$C,MATCH($A192,'Smelter Look-up'!$E:$E,0)))</f>
        <v>Torecom</v>
      </c>
      <c r="D192" s="277"/>
      <c r="E192" s="215" t="str">
        <f ca="1">IF(ISERROR($V192),"",OFFSET('Smelter Look-up'!$D$4,$V192-4,0)&amp;"")</f>
        <v>KOREA, REPUBLIC OF</v>
      </c>
      <c r="F192" s="215" t="str">
        <f ca="1">IF(ISERROR($V192),"",OFFSET('Smelter Look-up'!$E$4,$V192-4,0))</f>
        <v>CID001955</v>
      </c>
      <c r="G192" s="215" t="str">
        <f ca="1">IF(C192=$X$4,IF(ISERROR($V192),"Enter smelter details","RMI"),IF(ISERROR($V192),"",OFFSET('Smelter Look-up'!$F$4,$V192-4,0)))</f>
        <v>RMI</v>
      </c>
      <c r="H192" s="216" t="s">
        <v>15667</v>
      </c>
      <c r="I192" s="217" t="str">
        <f ca="1">IF(ISERROR($V192),"",OFFSET('Smelter Look-up'!$H$4,$V192-4,0))</f>
        <v>Asan</v>
      </c>
      <c r="J192" s="217" t="str">
        <f ca="1">IF(ISERROR($V192),"",OFFSET('Smelter Look-up'!$I$4,$V192-4,0))</f>
        <v>Chungcheongnam-do</v>
      </c>
      <c r="K192" s="267" t="s">
        <v>15667</v>
      </c>
      <c r="L192" s="267" t="s">
        <v>15667</v>
      </c>
      <c r="M192" s="267" t="s">
        <v>15667</v>
      </c>
      <c r="N192" s="267" t="s">
        <v>15667</v>
      </c>
      <c r="O192" s="267" t="s">
        <v>15668</v>
      </c>
      <c r="P192" s="218" t="s">
        <v>489</v>
      </c>
      <c r="Q192" s="268" t="s">
        <v>15667</v>
      </c>
      <c r="R192" s="215" t="str">
        <f ca="1">IF(ISERROR($V192),"",OFFSET('Smelter Look-up'!$C$4,$V192-4,0)&amp;"")</f>
        <v>Torecom</v>
      </c>
      <c r="S192" s="222" t="str">
        <f t="shared" ca="1" si="24"/>
        <v>KR</v>
      </c>
      <c r="T192" s="222" t="str">
        <f ca="1">IF(B192="","",IF(ISERROR(MATCH($J192,SorP!$B$1:$B$6230,0)),"",INDIRECT("'SorP'!$A$"&amp;MATCH($J192,SorP!$B$1:$B$6230,0))))</f>
        <v>KR-44</v>
      </c>
      <c r="U192" s="238"/>
      <c r="V192" s="269">
        <f ca="1">IF(C192="",NA(),IF(OR(C192="Smelter not listed",C192="Smelter not yet identified"),MATCH($B192&amp;$D192,'Smelter Look-up'!$J:$J,0),MATCH($B192&amp;$C192,'Smelter Look-up'!$J:$J,0)))</f>
        <v>288</v>
      </c>
      <c r="W192" s="270"/>
      <c r="X192" s="270">
        <f t="shared" ca="1" si="25"/>
        <v>0</v>
      </c>
      <c r="Y192" s="270"/>
      <c r="Z192" s="270"/>
      <c r="AB192" s="272" t="str">
        <f t="shared" ca="1" si="26"/>
        <v>GoldTorecom</v>
      </c>
    </row>
    <row r="193" spans="1:28" s="271" customFormat="1" ht="27">
      <c r="A193" s="214" t="s">
        <v>147</v>
      </c>
      <c r="B193" s="215" t="str">
        <f ca="1">IF(LEN(A193)=0,"",INDEX('Smelter Look-up'!$A:$A,MATCH($A193,'Smelter Look-up'!$E:$E,0)))</f>
        <v>Gold</v>
      </c>
      <c r="C193" s="219" t="str">
        <f ca="1">IF(LEN(A193)=0,"",INDEX('Smelter Look-up'!$C:$C,MATCH($A193,'Smelter Look-up'!$E:$E,0)))</f>
        <v>Umicore Precious Metals Thailand</v>
      </c>
      <c r="D193" s="277"/>
      <c r="E193" s="215" t="str">
        <f ca="1">IF(ISERROR($V193),"",OFFSET('Smelter Look-up'!$D$4,$V193-4,0)&amp;"")</f>
        <v>THAILAND</v>
      </c>
      <c r="F193" s="215" t="str">
        <f ca="1">IF(ISERROR($V193),"",OFFSET('Smelter Look-up'!$E$4,$V193-4,0))</f>
        <v>CID002314</v>
      </c>
      <c r="G193" s="215" t="str">
        <f ca="1">IF(C193=$X$4,IF(ISERROR($V193),"Enter smelter details","RMI"),IF(ISERROR($V193),"",OFFSET('Smelter Look-up'!$F$4,$V193-4,0)))</f>
        <v>RMI</v>
      </c>
      <c r="H193" s="216" t="s">
        <v>15667</v>
      </c>
      <c r="I193" s="217" t="str">
        <f ca="1">IF(ISERROR($V193),"",OFFSET('Smelter Look-up'!$H$4,$V193-4,0))</f>
        <v>Khwaeng Dok Mai</v>
      </c>
      <c r="J193" s="217" t="str">
        <f ca="1">IF(ISERROR($V193),"",OFFSET('Smelter Look-up'!$I$4,$V193-4,0))</f>
        <v>Krung Thep Maha Nakhon</v>
      </c>
      <c r="K193" s="267" t="s">
        <v>15667</v>
      </c>
      <c r="L193" s="267" t="s">
        <v>15667</v>
      </c>
      <c r="M193" s="267" t="s">
        <v>15667</v>
      </c>
      <c r="N193" s="267" t="s">
        <v>15667</v>
      </c>
      <c r="O193" s="267" t="s">
        <v>490</v>
      </c>
      <c r="P193" s="218" t="s">
        <v>15667</v>
      </c>
      <c r="Q193" s="268" t="s">
        <v>15667</v>
      </c>
      <c r="R193" s="215" t="str">
        <f ca="1">IF(ISERROR($V193),"",OFFSET('Smelter Look-up'!$C$4,$V193-4,0)&amp;"")</f>
        <v>Umicore Precious Metals Thailand</v>
      </c>
      <c r="S193" s="222" t="str">
        <f t="shared" ca="1" si="24"/>
        <v>TH</v>
      </c>
      <c r="T193" s="222" t="str">
        <f ca="1">IF(B193="","",IF(ISERROR(MATCH($J193,SorP!$B$1:$B$6230,0)),"",INDIRECT("'SorP'!$A$"&amp;MATCH($J193,SorP!$B$1:$B$6230,0))))</f>
        <v>TH-10</v>
      </c>
      <c r="U193" s="238"/>
      <c r="V193" s="269">
        <f ca="1">IF(C193="",NA(),IF(OR(C193="Smelter not listed",C193="Smelter not yet identified"),MATCH($B193&amp;$D193,'Smelter Look-up'!$J:$J,0),MATCH($B193&amp;$C193,'Smelter Look-up'!$J:$J,0)))</f>
        <v>292</v>
      </c>
      <c r="W193" s="270"/>
      <c r="X193" s="270">
        <f t="shared" ca="1" si="25"/>
        <v>0</v>
      </c>
      <c r="Y193" s="270"/>
      <c r="Z193" s="270"/>
      <c r="AB193" s="272" t="str">
        <f t="shared" ca="1" si="26"/>
        <v>GoldUmicore Precious Metals Thailand</v>
      </c>
    </row>
    <row r="194" spans="1:28" s="271" customFormat="1" ht="27">
      <c r="A194" s="214" t="s">
        <v>738</v>
      </c>
      <c r="B194" s="215" t="str">
        <f ca="1">IF(LEN(A194)=0,"",INDEX('Smelter Look-up'!$A:$A,MATCH($A194,'Smelter Look-up'!$E:$E,0)))</f>
        <v>Gold</v>
      </c>
      <c r="C194" s="219" t="str">
        <f ca="1">IF(LEN(A194)=0,"",INDEX('Smelter Look-up'!$C:$C,MATCH($A194,'Smelter Look-up'!$E:$E,0)))</f>
        <v>Umicore S.A. Business Unit Precious Metals Refining</v>
      </c>
      <c r="D194" s="277"/>
      <c r="E194" s="215" t="str">
        <f ca="1">IF(ISERROR($V194),"",OFFSET('Smelter Look-up'!$D$4,$V194-4,0)&amp;"")</f>
        <v>BELGIUM</v>
      </c>
      <c r="F194" s="215" t="str">
        <f ca="1">IF(ISERROR($V194),"",OFFSET('Smelter Look-up'!$E$4,$V194-4,0))</f>
        <v>CID001980</v>
      </c>
      <c r="G194" s="215" t="str">
        <f ca="1">IF(C194=$X$4,IF(ISERROR($V194),"Enter smelter details","RMI"),IF(ISERROR($V194),"",OFFSET('Smelter Look-up'!$F$4,$V194-4,0)))</f>
        <v>RMI</v>
      </c>
      <c r="H194" s="216" t="s">
        <v>15667</v>
      </c>
      <c r="I194" s="217" t="str">
        <f ca="1">IF(ISERROR($V194),"",OFFSET('Smelter Look-up'!$H$4,$V194-4,0))</f>
        <v>Hoboken</v>
      </c>
      <c r="J194" s="217" t="str">
        <f ca="1">IF(ISERROR($V194),"",OFFSET('Smelter Look-up'!$I$4,$V194-4,0))</f>
        <v>Antwerpen</v>
      </c>
      <c r="K194" s="267" t="s">
        <v>15667</v>
      </c>
      <c r="L194" s="267" t="s">
        <v>15667</v>
      </c>
      <c r="M194" s="267" t="s">
        <v>15667</v>
      </c>
      <c r="N194" s="267" t="s">
        <v>15667</v>
      </c>
      <c r="O194" s="267" t="s">
        <v>490</v>
      </c>
      <c r="P194" s="218" t="s">
        <v>15667</v>
      </c>
      <c r="Q194" s="268" t="s">
        <v>15667</v>
      </c>
      <c r="R194" s="215" t="str">
        <f ca="1">IF(ISERROR($V194),"",OFFSET('Smelter Look-up'!$C$4,$V194-4,0)&amp;"")</f>
        <v>Umicore S.A. Business Unit Precious Metals Refining</v>
      </c>
      <c r="S194" s="222" t="str">
        <f t="shared" ca="1" si="24"/>
        <v>BE</v>
      </c>
      <c r="T194" s="222" t="str">
        <f ca="1">IF(B194="","",IF(ISERROR(MATCH($J194,SorP!$B$1:$B$6230,0)),"",INDIRECT("'SorP'!$A$"&amp;MATCH($J194,SorP!$B$1:$B$6230,0))))</f>
        <v>BE-VAN</v>
      </c>
      <c r="U194" s="238"/>
      <c r="V194" s="269">
        <f ca="1">IF(C194="",NA(),IF(OR(C194="Smelter not listed",C194="Smelter not yet identified"),MATCH($B194&amp;$D194,'Smelter Look-up'!$J:$J,0),MATCH($B194&amp;$C194,'Smelter Look-up'!$J:$J,0)))</f>
        <v>293</v>
      </c>
      <c r="W194" s="270"/>
      <c r="X194" s="270">
        <f t="shared" ca="1" si="25"/>
        <v>0</v>
      </c>
      <c r="Y194" s="270"/>
      <c r="Z194" s="270"/>
      <c r="AB194" s="272" t="str">
        <f t="shared" ca="1" si="26"/>
        <v>GoldUmicore S.A. Business Unit Precious Metals Refining</v>
      </c>
    </row>
    <row r="195" spans="1:28" s="271" customFormat="1" ht="27">
      <c r="A195" s="214" t="s">
        <v>739</v>
      </c>
      <c r="B195" s="215" t="str">
        <f ca="1">IF(LEN(A195)=0,"",INDEX('Smelter Look-up'!$A:$A,MATCH($A195,'Smelter Look-up'!$E:$E,0)))</f>
        <v>Gold</v>
      </c>
      <c r="C195" s="219" t="str">
        <f ca="1">IF(LEN(A195)=0,"",INDEX('Smelter Look-up'!$C:$C,MATCH($A195,'Smelter Look-up'!$E:$E,0)))</f>
        <v>United Precious Metal Refining, Inc.</v>
      </c>
      <c r="D195" s="277"/>
      <c r="E195" s="215" t="str">
        <f ca="1">IF(ISERROR($V195),"",OFFSET('Smelter Look-up'!$D$4,$V195-4,0)&amp;"")</f>
        <v>UNITED STATES OF AMERICA</v>
      </c>
      <c r="F195" s="215" t="str">
        <f ca="1">IF(ISERROR($V195),"",OFFSET('Smelter Look-up'!$E$4,$V195-4,0))</f>
        <v>CID001993</v>
      </c>
      <c r="G195" s="215" t="str">
        <f ca="1">IF(C195=$X$4,IF(ISERROR($V195),"Enter smelter details","RMI"),IF(ISERROR($V195),"",OFFSET('Smelter Look-up'!$F$4,$V195-4,0)))</f>
        <v>RMI</v>
      </c>
      <c r="H195" s="216" t="s">
        <v>15667</v>
      </c>
      <c r="I195" s="217" t="str">
        <f ca="1">IF(ISERROR($V195),"",OFFSET('Smelter Look-up'!$H$4,$V195-4,0))</f>
        <v>Alden</v>
      </c>
      <c r="J195" s="217" t="str">
        <f ca="1">IF(ISERROR($V195),"",OFFSET('Smelter Look-up'!$I$4,$V195-4,0))</f>
        <v>New York</v>
      </c>
      <c r="K195" s="267" t="s">
        <v>15667</v>
      </c>
      <c r="L195" s="267" t="s">
        <v>15667</v>
      </c>
      <c r="M195" s="267" t="s">
        <v>15667</v>
      </c>
      <c r="N195" s="267" t="s">
        <v>15667</v>
      </c>
      <c r="O195" s="267" t="s">
        <v>15668</v>
      </c>
      <c r="P195" s="218" t="s">
        <v>489</v>
      </c>
      <c r="Q195" s="268" t="s">
        <v>15667</v>
      </c>
      <c r="R195" s="215" t="str">
        <f ca="1">IF(ISERROR($V195),"",OFFSET('Smelter Look-up'!$C$4,$V195-4,0)&amp;"")</f>
        <v>United Precious Metal Refining, Inc.</v>
      </c>
      <c r="S195" s="222" t="str">
        <f t="shared" ca="1" si="24"/>
        <v>US</v>
      </c>
      <c r="T195" s="222" t="str">
        <f ca="1">IF(B195="","",IF(ISERROR(MATCH($J195,SorP!$B$1:$B$6230,0)),"",INDIRECT("'SorP'!$A$"&amp;MATCH($J195,SorP!$B$1:$B$6230,0))))</f>
        <v>US-NY</v>
      </c>
      <c r="U195" s="238"/>
      <c r="V195" s="269">
        <f ca="1">IF(C195="",NA(),IF(OR(C195="Smelter not listed",C195="Smelter not yet identified"),MATCH($B195&amp;$D195,'Smelter Look-up'!$J:$J,0),MATCH($B195&amp;$C195,'Smelter Look-up'!$J:$J,0)))</f>
        <v>294</v>
      </c>
      <c r="W195" s="270"/>
      <c r="X195" s="270">
        <f t="shared" ca="1" si="25"/>
        <v>0</v>
      </c>
      <c r="Y195" s="270"/>
      <c r="Z195" s="270"/>
      <c r="AB195" s="272" t="str">
        <f t="shared" ca="1" si="26"/>
        <v>GoldUnited Precious Metal Refining, Inc.</v>
      </c>
    </row>
    <row r="196" spans="1:28" s="271" customFormat="1" ht="20">
      <c r="A196" s="214" t="s">
        <v>740</v>
      </c>
      <c r="B196" s="215" t="str">
        <f ca="1">IF(LEN(A196)=0,"",INDEX('Smelter Look-up'!$A:$A,MATCH($A196,'Smelter Look-up'!$E:$E,0)))</f>
        <v>Gold</v>
      </c>
      <c r="C196" s="219" t="str">
        <f ca="1">IF(LEN(A196)=0,"",INDEX('Smelter Look-up'!$C:$C,MATCH($A196,'Smelter Look-up'!$E:$E,0)))</f>
        <v>Valcambi S.A.</v>
      </c>
      <c r="D196" s="277"/>
      <c r="E196" s="215" t="str">
        <f ca="1">IF(ISERROR($V196),"",OFFSET('Smelter Look-up'!$D$4,$V196-4,0)&amp;"")</f>
        <v>SWITZERLAND</v>
      </c>
      <c r="F196" s="215" t="str">
        <f ca="1">IF(ISERROR($V196),"",OFFSET('Smelter Look-up'!$E$4,$V196-4,0))</f>
        <v>CID002003</v>
      </c>
      <c r="G196" s="215" t="str">
        <f ca="1">IF(C196=$X$4,IF(ISERROR($V196),"Enter smelter details","RMI"),IF(ISERROR($V196),"",OFFSET('Smelter Look-up'!$F$4,$V196-4,0)))</f>
        <v>RMI</v>
      </c>
      <c r="H196" s="216" t="s">
        <v>15667</v>
      </c>
      <c r="I196" s="217" t="str">
        <f ca="1">IF(ISERROR($V196),"",OFFSET('Smelter Look-up'!$H$4,$V196-4,0))</f>
        <v>Balerna</v>
      </c>
      <c r="J196" s="217" t="str">
        <f ca="1">IF(ISERROR($V196),"",OFFSET('Smelter Look-up'!$I$4,$V196-4,0))</f>
        <v>Ticino</v>
      </c>
      <c r="K196" s="267" t="s">
        <v>15667</v>
      </c>
      <c r="L196" s="267" t="s">
        <v>15667</v>
      </c>
      <c r="M196" s="267" t="s">
        <v>15667</v>
      </c>
      <c r="N196" s="267" t="s">
        <v>15667</v>
      </c>
      <c r="O196" s="267" t="s">
        <v>490</v>
      </c>
      <c r="P196" s="218" t="s">
        <v>15667</v>
      </c>
      <c r="Q196" s="268" t="s">
        <v>15667</v>
      </c>
      <c r="R196" s="215" t="str">
        <f ca="1">IF(ISERROR($V196),"",OFFSET('Smelter Look-up'!$C$4,$V196-4,0)&amp;"")</f>
        <v>Valcambi S.A.</v>
      </c>
      <c r="S196" s="222" t="str">
        <f t="shared" ca="1" si="24"/>
        <v>CH</v>
      </c>
      <c r="T196" s="222" t="str">
        <f ca="1">IF(B196="","",IF(ISERROR(MATCH($J196,SorP!$B$1:$B$6230,0)),"",INDIRECT("'SorP'!$A$"&amp;MATCH($J196,SorP!$B$1:$B$6230,0))))</f>
        <v>CH-TI</v>
      </c>
      <c r="U196" s="238"/>
      <c r="V196" s="269">
        <f ca="1">IF(C196="",NA(),IF(OR(C196="Smelter not listed",C196="Smelter not yet identified"),MATCH($B196&amp;$D196,'Smelter Look-up'!$J:$J,0),MATCH($B196&amp;$C196,'Smelter Look-up'!$J:$J,0)))</f>
        <v>295</v>
      </c>
      <c r="W196" s="270"/>
      <c r="X196" s="270">
        <f t="shared" ca="1" si="25"/>
        <v>0</v>
      </c>
      <c r="Y196" s="270"/>
      <c r="Z196" s="270"/>
      <c r="AB196" s="272" t="str">
        <f t="shared" ca="1" si="26"/>
        <v>GoldValcambi S.A.</v>
      </c>
    </row>
    <row r="197" spans="1:28" s="271" customFormat="1" ht="20">
      <c r="A197" s="214" t="s">
        <v>741</v>
      </c>
      <c r="B197" s="215" t="str">
        <f ca="1">IF(LEN(A197)=0,"",INDEX('Smelter Look-up'!$A:$A,MATCH($A197,'Smelter Look-up'!$E:$E,0)))</f>
        <v>Gold</v>
      </c>
      <c r="C197" s="219" t="str">
        <f ca="1">IF(LEN(A197)=0,"",INDEX('Smelter Look-up'!$C:$C,MATCH($A197,'Smelter Look-up'!$E:$E,0)))</f>
        <v>Western Australian Mint (T/a The Perth Mint)</v>
      </c>
      <c r="D197" s="277"/>
      <c r="E197" s="215" t="str">
        <f ca="1">IF(ISERROR($V197),"",OFFSET('Smelter Look-up'!$D$4,$V197-4,0)&amp;"")</f>
        <v>AUSTRALIA</v>
      </c>
      <c r="F197" s="215" t="str">
        <f ca="1">IF(ISERROR($V197),"",OFFSET('Smelter Look-up'!$E$4,$V197-4,0))</f>
        <v>CID002030</v>
      </c>
      <c r="G197" s="215" t="str">
        <f ca="1">IF(C197=$X$4,IF(ISERROR($V197),"Enter smelter details","RMI"),IF(ISERROR($V197),"",OFFSET('Smelter Look-up'!$F$4,$V197-4,0)))</f>
        <v>RMI</v>
      </c>
      <c r="H197" s="216" t="s">
        <v>15667</v>
      </c>
      <c r="I197" s="217" t="str">
        <f ca="1">IF(ISERROR($V197),"",OFFSET('Smelter Look-up'!$H$4,$V197-4,0))</f>
        <v>Newburn</v>
      </c>
      <c r="J197" s="217" t="str">
        <f ca="1">IF(ISERROR($V197),"",OFFSET('Smelter Look-up'!$I$4,$V197-4,0))</f>
        <v>Western Australia</v>
      </c>
      <c r="K197" s="267" t="s">
        <v>15667</v>
      </c>
      <c r="L197" s="267" t="s">
        <v>15667</v>
      </c>
      <c r="M197" s="267" t="s">
        <v>15667</v>
      </c>
      <c r="N197" s="267" t="s">
        <v>15667</v>
      </c>
      <c r="O197" s="267" t="s">
        <v>490</v>
      </c>
      <c r="P197" s="218" t="s">
        <v>15667</v>
      </c>
      <c r="Q197" s="268" t="s">
        <v>15667</v>
      </c>
      <c r="R197" s="215" t="str">
        <f ca="1">IF(ISERROR($V197),"",OFFSET('Smelter Look-up'!$C$4,$V197-4,0)&amp;"")</f>
        <v>Western Australian Mint (T/a The Perth Mint)</v>
      </c>
      <c r="S197" s="222" t="str">
        <f t="shared" ref="S197" ca="1" si="27">IF(B197="","",IF(ISERROR(MATCH($E197,CL,0)),"Unknown",INDIRECT("'C'!$A$"&amp;MATCH($E197,CL,0)+1)))</f>
        <v>AU</v>
      </c>
      <c r="T197" s="222" t="str">
        <f ca="1">IF(B197="","",IF(ISERROR(MATCH($J197,SorP!$B$1:$B$6230,0)),"",INDIRECT("'SorP'!$A$"&amp;MATCH($J197,SorP!$B$1:$B$6230,0))))</f>
        <v>AU-WA</v>
      </c>
      <c r="U197" s="238"/>
      <c r="V197" s="269">
        <f ca="1">IF(C197="",NA(),IF(OR(C197="Smelter not listed",C197="Smelter not yet identified"),MATCH($B197&amp;$D197,'Smelter Look-up'!$J:$J,0),MATCH($B197&amp;$C197,'Smelter Look-up'!$J:$J,0)))</f>
        <v>298</v>
      </c>
      <c r="W197" s="270"/>
      <c r="X197" s="270">
        <f t="shared" ref="X197" ca="1" si="28">IF(AND(C197="Smelter not listed",OR(LEN(D197)=0,LEN(E197)=0)),1,0)</f>
        <v>0</v>
      </c>
      <c r="Y197" s="270"/>
      <c r="Z197" s="270"/>
      <c r="AB197" s="272" t="str">
        <f t="shared" ref="AB197" ca="1" si="29">B197&amp;C197</f>
        <v>GoldWestern Australian Mint (T/a The Perth Mint)</v>
      </c>
    </row>
    <row r="198" spans="1:28" s="271" customFormat="1" ht="20">
      <c r="A198" s="214" t="s">
        <v>2221</v>
      </c>
      <c r="B198" s="215" t="str">
        <f ca="1">IF(LEN(A198)=0,"",INDEX('Smelter Look-up'!$A:$A,MATCH($A198,'Smelter Look-up'!$E:$E,0)))</f>
        <v>Gold</v>
      </c>
      <c r="C198" s="219" t="str">
        <f ca="1">IF(LEN(A198)=0,"",INDEX('Smelter Look-up'!$C:$C,MATCH($A198,'Smelter Look-up'!$E:$E,0)))</f>
        <v>WIELAND Edelmetalle GmbH</v>
      </c>
      <c r="D198" s="277"/>
      <c r="E198" s="215" t="str">
        <f ca="1">IF(ISERROR($V198),"",OFFSET('Smelter Look-up'!$D$4,$V198-4,0)&amp;"")</f>
        <v>GERMANY</v>
      </c>
      <c r="F198" s="215" t="str">
        <f ca="1">IF(ISERROR($V198),"",OFFSET('Smelter Look-up'!$E$4,$V198-4,0))</f>
        <v>CID002778</v>
      </c>
      <c r="G198" s="215" t="str">
        <f ca="1">IF(C198=$X$4,IF(ISERROR($V198),"Enter smelter details","RMI"),IF(ISERROR($V198),"",OFFSET('Smelter Look-up'!$F$4,$V198-4,0)))</f>
        <v>RMI</v>
      </c>
      <c r="H198" s="216" t="s">
        <v>15667</v>
      </c>
      <c r="I198" s="217" t="str">
        <f ca="1">IF(ISERROR($V198),"",OFFSET('Smelter Look-up'!$H$4,$V198-4,0))</f>
        <v>Pforzheim</v>
      </c>
      <c r="J198" s="217" t="str">
        <f ca="1">IF(ISERROR($V198),"",OFFSET('Smelter Look-up'!$I$4,$V198-4,0))</f>
        <v>Baden-Württemberg</v>
      </c>
      <c r="K198" s="267" t="s">
        <v>15667</v>
      </c>
      <c r="L198" s="267" t="s">
        <v>15667</v>
      </c>
      <c r="M198" s="267" t="s">
        <v>15667</v>
      </c>
      <c r="N198" s="267" t="s">
        <v>15667</v>
      </c>
      <c r="O198" s="267" t="s">
        <v>490</v>
      </c>
      <c r="P198" s="218" t="s">
        <v>15667</v>
      </c>
      <c r="Q198" s="268" t="s">
        <v>15667</v>
      </c>
      <c r="R198" s="215" t="str">
        <f ca="1">IF(ISERROR($V198),"",OFFSET('Smelter Look-up'!$C$4,$V198-4,0)&amp;"")</f>
        <v>WIELAND Edelmetalle GmbH</v>
      </c>
      <c r="S198" s="222" t="str">
        <f t="shared" ref="S198:S229" ca="1" si="30">IF(B198="","",IF(ISERROR(MATCH($E198,CL,0)),"Unknown",INDIRECT("'C'!$A$"&amp;MATCH($E198,CL,0)+1)))</f>
        <v>DE</v>
      </c>
      <c r="T198" s="222" t="str">
        <f ca="1">IF(B198="","",IF(ISERROR(MATCH($J198,SorP!$B$1:$B$6230,0)),"",INDIRECT("'SorP'!$A$"&amp;MATCH($J198,SorP!$B$1:$B$6230,0))))</f>
        <v>DE-BW</v>
      </c>
      <c r="U198" s="238"/>
      <c r="V198" s="269">
        <f ca="1">IF(C198="",NA(),IF(OR(C198="Smelter not listed",C198="Smelter not yet identified"),MATCH($B198&amp;$D198,'Smelter Look-up'!$J:$J,0),MATCH($B198&amp;$C198,'Smelter Look-up'!$J:$J,0)))</f>
        <v>299</v>
      </c>
      <c r="W198" s="270"/>
      <c r="X198" s="270">
        <f t="shared" ref="X198:X229" ca="1" si="31">IF(AND(C198="Smelter not listed",OR(LEN(D198)=0,LEN(E198)=0)),1,0)</f>
        <v>0</v>
      </c>
      <c r="Y198" s="270"/>
      <c r="Z198" s="270"/>
      <c r="AB198" s="272" t="str">
        <f t="shared" ref="AB198:AB229" ca="1" si="32">B198&amp;C198</f>
        <v>GoldWIELAND Edelmetalle GmbH</v>
      </c>
    </row>
    <row r="199" spans="1:28" s="271" customFormat="1" ht="27">
      <c r="A199" s="214" t="s">
        <v>742</v>
      </c>
      <c r="B199" s="215" t="str">
        <f ca="1">IF(LEN(A199)=0,"",INDEX('Smelter Look-up'!$A:$A,MATCH($A199,'Smelter Look-up'!$E:$E,0)))</f>
        <v>Gold</v>
      </c>
      <c r="C199" s="219" t="str">
        <f ca="1">IF(LEN(A199)=0,"",INDEX('Smelter Look-up'!$C:$C,MATCH($A199,'Smelter Look-up'!$E:$E,0)))</f>
        <v>Yamakin Co., Ltd.</v>
      </c>
      <c r="D199" s="277"/>
      <c r="E199" s="215" t="str">
        <f ca="1">IF(ISERROR($V199),"",OFFSET('Smelter Look-up'!$D$4,$V199-4,0)&amp;"")</f>
        <v>JAPAN</v>
      </c>
      <c r="F199" s="215" t="str">
        <f ca="1">IF(ISERROR($V199),"",OFFSET('Smelter Look-up'!$E$4,$V199-4,0))</f>
        <v>CID002100</v>
      </c>
      <c r="G199" s="215" t="str">
        <f ca="1">IF(C199=$X$4,IF(ISERROR($V199),"Enter smelter details","RMI"),IF(ISERROR($V199),"",OFFSET('Smelter Look-up'!$F$4,$V199-4,0)))</f>
        <v>RMI</v>
      </c>
      <c r="H199" s="216" t="s">
        <v>15667</v>
      </c>
      <c r="I199" s="217" t="str">
        <f ca="1">IF(ISERROR($V199),"",OFFSET('Smelter Look-up'!$H$4,$V199-4,0))</f>
        <v>Konan</v>
      </c>
      <c r="J199" s="217" t="str">
        <f ca="1">IF(ISERROR($V199),"",OFFSET('Smelter Look-up'!$I$4,$V199-4,0))</f>
        <v>Kochi</v>
      </c>
      <c r="K199" s="267" t="s">
        <v>15667</v>
      </c>
      <c r="L199" s="267" t="s">
        <v>15667</v>
      </c>
      <c r="M199" s="267" t="s">
        <v>15667</v>
      </c>
      <c r="N199" s="267" t="s">
        <v>15667</v>
      </c>
      <c r="O199" s="267" t="s">
        <v>15668</v>
      </c>
      <c r="P199" s="218" t="s">
        <v>489</v>
      </c>
      <c r="Q199" s="268" t="s">
        <v>15667</v>
      </c>
      <c r="R199" s="215" t="str">
        <f ca="1">IF(ISERROR($V199),"",OFFSET('Smelter Look-up'!$C$4,$V199-4,0)&amp;"")</f>
        <v>Yamakin Co., Ltd.</v>
      </c>
      <c r="S199" s="222" t="str">
        <f t="shared" ca="1" si="30"/>
        <v>JP</v>
      </c>
      <c r="T199" s="222" t="str">
        <f ca="1">IF(B199="","",IF(ISERROR(MATCH($J199,SorP!$B$1:$B$6230,0)),"",INDIRECT("'SorP'!$A$"&amp;MATCH($J199,SorP!$B$1:$B$6230,0))))</f>
        <v>JP-39</v>
      </c>
      <c r="U199" s="238"/>
      <c r="V199" s="269">
        <f ca="1">IF(C199="",NA(),IF(OR(C199="Smelter not listed",C199="Smelter not yet identified"),MATCH($B199&amp;$D199,'Smelter Look-up'!$J:$J,0),MATCH($B199&amp;$C199,'Smelter Look-up'!$J:$J,0)))</f>
        <v>302</v>
      </c>
      <c r="W199" s="270"/>
      <c r="X199" s="270">
        <f t="shared" ca="1" si="31"/>
        <v>0</v>
      </c>
      <c r="Y199" s="270"/>
      <c r="Z199" s="270"/>
      <c r="AB199" s="272" t="str">
        <f t="shared" ca="1" si="32"/>
        <v>GoldYamakin Co., Ltd.</v>
      </c>
    </row>
    <row r="200" spans="1:28" s="271" customFormat="1" ht="20">
      <c r="A200" s="214" t="s">
        <v>743</v>
      </c>
      <c r="B200" s="215" t="str">
        <f ca="1">IF(LEN(A200)=0,"",INDEX('Smelter Look-up'!$A:$A,MATCH($A200,'Smelter Look-up'!$E:$E,0)))</f>
        <v>Gold</v>
      </c>
      <c r="C200" s="219" t="str">
        <f ca="1">IF(LEN(A200)=0,"",INDEX('Smelter Look-up'!$C:$C,MATCH($A200,'Smelter Look-up'!$E:$E,0)))</f>
        <v>Yokohama Metal Co., Ltd.</v>
      </c>
      <c r="D200" s="277"/>
      <c r="E200" s="215" t="str">
        <f ca="1">IF(ISERROR($V200),"",OFFSET('Smelter Look-up'!$D$4,$V200-4,0)&amp;"")</f>
        <v>JAPAN</v>
      </c>
      <c r="F200" s="215" t="str">
        <f ca="1">IF(ISERROR($V200),"",OFFSET('Smelter Look-up'!$E$4,$V200-4,0))</f>
        <v>CID002129</v>
      </c>
      <c r="G200" s="215" t="str">
        <f ca="1">IF(C200=$X$4,IF(ISERROR($V200),"Enter smelter details","RMI"),IF(ISERROR($V200),"",OFFSET('Smelter Look-up'!$F$4,$V200-4,0)))</f>
        <v>RMI</v>
      </c>
      <c r="H200" s="216" t="s">
        <v>15667</v>
      </c>
      <c r="I200" s="217" t="str">
        <f ca="1">IF(ISERROR($V200),"",OFFSET('Smelter Look-up'!$H$4,$V200-4,0))</f>
        <v>Sagamihara</v>
      </c>
      <c r="J200" s="217" t="str">
        <f ca="1">IF(ISERROR($V200),"",OFFSET('Smelter Look-up'!$I$4,$V200-4,0))</f>
        <v>Kanagawa</v>
      </c>
      <c r="K200" s="267" t="s">
        <v>15667</v>
      </c>
      <c r="L200" s="267" t="s">
        <v>15667</v>
      </c>
      <c r="M200" s="267" t="s">
        <v>15667</v>
      </c>
      <c r="N200" s="267" t="s">
        <v>15667</v>
      </c>
      <c r="O200" s="267" t="s">
        <v>15672</v>
      </c>
      <c r="P200" s="218" t="s">
        <v>488</v>
      </c>
      <c r="Q200" s="268" t="s">
        <v>15667</v>
      </c>
      <c r="R200" s="215" t="str">
        <f ca="1">IF(ISERROR($V200),"",OFFSET('Smelter Look-up'!$C$4,$V200-4,0)&amp;"")</f>
        <v>Yokohama Metal Co., Ltd.</v>
      </c>
      <c r="S200" s="222" t="str">
        <f t="shared" ca="1" si="30"/>
        <v>JP</v>
      </c>
      <c r="T200" s="222" t="str">
        <f ca="1">IF(B200="","",IF(ISERROR(MATCH($J200,SorP!$B$1:$B$6230,0)),"",INDIRECT("'SorP'!$A$"&amp;MATCH($J200,SorP!$B$1:$B$6230,0))))</f>
        <v>JP-14</v>
      </c>
      <c r="U200" s="238"/>
      <c r="V200" s="269">
        <f ca="1">IF(C200="",NA(),IF(OR(C200="Smelter not listed",C200="Smelter not yet identified"),MATCH($B200&amp;$D200,'Smelter Look-up'!$J:$J,0),MATCH($B200&amp;$C200,'Smelter Look-up'!$J:$J,0)))</f>
        <v>307</v>
      </c>
      <c r="W200" s="270"/>
      <c r="X200" s="270">
        <f t="shared" ca="1" si="31"/>
        <v>0</v>
      </c>
      <c r="Y200" s="270"/>
      <c r="Z200" s="270"/>
      <c r="AB200" s="272" t="str">
        <f t="shared" ca="1" si="32"/>
        <v>GoldYokohama Metal Co., Ltd.</v>
      </c>
    </row>
    <row r="201" spans="1:28" s="271" customFormat="1" ht="27">
      <c r="A201" s="214" t="s">
        <v>745</v>
      </c>
      <c r="B201" s="215" t="str">
        <f ca="1">IF(LEN(A201)=0,"",INDEX('Smelter Look-up'!$A:$A,MATCH($A201,'Smelter Look-up'!$E:$E,0)))</f>
        <v>Gold</v>
      </c>
      <c r="C201" s="219" t="str">
        <f ca="1">IF(LEN(A201)=0,"",INDEX('Smelter Look-up'!$C:$C,MATCH($A201,'Smelter Look-up'!$E:$E,0)))</f>
        <v>Zhongyuan Gold Smelter of Zhongjin Gold Corporation</v>
      </c>
      <c r="D201" s="277"/>
      <c r="E201" s="215" t="str">
        <f ca="1">IF(ISERROR($V201),"",OFFSET('Smelter Look-up'!$D$4,$V201-4,0)&amp;"")</f>
        <v>CHINA</v>
      </c>
      <c r="F201" s="215" t="str">
        <f ca="1">IF(ISERROR($V201),"",OFFSET('Smelter Look-up'!$E$4,$V201-4,0))</f>
        <v>CID002224</v>
      </c>
      <c r="G201" s="215" t="str">
        <f ca="1">IF(C201=$X$4,IF(ISERROR($V201),"Enter smelter details","RMI"),IF(ISERROR($V201),"",OFFSET('Smelter Look-up'!$F$4,$V201-4,0)))</f>
        <v>RMI</v>
      </c>
      <c r="H201" s="216" t="s">
        <v>15667</v>
      </c>
      <c r="I201" s="217" t="str">
        <f ca="1">IF(ISERROR($V201),"",OFFSET('Smelter Look-up'!$H$4,$V201-4,0))</f>
        <v>Sanmenxia</v>
      </c>
      <c r="J201" s="217" t="str">
        <f ca="1">IF(ISERROR($V201),"",OFFSET('Smelter Look-up'!$I$4,$V201-4,0))</f>
        <v>Henan Sheng</v>
      </c>
      <c r="K201" s="267" t="s">
        <v>15667</v>
      </c>
      <c r="L201" s="267" t="s">
        <v>15667</v>
      </c>
      <c r="M201" s="267" t="s">
        <v>15667</v>
      </c>
      <c r="N201" s="267" t="s">
        <v>15667</v>
      </c>
      <c r="O201" s="267" t="s">
        <v>490</v>
      </c>
      <c r="P201" s="218" t="s">
        <v>15667</v>
      </c>
      <c r="Q201" s="268" t="s">
        <v>15667</v>
      </c>
      <c r="R201" s="215" t="str">
        <f ca="1">IF(ISERROR($V201),"",OFFSET('Smelter Look-up'!$C$4,$V201-4,0)&amp;"")</f>
        <v>Zhongyuan Gold Smelter of Zhongjin Gold Corporation</v>
      </c>
      <c r="S201" s="222" t="str">
        <f t="shared" ca="1" si="30"/>
        <v>CN</v>
      </c>
      <c r="T201" s="222" t="str">
        <f ca="1">IF(B201="","",IF(ISERROR(MATCH($J201,SorP!$B$1:$B$6230,0)),"",INDIRECT("'SorP'!$A$"&amp;MATCH($J201,SorP!$B$1:$B$6230,0))))</f>
        <v>CN-HA</v>
      </c>
      <c r="U201" s="238"/>
      <c r="V201" s="269">
        <f ca="1">IF(C201="",NA(),IF(OR(C201="Smelter not listed",C201="Smelter not yet identified"),MATCH($B201&amp;$D201,'Smelter Look-up'!$J:$J,0),MATCH($B201&amp;$C201,'Smelter Look-up'!$J:$J,0)))</f>
        <v>317</v>
      </c>
      <c r="W201" s="270"/>
      <c r="X201" s="270">
        <f t="shared" ca="1" si="31"/>
        <v>0</v>
      </c>
      <c r="Y201" s="270"/>
      <c r="Z201" s="270"/>
      <c r="AB201" s="272" t="str">
        <f t="shared" ca="1" si="32"/>
        <v>GoldZhongyuan Gold Smelter of Zhongjin Gold Corporation</v>
      </c>
    </row>
    <row r="202" spans="1:28" s="271" customFormat="1" ht="20">
      <c r="A202" s="214" t="s">
        <v>792</v>
      </c>
      <c r="B202" s="215" t="str">
        <f ca="1">IF(LEN(A202)=0,"",INDEX('Smelter Look-up'!$A:$A,MATCH($A202,'Smelter Look-up'!$E:$E,0)))</f>
        <v>Tungsten</v>
      </c>
      <c r="C202" s="219" t="str">
        <f ca="1">IF(LEN(A202)=0,"",INDEX('Smelter Look-up'!$C:$C,MATCH($A202,'Smelter Look-up'!$E:$E,0)))</f>
        <v>A.L.M.T. Corp.</v>
      </c>
      <c r="D202" s="277"/>
      <c r="E202" s="215" t="str">
        <f ca="1">IF(ISERROR($V202),"",OFFSET('Smelter Look-up'!$D$4,$V202-4,0)&amp;"")</f>
        <v>JAPAN</v>
      </c>
      <c r="F202" s="215" t="str">
        <f ca="1">IF(ISERROR($V202),"",OFFSET('Smelter Look-up'!$E$4,$V202-4,0))</f>
        <v>CID000004</v>
      </c>
      <c r="G202" s="215" t="str">
        <f ca="1">IF(C202=$X$4,IF(ISERROR($V202),"Enter smelter details","RMI"),IF(ISERROR($V202),"",OFFSET('Smelter Look-up'!$F$4,$V202-4,0)))</f>
        <v>RMI</v>
      </c>
      <c r="H202" s="216" t="s">
        <v>15667</v>
      </c>
      <c r="I202" s="217" t="str">
        <f ca="1">IF(ISERROR($V202),"",OFFSET('Smelter Look-up'!$H$4,$V202-4,0))</f>
        <v>Toyama City</v>
      </c>
      <c r="J202" s="217" t="str">
        <f ca="1">IF(ISERROR($V202),"",OFFSET('Smelter Look-up'!$I$4,$V202-4,0))</f>
        <v>Toyama</v>
      </c>
      <c r="K202" s="267" t="s">
        <v>15667</v>
      </c>
      <c r="L202" s="267" t="s">
        <v>15667</v>
      </c>
      <c r="M202" s="267" t="s">
        <v>15667</v>
      </c>
      <c r="N202" s="267" t="s">
        <v>15667</v>
      </c>
      <c r="O202" s="267" t="s">
        <v>15669</v>
      </c>
      <c r="P202" s="218" t="s">
        <v>489</v>
      </c>
      <c r="Q202" s="268" t="s">
        <v>15667</v>
      </c>
      <c r="R202" s="215" t="str">
        <f ca="1">IF(ISERROR($V202),"",OFFSET('Smelter Look-up'!$C$4,$V202-4,0)&amp;"")</f>
        <v>A.L.M.T. Corp.</v>
      </c>
      <c r="S202" s="222" t="str">
        <f t="shared" ca="1" si="30"/>
        <v>JP</v>
      </c>
      <c r="T202" s="222" t="str">
        <f ca="1">IF(B202="","",IF(ISERROR(MATCH($J202,SorP!$B$1:$B$6230,0)),"",INDIRECT("'SorP'!$A$"&amp;MATCH($J202,SorP!$B$1:$B$6230,0))))</f>
        <v>JP-16</v>
      </c>
      <c r="U202" s="238"/>
      <c r="V202" s="269">
        <f ca="1">IF(C202="",NA(),IF(OR(C202="Smelter not listed",C202="Smelter not yet identified"),MATCH($B202&amp;$D202,'Smelter Look-up'!$J:$J,0),MATCH($B202&amp;$C202,'Smelter Look-up'!$J:$J,0)))</f>
        <v>554</v>
      </c>
      <c r="W202" s="270"/>
      <c r="X202" s="270">
        <f t="shared" ca="1" si="31"/>
        <v>0</v>
      </c>
      <c r="Y202" s="270"/>
      <c r="Z202" s="270"/>
      <c r="AB202" s="272" t="str">
        <f t="shared" ca="1" si="32"/>
        <v>TungstenA.L.M.T. Corp.</v>
      </c>
    </row>
    <row r="203" spans="1:28" s="271" customFormat="1" ht="27">
      <c r="A203" s="214" t="s">
        <v>2284</v>
      </c>
      <c r="B203" s="215" t="str">
        <f ca="1">IF(LEN(A203)=0,"",INDEX('Smelter Look-up'!$A:$A,MATCH($A203,'Smelter Look-up'!$E:$E,0)))</f>
        <v>Tungsten</v>
      </c>
      <c r="C203" s="219" t="str">
        <f ca="1">IF(LEN(A203)=0,"",INDEX('Smelter Look-up'!$C:$C,MATCH($A203,'Smelter Look-up'!$E:$E,0)))</f>
        <v>ACL Metais Eireli</v>
      </c>
      <c r="D203" s="277"/>
      <c r="E203" s="215" t="str">
        <f ca="1">IF(ISERROR($V203),"",OFFSET('Smelter Look-up'!$D$4,$V203-4,0)&amp;"")</f>
        <v>BRAZIL</v>
      </c>
      <c r="F203" s="215" t="str">
        <f ca="1">IF(ISERROR($V203),"",OFFSET('Smelter Look-up'!$E$4,$V203-4,0))</f>
        <v>CID002833</v>
      </c>
      <c r="G203" s="215" t="str">
        <f ca="1">IF(C203=$X$4,IF(ISERROR($V203),"Enter smelter details","RMI"),IF(ISERROR($V203),"",OFFSET('Smelter Look-up'!$F$4,$V203-4,0)))</f>
        <v>RMI</v>
      </c>
      <c r="H203" s="216" t="s">
        <v>15667</v>
      </c>
      <c r="I203" s="217" t="str">
        <f ca="1">IF(ISERROR($V203),"",OFFSET('Smelter Look-up'!$H$4,$V203-4,0))</f>
        <v>Araçariguama</v>
      </c>
      <c r="J203" s="217" t="str">
        <f ca="1">IF(ISERROR($V203),"",OFFSET('Smelter Look-up'!$I$4,$V203-4,0))</f>
        <v>São Paulo</v>
      </c>
      <c r="K203" s="267" t="s">
        <v>15667</v>
      </c>
      <c r="L203" s="267" t="s">
        <v>15667</v>
      </c>
      <c r="M203" s="267" t="s">
        <v>15667</v>
      </c>
      <c r="N203" s="267" t="s">
        <v>15667</v>
      </c>
      <c r="O203" s="267" t="s">
        <v>15668</v>
      </c>
      <c r="P203" s="218" t="s">
        <v>489</v>
      </c>
      <c r="Q203" s="268" t="s">
        <v>15667</v>
      </c>
      <c r="R203" s="215" t="str">
        <f ca="1">IF(ISERROR($V203),"",OFFSET('Smelter Look-up'!$C$4,$V203-4,0)&amp;"")</f>
        <v>ACL Metais Eireli</v>
      </c>
      <c r="S203" s="222" t="str">
        <f t="shared" ca="1" si="30"/>
        <v>BR</v>
      </c>
      <c r="T203" s="222" t="str">
        <f ca="1">IF(B203="","",IF(ISERROR(MATCH($J203,SorP!$B$1:$B$6230,0)),"",INDIRECT("'SorP'!$A$"&amp;MATCH($J203,SorP!$B$1:$B$6230,0))))</f>
        <v>BR-SP</v>
      </c>
      <c r="U203" s="238"/>
      <c r="V203" s="269">
        <f ca="1">IF(C203="",NA(),IF(OR(C203="Smelter not listed",C203="Smelter not yet identified"),MATCH($B203&amp;$D203,'Smelter Look-up'!$J:$J,0),MATCH($B203&amp;$C203,'Smelter Look-up'!$J:$J,0)))</f>
        <v>556</v>
      </c>
      <c r="W203" s="270"/>
      <c r="X203" s="270">
        <f t="shared" ca="1" si="31"/>
        <v>0</v>
      </c>
      <c r="Y203" s="270"/>
      <c r="Z203" s="270"/>
      <c r="AB203" s="272" t="str">
        <f t="shared" ca="1" si="32"/>
        <v>TungstenACL Metais Eireli</v>
      </c>
    </row>
    <row r="204" spans="1:28" s="271" customFormat="1" ht="20">
      <c r="A204" s="214" t="s">
        <v>13960</v>
      </c>
      <c r="B204" s="215" t="str">
        <f ca="1">IF(LEN(A204)=0,"",INDEX('Smelter Look-up'!$A:$A,MATCH($A204,'Smelter Look-up'!$E:$E,0)))</f>
        <v>Tungsten</v>
      </c>
      <c r="C204" s="219" t="str">
        <f ca="1">IF(LEN(A204)=0,"",INDEX('Smelter Look-up'!$C:$C,MATCH($A204,'Smelter Look-up'!$E:$E,0)))</f>
        <v>Asia Tungsten Products Vietnam Ltd.</v>
      </c>
      <c r="D204" s="277"/>
      <c r="E204" s="215" t="str">
        <f ca="1">IF(ISERROR($V204),"",OFFSET('Smelter Look-up'!$D$4,$V204-4,0)&amp;"")</f>
        <v>VIET NAM</v>
      </c>
      <c r="F204" s="215" t="str">
        <f ca="1">IF(ISERROR($V204),"",OFFSET('Smelter Look-up'!$E$4,$V204-4,0))</f>
        <v>CID002502</v>
      </c>
      <c r="G204" s="215" t="str">
        <f ca="1">IF(C204=$X$4,IF(ISERROR($V204),"Enter smelter details","RMI"),IF(ISERROR($V204),"",OFFSET('Smelter Look-up'!$F$4,$V204-4,0)))</f>
        <v>RMI</v>
      </c>
      <c r="H204" s="216" t="s">
        <v>15667</v>
      </c>
      <c r="I204" s="217" t="str">
        <f ca="1">IF(ISERROR($V204),"",OFFSET('Smelter Look-up'!$H$4,$V204-4,0))</f>
        <v>Vinh Bao District</v>
      </c>
      <c r="J204" s="217" t="str">
        <f ca="1">IF(ISERROR($V204),"",OFFSET('Smelter Look-up'!$I$4,$V204-4,0))</f>
        <v>Hai Phong</v>
      </c>
      <c r="K204" s="267" t="s">
        <v>15667</v>
      </c>
      <c r="L204" s="267" t="s">
        <v>15667</v>
      </c>
      <c r="M204" s="267" t="s">
        <v>15667</v>
      </c>
      <c r="N204" s="267" t="s">
        <v>15667</v>
      </c>
      <c r="O204" s="267" t="s">
        <v>15669</v>
      </c>
      <c r="P204" s="218" t="s">
        <v>489</v>
      </c>
      <c r="Q204" s="268" t="s">
        <v>15667</v>
      </c>
      <c r="R204" s="215" t="str">
        <f ca="1">IF(ISERROR($V204),"",OFFSET('Smelter Look-up'!$C$4,$V204-4,0)&amp;"")</f>
        <v>Asia Tungsten Products Vietnam Ltd.</v>
      </c>
      <c r="S204" s="222" t="str">
        <f t="shared" ca="1" si="30"/>
        <v>VN</v>
      </c>
      <c r="T204" s="222" t="str">
        <f ca="1">IF(B204="","",IF(ISERROR(MATCH($J204,SorP!$B$1:$B$6230,0)),"",INDIRECT("'SorP'!$A$"&amp;MATCH($J204,SorP!$B$1:$B$6230,0))))</f>
        <v>VN-HP</v>
      </c>
      <c r="U204" s="238"/>
      <c r="V204" s="269">
        <f ca="1">IF(C204="",NA(),IF(OR(C204="Smelter not listed",C204="Smelter not yet identified"),MATCH($B204&amp;$D204,'Smelter Look-up'!$J:$J,0),MATCH($B204&amp;$C204,'Smelter Look-up'!$J:$J,0)))</f>
        <v>562</v>
      </c>
      <c r="W204" s="270"/>
      <c r="X204" s="270">
        <f t="shared" ca="1" si="31"/>
        <v>0</v>
      </c>
      <c r="Y204" s="270"/>
      <c r="Z204" s="270"/>
      <c r="AB204" s="272" t="str">
        <f t="shared" ca="1" si="32"/>
        <v>TungstenAsia Tungsten Products Vietnam Ltd.</v>
      </c>
    </row>
    <row r="205" spans="1:28" s="271" customFormat="1" ht="27">
      <c r="A205" s="214" t="s">
        <v>13896</v>
      </c>
      <c r="B205" s="215" t="str">
        <f ca="1">IF(LEN(A205)=0,"",INDEX('Smelter Look-up'!$A:$A,MATCH($A205,'Smelter Look-up'!$E:$E,0)))</f>
        <v>Tungsten</v>
      </c>
      <c r="C205" s="219" t="str">
        <f ca="1">IF(LEN(A205)=0,"",INDEX('Smelter Look-up'!$C:$C,MATCH($A205,'Smelter Look-up'!$E:$E,0)))</f>
        <v>China Molybdenum Tungsten Co., Ltd.</v>
      </c>
      <c r="D205" s="277"/>
      <c r="E205" s="215" t="str">
        <f ca="1">IF(ISERROR($V205),"",OFFSET('Smelter Look-up'!$D$4,$V205-4,0)&amp;"")</f>
        <v>CHINA</v>
      </c>
      <c r="F205" s="215" t="str">
        <f ca="1">IF(ISERROR($V205),"",OFFSET('Smelter Look-up'!$E$4,$V205-4,0))</f>
        <v>CID002641</v>
      </c>
      <c r="G205" s="215" t="str">
        <f ca="1">IF(C205=$X$4,IF(ISERROR($V205),"Enter smelter details","RMI"),IF(ISERROR($V205),"",OFFSET('Smelter Look-up'!$F$4,$V205-4,0)))</f>
        <v>RMI</v>
      </c>
      <c r="H205" s="216" t="s">
        <v>15667</v>
      </c>
      <c r="I205" s="217" t="str">
        <f ca="1">IF(ISERROR($V205),"",OFFSET('Smelter Look-up'!$H$4,$V205-4,0))</f>
        <v>Luoyang</v>
      </c>
      <c r="J205" s="217" t="str">
        <f ca="1">IF(ISERROR($V205),"",OFFSET('Smelter Look-up'!$I$4,$V205-4,0))</f>
        <v>Henan Sheng</v>
      </c>
      <c r="K205" s="267" t="s">
        <v>15667</v>
      </c>
      <c r="L205" s="267" t="s">
        <v>15667</v>
      </c>
      <c r="M205" s="267" t="s">
        <v>15667</v>
      </c>
      <c r="N205" s="267" t="s">
        <v>15667</v>
      </c>
      <c r="O205" s="267" t="s">
        <v>15668</v>
      </c>
      <c r="P205" s="218" t="s">
        <v>489</v>
      </c>
      <c r="Q205" s="268" t="s">
        <v>15667</v>
      </c>
      <c r="R205" s="215" t="str">
        <f ca="1">IF(ISERROR($V205),"",OFFSET('Smelter Look-up'!$C$4,$V205-4,0)&amp;"")</f>
        <v>China Molybdenum Tungsten Co., Ltd.</v>
      </c>
      <c r="S205" s="222" t="str">
        <f t="shared" ca="1" si="30"/>
        <v>CN</v>
      </c>
      <c r="T205" s="222" t="str">
        <f ca="1">IF(B205="","",IF(ISERROR(MATCH($J205,SorP!$B$1:$B$6230,0)),"",INDIRECT("'SorP'!$A$"&amp;MATCH($J205,SorP!$B$1:$B$6230,0))))</f>
        <v>CN-HA</v>
      </c>
      <c r="U205" s="238"/>
      <c r="V205" s="269">
        <f ca="1">IF(C205="",NA(),IF(OR(C205="Smelter not listed",C205="Smelter not yet identified"),MATCH($B205&amp;$D205,'Smelter Look-up'!$J:$J,0),MATCH($B205&amp;$C205,'Smelter Look-up'!$J:$J,0)))</f>
        <v>568</v>
      </c>
      <c r="W205" s="270"/>
      <c r="X205" s="270">
        <f t="shared" ca="1" si="31"/>
        <v>0</v>
      </c>
      <c r="Y205" s="270"/>
      <c r="Z205" s="270"/>
      <c r="AB205" s="272" t="str">
        <f t="shared" ca="1" si="32"/>
        <v>TungstenChina Molybdenum Tungsten Co., Ltd.</v>
      </c>
    </row>
    <row r="206" spans="1:28" s="271" customFormat="1" ht="20">
      <c r="A206" s="214" t="s">
        <v>795</v>
      </c>
      <c r="B206" s="215" t="str">
        <f ca="1">IF(LEN(A206)=0,"",INDEX('Smelter Look-up'!$A:$A,MATCH($A206,'Smelter Look-up'!$E:$E,0)))</f>
        <v>Tungsten</v>
      </c>
      <c r="C206" s="219" t="str">
        <f ca="1">IF(LEN(A206)=0,"",INDEX('Smelter Look-up'!$C:$C,MATCH($A206,'Smelter Look-up'!$E:$E,0)))</f>
        <v>Chongyi Zhangyuan Tungsten Co., Ltd.</v>
      </c>
      <c r="D206" s="277"/>
      <c r="E206" s="215" t="str">
        <f ca="1">IF(ISERROR($V206),"",OFFSET('Smelter Look-up'!$D$4,$V206-4,0)&amp;"")</f>
        <v>CHINA</v>
      </c>
      <c r="F206" s="215" t="str">
        <f ca="1">IF(ISERROR($V206),"",OFFSET('Smelter Look-up'!$E$4,$V206-4,0))</f>
        <v>CID000258</v>
      </c>
      <c r="G206" s="215" t="str">
        <f ca="1">IF(C206=$X$4,IF(ISERROR($V206),"Enter smelter details","RMI"),IF(ISERROR($V206),"",OFFSET('Smelter Look-up'!$F$4,$V206-4,0)))</f>
        <v>RMI</v>
      </c>
      <c r="H206" s="216" t="s">
        <v>15667</v>
      </c>
      <c r="I206" s="217" t="str">
        <f ca="1">IF(ISERROR($V206),"",OFFSET('Smelter Look-up'!$H$4,$V206-4,0))</f>
        <v>Ganzhou</v>
      </c>
      <c r="J206" s="217" t="str">
        <f ca="1">IF(ISERROR($V206),"",OFFSET('Smelter Look-up'!$I$4,$V206-4,0))</f>
        <v>Jiangxi Sheng</v>
      </c>
      <c r="K206" s="267" t="s">
        <v>15667</v>
      </c>
      <c r="L206" s="267" t="s">
        <v>15667</v>
      </c>
      <c r="M206" s="267" t="s">
        <v>15667</v>
      </c>
      <c r="N206" s="267" t="s">
        <v>15667</v>
      </c>
      <c r="O206" s="267" t="s">
        <v>490</v>
      </c>
      <c r="P206" s="218" t="s">
        <v>15667</v>
      </c>
      <c r="Q206" s="268" t="s">
        <v>15667</v>
      </c>
      <c r="R206" s="215" t="str">
        <f ca="1">IF(ISERROR($V206),"",OFFSET('Smelter Look-up'!$C$4,$V206-4,0)&amp;"")</f>
        <v>Chongyi Zhangyuan Tungsten Co., Ltd.</v>
      </c>
      <c r="S206" s="222" t="str">
        <f t="shared" ca="1" si="30"/>
        <v>CN</v>
      </c>
      <c r="T206" s="222" t="str">
        <f ca="1">IF(B206="","",IF(ISERROR(MATCH($J206,SorP!$B$1:$B$6230,0)),"",INDIRECT("'SorP'!$A$"&amp;MATCH($J206,SorP!$B$1:$B$6230,0))))</f>
        <v>CN-JX</v>
      </c>
      <c r="U206" s="238"/>
      <c r="V206" s="269">
        <f ca="1">IF(C206="",NA(),IF(OR(C206="Smelter not listed",C206="Smelter not yet identified"),MATCH($B206&amp;$D206,'Smelter Look-up'!$J:$J,0),MATCH($B206&amp;$C206,'Smelter Look-up'!$J:$J,0)))</f>
        <v>570</v>
      </c>
      <c r="W206" s="270"/>
      <c r="X206" s="270">
        <f t="shared" ca="1" si="31"/>
        <v>0</v>
      </c>
      <c r="Y206" s="270"/>
      <c r="Z206" s="270"/>
      <c r="AB206" s="272" t="str">
        <f t="shared" ca="1" si="32"/>
        <v>TungstenChongyi Zhangyuan Tungsten Co., Ltd.</v>
      </c>
    </row>
    <row r="207" spans="1:28" s="271" customFormat="1" ht="27">
      <c r="A207" s="214" t="s">
        <v>13899</v>
      </c>
      <c r="B207" s="215" t="str">
        <f ca="1">IF(LEN(A207)=0,"",INDEX('Smelter Look-up'!$A:$A,MATCH($A207,'Smelter Look-up'!$E:$E,0)))</f>
        <v>Tungsten</v>
      </c>
      <c r="C207" s="219" t="str">
        <f ca="1">IF(LEN(A207)=0,"",INDEX('Smelter Look-up'!$C:$C,MATCH($A207,'Smelter Look-up'!$E:$E,0)))</f>
        <v>Fujian Ganmin RareMetal Co., Ltd.</v>
      </c>
      <c r="D207" s="277"/>
      <c r="E207" s="215" t="str">
        <f ca="1">IF(ISERROR($V207),"",OFFSET('Smelter Look-up'!$D$4,$V207-4,0)&amp;"")</f>
        <v>CHINA</v>
      </c>
      <c r="F207" s="215" t="str">
        <f ca="1">IF(ISERROR($V207),"",OFFSET('Smelter Look-up'!$E$4,$V207-4,0))</f>
        <v>CID003401</v>
      </c>
      <c r="G207" s="215" t="str">
        <f ca="1">IF(C207=$X$4,IF(ISERROR($V207),"Enter smelter details","RMI"),IF(ISERROR($V207),"",OFFSET('Smelter Look-up'!$F$4,$V207-4,0)))</f>
        <v>RMI</v>
      </c>
      <c r="H207" s="216" t="s">
        <v>15667</v>
      </c>
      <c r="I207" s="217" t="str">
        <f ca="1">IF(ISERROR($V207),"",OFFSET('Smelter Look-up'!$H$4,$V207-4,0))</f>
        <v>Longyan</v>
      </c>
      <c r="J207" s="217" t="str">
        <f ca="1">IF(ISERROR($V207),"",OFFSET('Smelter Look-up'!$I$4,$V207-4,0))</f>
        <v>Fujian Sheng</v>
      </c>
      <c r="K207" s="267" t="s">
        <v>15667</v>
      </c>
      <c r="L207" s="267" t="s">
        <v>15667</v>
      </c>
      <c r="M207" s="267" t="s">
        <v>15667</v>
      </c>
      <c r="N207" s="267" t="s">
        <v>15667</v>
      </c>
      <c r="O207" s="267" t="s">
        <v>15668</v>
      </c>
      <c r="P207" s="218" t="s">
        <v>489</v>
      </c>
      <c r="Q207" s="268" t="s">
        <v>15667</v>
      </c>
      <c r="R207" s="215" t="str">
        <f ca="1">IF(ISERROR($V207),"",OFFSET('Smelter Look-up'!$C$4,$V207-4,0)&amp;"")</f>
        <v>Fujian Ganmin RareMetal Co., Ltd.</v>
      </c>
      <c r="S207" s="222" t="str">
        <f t="shared" ca="1" si="30"/>
        <v>CN</v>
      </c>
      <c r="T207" s="222" t="str">
        <f ca="1">IF(B207="","",IF(ISERROR(MATCH($J207,SorP!$B$1:$B$6230,0)),"",INDIRECT("'SorP'!$A$"&amp;MATCH($J207,SorP!$B$1:$B$6230,0))))</f>
        <v>CN-FJ</v>
      </c>
      <c r="U207" s="238"/>
      <c r="V207" s="269">
        <f ca="1">IF(C207="",NA(),IF(OR(C207="Smelter not listed",C207="Smelter not yet identified"),MATCH($B207&amp;$D207,'Smelter Look-up'!$J:$J,0),MATCH($B207&amp;$C207,'Smelter Look-up'!$J:$J,0)))</f>
        <v>573</v>
      </c>
      <c r="W207" s="270"/>
      <c r="X207" s="270">
        <f t="shared" ca="1" si="31"/>
        <v>0</v>
      </c>
      <c r="Y207" s="270"/>
      <c r="Z207" s="270"/>
      <c r="AB207" s="272" t="str">
        <f t="shared" ca="1" si="32"/>
        <v>TungstenFujian Ganmin RareMetal Co., Ltd.</v>
      </c>
    </row>
    <row r="208" spans="1:28" s="271" customFormat="1" ht="27">
      <c r="A208" s="214" t="s">
        <v>2559</v>
      </c>
      <c r="B208" s="215" t="str">
        <f ca="1">IF(LEN(A208)=0,"",INDEX('Smelter Look-up'!$A:$A,MATCH($A208,'Smelter Look-up'!$E:$E,0)))</f>
        <v>Tungsten</v>
      </c>
      <c r="C208" s="219" t="str">
        <f ca="1">IF(LEN(A208)=0,"",INDEX('Smelter Look-up'!$C:$C,MATCH($A208,'Smelter Look-up'!$E:$E,0)))</f>
        <v>Ganzhou Haichuang Tungsten Co., Ltd.</v>
      </c>
      <c r="D208" s="277"/>
      <c r="E208" s="215" t="str">
        <f ca="1">IF(ISERROR($V208),"",OFFSET('Smelter Look-up'!$D$4,$V208-4,0)&amp;"")</f>
        <v>CHINA</v>
      </c>
      <c r="F208" s="215" t="str">
        <f ca="1">IF(ISERROR($V208),"",OFFSET('Smelter Look-up'!$E$4,$V208-4,0))</f>
        <v>CID002645</v>
      </c>
      <c r="G208" s="215" t="str">
        <f ca="1">IF(C208=$X$4,IF(ISERROR($V208),"Enter smelter details","RMI"),IF(ISERROR($V208),"",OFFSET('Smelter Look-up'!$F$4,$V208-4,0)))</f>
        <v>RMI</v>
      </c>
      <c r="H208" s="216" t="s">
        <v>15667</v>
      </c>
      <c r="I208" s="217" t="str">
        <f ca="1">IF(ISERROR($V208),"",OFFSET('Smelter Look-up'!$H$4,$V208-4,0))</f>
        <v>Ganzhou</v>
      </c>
      <c r="J208" s="217" t="str">
        <f ca="1">IF(ISERROR($V208),"",OFFSET('Smelter Look-up'!$I$4,$V208-4,0))</f>
        <v>Jiangxi Sheng</v>
      </c>
      <c r="K208" s="267" t="s">
        <v>15667</v>
      </c>
      <c r="L208" s="267" t="s">
        <v>15667</v>
      </c>
      <c r="M208" s="267" t="s">
        <v>15667</v>
      </c>
      <c r="N208" s="267" t="s">
        <v>15667</v>
      </c>
      <c r="O208" s="267" t="s">
        <v>15668</v>
      </c>
      <c r="P208" s="218" t="s">
        <v>489</v>
      </c>
      <c r="Q208" s="268" t="s">
        <v>15667</v>
      </c>
      <c r="R208" s="215" t="str">
        <f ca="1">IF(ISERROR($V208),"",OFFSET('Smelter Look-up'!$C$4,$V208-4,0)&amp;"")</f>
        <v>Ganzhou Haichuang Tungsten Co., Ltd.</v>
      </c>
      <c r="S208" s="222" t="str">
        <f t="shared" ca="1" si="30"/>
        <v>CN</v>
      </c>
      <c r="T208" s="222" t="str">
        <f ca="1">IF(B208="","",IF(ISERROR(MATCH($J208,SorP!$B$1:$B$6230,0)),"",INDIRECT("'SorP'!$A$"&amp;MATCH($J208,SorP!$B$1:$B$6230,0))))</f>
        <v>CN-JX</v>
      </c>
      <c r="U208" s="238"/>
      <c r="V208" s="269">
        <f ca="1">IF(C208="",NA(),IF(OR(C208="Smelter not listed",C208="Smelter not yet identified"),MATCH($B208&amp;$D208,'Smelter Look-up'!$J:$J,0),MATCH($B208&amp;$C208,'Smelter Look-up'!$J:$J,0)))</f>
        <v>575</v>
      </c>
      <c r="W208" s="270"/>
      <c r="X208" s="270">
        <f t="shared" ca="1" si="31"/>
        <v>0</v>
      </c>
      <c r="Y208" s="270"/>
      <c r="Z208" s="270"/>
      <c r="AB208" s="272" t="str">
        <f t="shared" ca="1" si="32"/>
        <v>TungstenGanzhou Haichuang Tungsten Co., Ltd.</v>
      </c>
    </row>
    <row r="209" spans="1:28" s="271" customFormat="1" ht="20">
      <c r="A209" s="214" t="s">
        <v>800</v>
      </c>
      <c r="B209" s="215" t="str">
        <f ca="1">IF(LEN(A209)=0,"",INDEX('Smelter Look-up'!$A:$A,MATCH($A209,'Smelter Look-up'!$E:$E,0)))</f>
        <v>Tungsten</v>
      </c>
      <c r="C209" s="219" t="str">
        <f ca="1">IF(LEN(A209)=0,"",INDEX('Smelter Look-up'!$C:$C,MATCH($A209,'Smelter Look-up'!$E:$E,0)))</f>
        <v>Ganzhou Huaxing Tungsten Products Co., Ltd.</v>
      </c>
      <c r="D209" s="277"/>
      <c r="E209" s="215" t="str">
        <f ca="1">IF(ISERROR($V209),"",OFFSET('Smelter Look-up'!$D$4,$V209-4,0)&amp;"")</f>
        <v>CHINA</v>
      </c>
      <c r="F209" s="215" t="str">
        <f ca="1">IF(ISERROR($V209),"",OFFSET('Smelter Look-up'!$E$4,$V209-4,0))</f>
        <v>CID000875</v>
      </c>
      <c r="G209" s="215" t="str">
        <f ca="1">IF(C209=$X$4,IF(ISERROR($V209),"Enter smelter details","RMI"),IF(ISERROR($V209),"",OFFSET('Smelter Look-up'!$F$4,$V209-4,0)))</f>
        <v>RMI</v>
      </c>
      <c r="H209" s="216" t="s">
        <v>15667</v>
      </c>
      <c r="I209" s="217" t="str">
        <f ca="1">IF(ISERROR($V209),"",OFFSET('Smelter Look-up'!$H$4,$V209-4,0))</f>
        <v>Ganzhou</v>
      </c>
      <c r="J209" s="217" t="str">
        <f ca="1">IF(ISERROR($V209),"",OFFSET('Smelter Look-up'!$I$4,$V209-4,0))</f>
        <v>Jiangxi Sheng</v>
      </c>
      <c r="K209" s="267" t="s">
        <v>15667</v>
      </c>
      <c r="L209" s="267" t="s">
        <v>15667</v>
      </c>
      <c r="M209" s="267" t="s">
        <v>15667</v>
      </c>
      <c r="N209" s="267" t="s">
        <v>15667</v>
      </c>
      <c r="O209" s="267" t="s">
        <v>490</v>
      </c>
      <c r="P209" s="218" t="s">
        <v>15667</v>
      </c>
      <c r="Q209" s="268" t="s">
        <v>15667</v>
      </c>
      <c r="R209" s="215" t="str">
        <f ca="1">IF(ISERROR($V209),"",OFFSET('Smelter Look-up'!$C$4,$V209-4,0)&amp;"")</f>
        <v>Ganzhou Huaxing Tungsten Products Co., Ltd.</v>
      </c>
      <c r="S209" s="222" t="str">
        <f t="shared" ca="1" si="30"/>
        <v>CN</v>
      </c>
      <c r="T209" s="222" t="str">
        <f ca="1">IF(B209="","",IF(ISERROR(MATCH($J209,SorP!$B$1:$B$6230,0)),"",INDIRECT("'SorP'!$A$"&amp;MATCH($J209,SorP!$B$1:$B$6230,0))))</f>
        <v>CN-JX</v>
      </c>
      <c r="U209" s="238"/>
      <c r="V209" s="269">
        <f ca="1">IF(C209="",NA(),IF(OR(C209="Smelter not listed",C209="Smelter not yet identified"),MATCH($B209&amp;$D209,'Smelter Look-up'!$J:$J,0),MATCH($B209&amp;$C209,'Smelter Look-up'!$J:$J,0)))</f>
        <v>576</v>
      </c>
      <c r="W209" s="270"/>
      <c r="X209" s="270">
        <f t="shared" ca="1" si="31"/>
        <v>0</v>
      </c>
      <c r="Y209" s="270"/>
      <c r="Z209" s="270"/>
      <c r="AB209" s="272" t="str">
        <f t="shared" ca="1" si="32"/>
        <v>TungstenGanzhou Huaxing Tungsten Products Co., Ltd.</v>
      </c>
    </row>
    <row r="210" spans="1:28" s="271" customFormat="1" ht="20">
      <c r="A210" s="214" t="s">
        <v>140</v>
      </c>
      <c r="B210" s="215" t="str">
        <f ca="1">IF(LEN(A210)=0,"",INDEX('Smelter Look-up'!$A:$A,MATCH($A210,'Smelter Look-up'!$E:$E,0)))</f>
        <v>Tungsten</v>
      </c>
      <c r="C210" s="219" t="str">
        <f ca="1">IF(LEN(A210)=0,"",INDEX('Smelter Look-up'!$C:$C,MATCH($A210,'Smelter Look-up'!$E:$E,0)))</f>
        <v>Ganzhou Jiangwu Ferrotungsten Co., Ltd.</v>
      </c>
      <c r="D210" s="277"/>
      <c r="E210" s="215" t="str">
        <f ca="1">IF(ISERROR($V210),"",OFFSET('Smelter Look-up'!$D$4,$V210-4,0)&amp;"")</f>
        <v>CHINA</v>
      </c>
      <c r="F210" s="215" t="str">
        <f ca="1">IF(ISERROR($V210),"",OFFSET('Smelter Look-up'!$E$4,$V210-4,0))</f>
        <v>CID002315</v>
      </c>
      <c r="G210" s="215" t="str">
        <f ca="1">IF(C210=$X$4,IF(ISERROR($V210),"Enter smelter details","RMI"),IF(ISERROR($V210),"",OFFSET('Smelter Look-up'!$F$4,$V210-4,0)))</f>
        <v>RMI</v>
      </c>
      <c r="H210" s="216" t="s">
        <v>15667</v>
      </c>
      <c r="I210" s="217" t="str">
        <f ca="1">IF(ISERROR($V210),"",OFFSET('Smelter Look-up'!$H$4,$V210-4,0))</f>
        <v>Ganzhou</v>
      </c>
      <c r="J210" s="217" t="str">
        <f ca="1">IF(ISERROR($V210),"",OFFSET('Smelter Look-up'!$I$4,$V210-4,0))</f>
        <v>Jiangxi Sheng</v>
      </c>
      <c r="K210" s="267" t="s">
        <v>15667</v>
      </c>
      <c r="L210" s="267" t="s">
        <v>15667</v>
      </c>
      <c r="M210" s="267" t="s">
        <v>15667</v>
      </c>
      <c r="N210" s="267" t="s">
        <v>15667</v>
      </c>
      <c r="O210" s="267" t="s">
        <v>490</v>
      </c>
      <c r="P210" s="218" t="s">
        <v>15667</v>
      </c>
      <c r="Q210" s="268" t="s">
        <v>15667</v>
      </c>
      <c r="R210" s="215" t="str">
        <f ca="1">IF(ISERROR($V210),"",OFFSET('Smelter Look-up'!$C$4,$V210-4,0)&amp;"")</f>
        <v>Ganzhou Jiangwu Ferrotungsten Co., Ltd.</v>
      </c>
      <c r="S210" s="222" t="str">
        <f t="shared" ca="1" si="30"/>
        <v>CN</v>
      </c>
      <c r="T210" s="222" t="str">
        <f ca="1">IF(B210="","",IF(ISERROR(MATCH($J210,SorP!$B$1:$B$6230,0)),"",INDIRECT("'SorP'!$A$"&amp;MATCH($J210,SorP!$B$1:$B$6230,0))))</f>
        <v>CN-JX</v>
      </c>
      <c r="U210" s="238"/>
      <c r="V210" s="269">
        <f ca="1">IF(C210="",NA(),IF(OR(C210="Smelter not listed",C210="Smelter not yet identified"),MATCH($B210&amp;$D210,'Smelter Look-up'!$J:$J,0),MATCH($B210&amp;$C210,'Smelter Look-up'!$J:$J,0)))</f>
        <v>577</v>
      </c>
      <c r="W210" s="270"/>
      <c r="X210" s="270">
        <f t="shared" ca="1" si="31"/>
        <v>0</v>
      </c>
      <c r="Y210" s="270"/>
      <c r="Z210" s="270"/>
      <c r="AB210" s="272" t="str">
        <f t="shared" ca="1" si="32"/>
        <v>TungstenGanzhou Jiangwu Ferrotungsten Co., Ltd.</v>
      </c>
    </row>
    <row r="211" spans="1:28" s="271" customFormat="1" ht="20">
      <c r="A211" s="214" t="s">
        <v>393</v>
      </c>
      <c r="B211" s="215" t="str">
        <f ca="1">IF(LEN(A211)=0,"",INDEX('Smelter Look-up'!$A:$A,MATCH($A211,'Smelter Look-up'!$E:$E,0)))</f>
        <v>Tungsten</v>
      </c>
      <c r="C211" s="219" t="str">
        <f ca="1">IF(LEN(A211)=0,"",INDEX('Smelter Look-up'!$C:$C,MATCH($A211,'Smelter Look-up'!$E:$E,0)))</f>
        <v>Ganzhou Seadragon W &amp; Mo Co., Ltd.</v>
      </c>
      <c r="D211" s="277"/>
      <c r="E211" s="215" t="str">
        <f ca="1">IF(ISERROR($V211),"",OFFSET('Smelter Look-up'!$D$4,$V211-4,0)&amp;"")</f>
        <v>CHINA</v>
      </c>
      <c r="F211" s="215" t="str">
        <f ca="1">IF(ISERROR($V211),"",OFFSET('Smelter Look-up'!$E$4,$V211-4,0))</f>
        <v>CID002494</v>
      </c>
      <c r="G211" s="215" t="str">
        <f ca="1">IF(C211=$X$4,IF(ISERROR($V211),"Enter smelter details","RMI"),IF(ISERROR($V211),"",OFFSET('Smelter Look-up'!$F$4,$V211-4,0)))</f>
        <v>RMI</v>
      </c>
      <c r="H211" s="216" t="s">
        <v>15667</v>
      </c>
      <c r="I211" s="217" t="str">
        <f ca="1">IF(ISERROR($V211),"",OFFSET('Smelter Look-up'!$H$4,$V211-4,0))</f>
        <v>Ganzhou</v>
      </c>
      <c r="J211" s="217" t="str">
        <f ca="1">IF(ISERROR($V211),"",OFFSET('Smelter Look-up'!$I$4,$V211-4,0))</f>
        <v>Jiangxi Sheng</v>
      </c>
      <c r="K211" s="267" t="s">
        <v>15667</v>
      </c>
      <c r="L211" s="267" t="s">
        <v>15667</v>
      </c>
      <c r="M211" s="267" t="s">
        <v>15667</v>
      </c>
      <c r="N211" s="267" t="s">
        <v>15667</v>
      </c>
      <c r="O211" s="267" t="s">
        <v>490</v>
      </c>
      <c r="P211" s="218" t="s">
        <v>15667</v>
      </c>
      <c r="Q211" s="268" t="s">
        <v>15667</v>
      </c>
      <c r="R211" s="215" t="str">
        <f ca="1">IF(ISERROR($V211),"",OFFSET('Smelter Look-up'!$C$4,$V211-4,0)&amp;"")</f>
        <v>Ganzhou Seadragon W &amp; Mo Co., Ltd.</v>
      </c>
      <c r="S211" s="222" t="str">
        <f t="shared" ca="1" si="30"/>
        <v>CN</v>
      </c>
      <c r="T211" s="222" t="str">
        <f ca="1">IF(B211="","",IF(ISERROR(MATCH($J211,SorP!$B$1:$B$6230,0)),"",INDIRECT("'SorP'!$A$"&amp;MATCH($J211,SorP!$B$1:$B$6230,0))))</f>
        <v>CN-JX</v>
      </c>
      <c r="U211" s="238"/>
      <c r="V211" s="269">
        <f ca="1">IF(C211="",NA(),IF(OR(C211="Smelter not listed",C211="Smelter not yet identified"),MATCH($B211&amp;$D211,'Smelter Look-up'!$J:$J,0),MATCH($B211&amp;$C211,'Smelter Look-up'!$J:$J,0)))</f>
        <v>578</v>
      </c>
      <c r="W211" s="270"/>
      <c r="X211" s="270">
        <f t="shared" ca="1" si="31"/>
        <v>0</v>
      </c>
      <c r="Y211" s="270"/>
      <c r="Z211" s="270"/>
      <c r="AB211" s="272" t="str">
        <f t="shared" ca="1" si="32"/>
        <v>TungstenGanzhou Seadragon W &amp; Mo Co., Ltd.</v>
      </c>
    </row>
    <row r="212" spans="1:28" s="271" customFormat="1" ht="27">
      <c r="A212" s="214" t="s">
        <v>796</v>
      </c>
      <c r="B212" s="215" t="str">
        <f ca="1">IF(LEN(A212)=0,"",INDEX('Smelter Look-up'!$A:$A,MATCH($A212,'Smelter Look-up'!$E:$E,0)))</f>
        <v>Tungsten</v>
      </c>
      <c r="C212" s="219" t="str">
        <f ca="1">IF(LEN(A212)=0,"",INDEX('Smelter Look-up'!$C:$C,MATCH($A212,'Smelter Look-up'!$E:$E,0)))</f>
        <v>Global Tungsten &amp; Powders Corp.</v>
      </c>
      <c r="D212" s="277"/>
      <c r="E212" s="215" t="str">
        <f ca="1">IF(ISERROR($V212),"",OFFSET('Smelter Look-up'!$D$4,$V212-4,0)&amp;"")</f>
        <v>UNITED STATES OF AMERICA</v>
      </c>
      <c r="F212" s="215" t="str">
        <f ca="1">IF(ISERROR($V212),"",OFFSET('Smelter Look-up'!$E$4,$V212-4,0))</f>
        <v>CID000568</v>
      </c>
      <c r="G212" s="215" t="str">
        <f ca="1">IF(C212=$X$4,IF(ISERROR($V212),"Enter smelter details","RMI"),IF(ISERROR($V212),"",OFFSET('Smelter Look-up'!$F$4,$V212-4,0)))</f>
        <v>RMI</v>
      </c>
      <c r="H212" s="216" t="s">
        <v>15667</v>
      </c>
      <c r="I212" s="217" t="str">
        <f ca="1">IF(ISERROR($V212),"",OFFSET('Smelter Look-up'!$H$4,$V212-4,0))</f>
        <v>Towanda</v>
      </c>
      <c r="J212" s="217" t="str">
        <f ca="1">IF(ISERROR($V212),"",OFFSET('Smelter Look-up'!$I$4,$V212-4,0))</f>
        <v>Pennsylvania</v>
      </c>
      <c r="K212" s="267" t="s">
        <v>15667</v>
      </c>
      <c r="L212" s="267" t="s">
        <v>15667</v>
      </c>
      <c r="M212" s="267" t="s">
        <v>15667</v>
      </c>
      <c r="N212" s="267" t="s">
        <v>15667</v>
      </c>
      <c r="O212" s="267" t="s">
        <v>15669</v>
      </c>
      <c r="P212" s="218" t="s">
        <v>489</v>
      </c>
      <c r="Q212" s="268" t="s">
        <v>15667</v>
      </c>
      <c r="R212" s="215" t="str">
        <f ca="1">IF(ISERROR($V212),"",OFFSET('Smelter Look-up'!$C$4,$V212-4,0)&amp;"")</f>
        <v>Global Tungsten &amp; Powders Corp.</v>
      </c>
      <c r="S212" s="222" t="str">
        <f t="shared" ca="1" si="30"/>
        <v>US</v>
      </c>
      <c r="T212" s="222" t="str">
        <f ca="1">IF(B212="","",IF(ISERROR(MATCH($J212,SorP!$B$1:$B$6230,0)),"",INDIRECT("'SorP'!$A$"&amp;MATCH($J212,SorP!$B$1:$B$6230,0))))</f>
        <v>US-PA</v>
      </c>
      <c r="U212" s="238"/>
      <c r="V212" s="269">
        <f ca="1">IF(C212="",NA(),IF(OR(C212="Smelter not listed",C212="Smelter not yet identified"),MATCH($B212&amp;$D212,'Smelter Look-up'!$J:$J,0),MATCH($B212&amp;$C212,'Smelter Look-up'!$J:$J,0)))</f>
        <v>580</v>
      </c>
      <c r="W212" s="270"/>
      <c r="X212" s="270">
        <f t="shared" ca="1" si="31"/>
        <v>0</v>
      </c>
      <c r="Y212" s="270"/>
      <c r="Z212" s="270"/>
      <c r="AB212" s="272" t="str">
        <f t="shared" ca="1" si="32"/>
        <v>TungstenGlobal Tungsten &amp; Powders Corp.</v>
      </c>
    </row>
    <row r="213" spans="1:28" s="271" customFormat="1" ht="20">
      <c r="A213" s="214" t="s">
        <v>794</v>
      </c>
      <c r="B213" s="215" t="str">
        <f ca="1">IF(LEN(A213)=0,"",INDEX('Smelter Look-up'!$A:$A,MATCH($A213,'Smelter Look-up'!$E:$E,0)))</f>
        <v>Tungsten</v>
      </c>
      <c r="C213" s="219" t="str">
        <f ca="1">IF(LEN(A213)=0,"",INDEX('Smelter Look-up'!$C:$C,MATCH($A213,'Smelter Look-up'!$E:$E,0)))</f>
        <v>Guangdong Xianglu Tungsten Co., Ltd.</v>
      </c>
      <c r="D213" s="277"/>
      <c r="E213" s="215" t="str">
        <f ca="1">IF(ISERROR($V213),"",OFFSET('Smelter Look-up'!$D$4,$V213-4,0)&amp;"")</f>
        <v>CHINA</v>
      </c>
      <c r="F213" s="215" t="str">
        <f ca="1">IF(ISERROR($V213),"",OFFSET('Smelter Look-up'!$E$4,$V213-4,0))</f>
        <v>CID000218</v>
      </c>
      <c r="G213" s="215" t="str">
        <f ca="1">IF(C213=$X$4,IF(ISERROR($V213),"Enter smelter details","RMI"),IF(ISERROR($V213),"",OFFSET('Smelter Look-up'!$F$4,$V213-4,0)))</f>
        <v>RMI</v>
      </c>
      <c r="H213" s="216" t="s">
        <v>15667</v>
      </c>
      <c r="I213" s="217" t="str">
        <f ca="1">IF(ISERROR($V213),"",OFFSET('Smelter Look-up'!$H$4,$V213-4,0))</f>
        <v>Chaozhou</v>
      </c>
      <c r="J213" s="217" t="str">
        <f ca="1">IF(ISERROR($V213),"",OFFSET('Smelter Look-up'!$I$4,$V213-4,0))</f>
        <v>Guangdong Sheng</v>
      </c>
      <c r="K213" s="267" t="s">
        <v>15667</v>
      </c>
      <c r="L213" s="267" t="s">
        <v>15667</v>
      </c>
      <c r="M213" s="267" t="s">
        <v>15667</v>
      </c>
      <c r="N213" s="267" t="s">
        <v>15667</v>
      </c>
      <c r="O213" s="267" t="s">
        <v>490</v>
      </c>
      <c r="P213" s="218" t="s">
        <v>15667</v>
      </c>
      <c r="Q213" s="268" t="s">
        <v>15667</v>
      </c>
      <c r="R213" s="215" t="str">
        <f ca="1">IF(ISERROR($V213),"",OFFSET('Smelter Look-up'!$C$4,$V213-4,0)&amp;"")</f>
        <v>Guangdong Xianglu Tungsten Co., Ltd.</v>
      </c>
      <c r="S213" s="222" t="str">
        <f t="shared" ca="1" si="30"/>
        <v>CN</v>
      </c>
      <c r="T213" s="222" t="str">
        <f ca="1">IF(B213="","",IF(ISERROR(MATCH($J213,SorP!$B$1:$B$6230,0)),"",INDIRECT("'SorP'!$A$"&amp;MATCH($J213,SorP!$B$1:$B$6230,0))))</f>
        <v>CN-GD</v>
      </c>
      <c r="U213" s="238"/>
      <c r="V213" s="269">
        <f ca="1">IF(C213="",NA(),IF(OR(C213="Smelter not listed",C213="Smelter not yet identified"),MATCH($B213&amp;$D213,'Smelter Look-up'!$J:$J,0),MATCH($B213&amp;$C213,'Smelter Look-up'!$J:$J,0)))</f>
        <v>582</v>
      </c>
      <c r="W213" s="270"/>
      <c r="X213" s="270">
        <f t="shared" ca="1" si="31"/>
        <v>0</v>
      </c>
      <c r="Y213" s="270"/>
      <c r="Z213" s="270"/>
      <c r="AB213" s="272" t="str">
        <f t="shared" ca="1" si="32"/>
        <v>TungstenGuangdong Xianglu Tungsten Co., Ltd.</v>
      </c>
    </row>
    <row r="214" spans="1:28" s="271" customFormat="1" ht="20">
      <c r="A214" s="214" t="s">
        <v>1428</v>
      </c>
      <c r="B214" s="215" t="str">
        <f ca="1">IF(LEN(A214)=0,"",INDEX('Smelter Look-up'!$A:$A,MATCH($A214,'Smelter Look-up'!$E:$E,0)))</f>
        <v>Tungsten</v>
      </c>
      <c r="C214" s="219" t="str">
        <f ca="1">IF(LEN(A214)=0,"",INDEX('Smelter Look-up'!$C:$C,MATCH($A214,'Smelter Look-up'!$E:$E,0)))</f>
        <v>H.C. Starck Tungsten GmbH</v>
      </c>
      <c r="D214" s="277"/>
      <c r="E214" s="215" t="str">
        <f ca="1">IF(ISERROR($V214),"",OFFSET('Smelter Look-up'!$D$4,$V214-4,0)&amp;"")</f>
        <v>GERMANY</v>
      </c>
      <c r="F214" s="215" t="str">
        <f ca="1">IF(ISERROR($V214),"",OFFSET('Smelter Look-up'!$E$4,$V214-4,0))</f>
        <v>CID002541</v>
      </c>
      <c r="G214" s="215" t="str">
        <f ca="1">IF(C214=$X$4,IF(ISERROR($V214),"Enter smelter details","RMI"),IF(ISERROR($V214),"",OFFSET('Smelter Look-up'!$F$4,$V214-4,0)))</f>
        <v>RMI</v>
      </c>
      <c r="H214" s="216" t="s">
        <v>15667</v>
      </c>
      <c r="I214" s="217" t="str">
        <f ca="1">IF(ISERROR($V214),"",OFFSET('Smelter Look-up'!$H$4,$V214-4,0))</f>
        <v>Goslar</v>
      </c>
      <c r="J214" s="217" t="str">
        <f ca="1">IF(ISERROR($V214),"",OFFSET('Smelter Look-up'!$I$4,$V214-4,0))</f>
        <v>Niedersachsen</v>
      </c>
      <c r="K214" s="267" t="s">
        <v>15667</v>
      </c>
      <c r="L214" s="267" t="s">
        <v>15667</v>
      </c>
      <c r="M214" s="267" t="s">
        <v>15667</v>
      </c>
      <c r="N214" s="267" t="s">
        <v>15667</v>
      </c>
      <c r="O214" s="267" t="s">
        <v>490</v>
      </c>
      <c r="P214" s="218" t="s">
        <v>15667</v>
      </c>
      <c r="Q214" s="268" t="s">
        <v>15667</v>
      </c>
      <c r="R214" s="215" t="str">
        <f ca="1">IF(ISERROR($V214),"",OFFSET('Smelter Look-up'!$C$4,$V214-4,0)&amp;"")</f>
        <v>H.C. Starck Tungsten GmbH</v>
      </c>
      <c r="S214" s="222" t="str">
        <f t="shared" ca="1" si="30"/>
        <v>DE</v>
      </c>
      <c r="T214" s="222" t="str">
        <f ca="1">IF(B214="","",IF(ISERROR(MATCH($J214,SorP!$B$1:$B$6230,0)),"",INDIRECT("'SorP'!$A$"&amp;MATCH($J214,SorP!$B$1:$B$6230,0))))</f>
        <v>DE-NI</v>
      </c>
      <c r="U214" s="238"/>
      <c r="V214" s="269">
        <f ca="1">IF(C214="",NA(),IF(OR(C214="Smelter not listed",C214="Smelter not yet identified"),MATCH($B214&amp;$D214,'Smelter Look-up'!$J:$J,0),MATCH($B214&amp;$C214,'Smelter Look-up'!$J:$J,0)))</f>
        <v>584</v>
      </c>
      <c r="W214" s="270"/>
      <c r="X214" s="270">
        <f t="shared" ca="1" si="31"/>
        <v>0</v>
      </c>
      <c r="Y214" s="270"/>
      <c r="Z214" s="270"/>
      <c r="AB214" s="272" t="str">
        <f t="shared" ca="1" si="32"/>
        <v>TungstenH.C. Starck Tungsten GmbH</v>
      </c>
    </row>
    <row r="215" spans="1:28" s="271" customFormat="1" ht="27">
      <c r="A215" s="214" t="s">
        <v>797</v>
      </c>
      <c r="B215" s="215" t="str">
        <f ca="1">IF(LEN(A215)=0,"",INDEX('Smelter Look-up'!$A:$A,MATCH($A215,'Smelter Look-up'!$E:$E,0)))</f>
        <v>Tungsten</v>
      </c>
      <c r="C215" s="219" t="str">
        <f ca="1">IF(LEN(A215)=0,"",INDEX('Smelter Look-up'!$C:$C,MATCH($A215,'Smelter Look-up'!$E:$E,0)))</f>
        <v>Hunan Chenzhou Mining Co., Ltd.</v>
      </c>
      <c r="D215" s="277"/>
      <c r="E215" s="215" t="str">
        <f ca="1">IF(ISERROR($V215),"",OFFSET('Smelter Look-up'!$D$4,$V215-4,0)&amp;"")</f>
        <v>CHINA</v>
      </c>
      <c r="F215" s="215" t="str">
        <f ca="1">IF(ISERROR($V215),"",OFFSET('Smelter Look-up'!$E$4,$V215-4,0))</f>
        <v>CID000766</v>
      </c>
      <c r="G215" s="215" t="str">
        <f ca="1">IF(C215=$X$4,IF(ISERROR($V215),"Enter smelter details","RMI"),IF(ISERROR($V215),"",OFFSET('Smelter Look-up'!$F$4,$V215-4,0)))</f>
        <v>RMI</v>
      </c>
      <c r="H215" s="216" t="s">
        <v>15667</v>
      </c>
      <c r="I215" s="217" t="str">
        <f ca="1">IF(ISERROR($V215),"",OFFSET('Smelter Look-up'!$H$4,$V215-4,0))</f>
        <v>Yuanling</v>
      </c>
      <c r="J215" s="217" t="str">
        <f ca="1">IF(ISERROR($V215),"",OFFSET('Smelter Look-up'!$I$4,$V215-4,0))</f>
        <v>Hunan Sheng</v>
      </c>
      <c r="K215" s="267" t="s">
        <v>15667</v>
      </c>
      <c r="L215" s="267" t="s">
        <v>15667</v>
      </c>
      <c r="M215" s="267" t="s">
        <v>15667</v>
      </c>
      <c r="N215" s="267" t="s">
        <v>15667</v>
      </c>
      <c r="O215" s="267" t="s">
        <v>15668</v>
      </c>
      <c r="P215" s="218" t="s">
        <v>489</v>
      </c>
      <c r="Q215" s="268" t="s">
        <v>15667</v>
      </c>
      <c r="R215" s="215" t="str">
        <f ca="1">IF(ISERROR($V215),"",OFFSET('Smelter Look-up'!$C$4,$V215-4,0)&amp;"")</f>
        <v>Hunan Chenzhou Mining Co., Ltd.</v>
      </c>
      <c r="S215" s="222" t="str">
        <f t="shared" ca="1" si="30"/>
        <v>CN</v>
      </c>
      <c r="T215" s="222" t="str">
        <f ca="1">IF(B215="","",IF(ISERROR(MATCH($J215,SorP!$B$1:$B$6230,0)),"",INDIRECT("'SorP'!$A$"&amp;MATCH($J215,SorP!$B$1:$B$6230,0))))</f>
        <v>CN-HN</v>
      </c>
      <c r="U215" s="238"/>
      <c r="V215" s="269">
        <f ca="1">IF(C215="",NA(),IF(OR(C215="Smelter not listed",C215="Smelter not yet identified"),MATCH($B215&amp;$D215,'Smelter Look-up'!$J:$J,0),MATCH($B215&amp;$C215,'Smelter Look-up'!$J:$J,0)))</f>
        <v>588</v>
      </c>
      <c r="W215" s="270"/>
      <c r="X215" s="270">
        <f t="shared" ca="1" si="31"/>
        <v>0</v>
      </c>
      <c r="Y215" s="270"/>
      <c r="Z215" s="270"/>
      <c r="AB215" s="272" t="str">
        <f t="shared" ca="1" si="32"/>
        <v>TungstenHunan Chenzhou Mining Co., Ltd.</v>
      </c>
    </row>
    <row r="216" spans="1:28" s="271" customFormat="1" ht="20">
      <c r="A216" s="214" t="s">
        <v>798</v>
      </c>
      <c r="B216" s="215" t="str">
        <f ca="1">IF(LEN(A216)=0,"",INDEX('Smelter Look-up'!$A:$A,MATCH($A216,'Smelter Look-up'!$E:$E,0)))</f>
        <v>Tungsten</v>
      </c>
      <c r="C216" s="219" t="str">
        <f ca="1">IF(LEN(A216)=0,"",INDEX('Smelter Look-up'!$C:$C,MATCH($A216,'Smelter Look-up'!$E:$E,0)))</f>
        <v>Hunan Chunchang Nonferrous Metals Co., Ltd.</v>
      </c>
      <c r="D216" s="277"/>
      <c r="E216" s="215" t="str">
        <f ca="1">IF(ISERROR($V216),"",OFFSET('Smelter Look-up'!$D$4,$V216-4,0)&amp;"")</f>
        <v>CHINA</v>
      </c>
      <c r="F216" s="215" t="str">
        <f ca="1">IF(ISERROR($V216),"",OFFSET('Smelter Look-up'!$E$4,$V216-4,0))</f>
        <v>CID000769</v>
      </c>
      <c r="G216" s="215" t="str">
        <f ca="1">IF(C216=$X$4,IF(ISERROR($V216),"Enter smelter details","RMI"),IF(ISERROR($V216),"",OFFSET('Smelter Look-up'!$F$4,$V216-4,0)))</f>
        <v>RMI</v>
      </c>
      <c r="H216" s="216" t="s">
        <v>15667</v>
      </c>
      <c r="I216" s="217" t="str">
        <f ca="1">IF(ISERROR($V216),"",OFFSET('Smelter Look-up'!$H$4,$V216-4,0))</f>
        <v>Hengyang</v>
      </c>
      <c r="J216" s="217" t="str">
        <f ca="1">IF(ISERROR($V216),"",OFFSET('Smelter Look-up'!$I$4,$V216-4,0))</f>
        <v>Hunan Sheng</v>
      </c>
      <c r="K216" s="267" t="s">
        <v>15667</v>
      </c>
      <c r="L216" s="267" t="s">
        <v>15667</v>
      </c>
      <c r="M216" s="267" t="s">
        <v>15667</v>
      </c>
      <c r="N216" s="267" t="s">
        <v>15667</v>
      </c>
      <c r="O216" s="267" t="s">
        <v>490</v>
      </c>
      <c r="P216" s="218" t="s">
        <v>15667</v>
      </c>
      <c r="Q216" s="268" t="s">
        <v>15667</v>
      </c>
      <c r="R216" s="215" t="str">
        <f ca="1">IF(ISERROR($V216),"",OFFSET('Smelter Look-up'!$C$4,$V216-4,0)&amp;"")</f>
        <v>Hunan Chunchang Nonferrous Metals Co., Ltd.</v>
      </c>
      <c r="S216" s="222" t="str">
        <f t="shared" ca="1" si="30"/>
        <v>CN</v>
      </c>
      <c r="T216" s="222" t="str">
        <f ca="1">IF(B216="","",IF(ISERROR(MATCH($J216,SorP!$B$1:$B$6230,0)),"",INDIRECT("'SorP'!$A$"&amp;MATCH($J216,SorP!$B$1:$B$6230,0))))</f>
        <v>CN-HN</v>
      </c>
      <c r="U216" s="238"/>
      <c r="V216" s="269">
        <f ca="1">IF(C216="",NA(),IF(OR(C216="Smelter not listed",C216="Smelter not yet identified"),MATCH($B216&amp;$D216,'Smelter Look-up'!$J:$J,0),MATCH($B216&amp;$C216,'Smelter Look-up'!$J:$J,0)))</f>
        <v>590</v>
      </c>
      <c r="W216" s="270"/>
      <c r="X216" s="270">
        <f t="shared" ca="1" si="31"/>
        <v>0</v>
      </c>
      <c r="Y216" s="270"/>
      <c r="Z216" s="270"/>
      <c r="AB216" s="272" t="str">
        <f t="shared" ca="1" si="32"/>
        <v>TungstenHunan Chunchang Nonferrous Metals Co., Ltd.</v>
      </c>
    </row>
    <row r="217" spans="1:28" s="271" customFormat="1" ht="20">
      <c r="A217" s="214" t="s">
        <v>1406</v>
      </c>
      <c r="B217" s="215" t="str">
        <f ca="1">IF(LEN(A217)=0,"",INDEX('Smelter Look-up'!$A:$A,MATCH($A217,'Smelter Look-up'!$E:$E,0)))</f>
        <v>Tungsten</v>
      </c>
      <c r="C217" s="219" t="str">
        <f ca="1">IF(LEN(A217)=0,"",INDEX('Smelter Look-up'!$C:$C,MATCH($A217,'Smelter Look-up'!$E:$E,0)))</f>
        <v>Chenzhou Diamond Tungsten Products Co., Ltd.</v>
      </c>
      <c r="D217" s="277"/>
      <c r="E217" s="215" t="str">
        <f ca="1">IF(ISERROR($V217),"",OFFSET('Smelter Look-up'!$D$4,$V217-4,0)&amp;"")</f>
        <v>CHINA</v>
      </c>
      <c r="F217" s="215" t="str">
        <f ca="1">IF(ISERROR($V217),"",OFFSET('Smelter Look-up'!$E$4,$V217-4,0))</f>
        <v>CID002513</v>
      </c>
      <c r="G217" s="215" t="str">
        <f ca="1">IF(C217=$X$4,IF(ISERROR($V217),"Enter smelter details","RMI"),IF(ISERROR($V217),"",OFFSET('Smelter Look-up'!$F$4,$V217-4,0)))</f>
        <v>RMI</v>
      </c>
      <c r="H217" s="216" t="s">
        <v>15667</v>
      </c>
      <c r="I217" s="217" t="str">
        <f ca="1">IF(ISERROR($V217),"",OFFSET('Smelter Look-up'!$H$4,$V217-4,0))</f>
        <v>Chenzhou</v>
      </c>
      <c r="J217" s="217" t="str">
        <f ca="1">IF(ISERROR($V217),"",OFFSET('Smelter Look-up'!$I$4,$V217-4,0))</f>
        <v>Hunan Sheng</v>
      </c>
      <c r="K217" s="267" t="s">
        <v>15667</v>
      </c>
      <c r="L217" s="267" t="s">
        <v>15667</v>
      </c>
      <c r="M217" s="267" t="s">
        <v>15667</v>
      </c>
      <c r="N217" s="267" t="s">
        <v>15667</v>
      </c>
      <c r="O217" s="267" t="s">
        <v>490</v>
      </c>
      <c r="P217" s="218" t="s">
        <v>15667</v>
      </c>
      <c r="Q217" s="268" t="s">
        <v>15667</v>
      </c>
      <c r="R217" s="215" t="str">
        <f ca="1">IF(ISERROR($V217),"",OFFSET('Smelter Look-up'!$C$4,$V217-4,0)&amp;"")</f>
        <v>Chenzhou Diamond Tungsten Products Co., Ltd.</v>
      </c>
      <c r="S217" s="222" t="str">
        <f t="shared" ca="1" si="30"/>
        <v>CN</v>
      </c>
      <c r="T217" s="222" t="str">
        <f ca="1">IF(B217="","",IF(ISERROR(MATCH($J217,SorP!$B$1:$B$6230,0)),"",INDIRECT("'SorP'!$A$"&amp;MATCH($J217,SorP!$B$1:$B$6230,0))))</f>
        <v>CN-HN</v>
      </c>
      <c r="U217" s="238"/>
      <c r="V217" s="269">
        <f ca="1">IF(C217="",NA(),IF(OR(C217="Smelter not listed",C217="Smelter not yet identified"),MATCH($B217&amp;$D217,'Smelter Look-up'!$J:$J,0),MATCH($B217&amp;$C217,'Smelter Look-up'!$J:$J,0)))</f>
        <v>566</v>
      </c>
      <c r="W217" s="270"/>
      <c r="X217" s="270">
        <f t="shared" ca="1" si="31"/>
        <v>0</v>
      </c>
      <c r="Y217" s="270"/>
      <c r="Z217" s="270"/>
      <c r="AB217" s="272" t="str">
        <f t="shared" ca="1" si="32"/>
        <v>TungstenChenzhou Diamond Tungsten Products Co., Ltd.</v>
      </c>
    </row>
    <row r="218" spans="1:28" s="271" customFormat="1" ht="40.5">
      <c r="A218" s="214" t="s">
        <v>1858</v>
      </c>
      <c r="B218" s="215" t="str">
        <f ca="1">IF(LEN(A218)=0,"",INDEX('Smelter Look-up'!$A:$A,MATCH($A218,'Smelter Look-up'!$E:$E,0)))</f>
        <v>Tungsten</v>
      </c>
      <c r="C218" s="219" t="str">
        <f ca="1">IF(LEN(A218)=0,"",INDEX('Smelter Look-up'!$C:$C,MATCH($A218,'Smelter Look-up'!$E:$E,0)))</f>
        <v>Hydrometallurg, JSC</v>
      </c>
      <c r="D218" s="277"/>
      <c r="E218" s="215" t="str">
        <f ca="1">IF(ISERROR($V218),"",OFFSET('Smelter Look-up'!$D$4,$V218-4,0)&amp;"")</f>
        <v>RUSSIAN FEDERATION</v>
      </c>
      <c r="F218" s="215" t="str">
        <f ca="1">IF(ISERROR($V218),"",OFFSET('Smelter Look-up'!$E$4,$V218-4,0))</f>
        <v>CID002649</v>
      </c>
      <c r="G218" s="215" t="str">
        <f ca="1">IF(C218=$X$4,IF(ISERROR($V218),"Enter smelter details","RMI"),IF(ISERROR($V218),"",OFFSET('Smelter Look-up'!$F$4,$V218-4,0)))</f>
        <v>RMI</v>
      </c>
      <c r="H218" s="216" t="s">
        <v>15667</v>
      </c>
      <c r="I218" s="217" t="str">
        <f ca="1">IF(ISERROR($V218),"",OFFSET('Smelter Look-up'!$H$4,$V218-4,0))</f>
        <v>Nalchik</v>
      </c>
      <c r="J218" s="217" t="str">
        <f ca="1">IF(ISERROR($V218),"",OFFSET('Smelter Look-up'!$I$4,$V218-4,0))</f>
        <v>Kabardino-Balkarskaya Respublika</v>
      </c>
      <c r="K218" s="267" t="s">
        <v>15667</v>
      </c>
      <c r="L218" s="267" t="s">
        <v>15667</v>
      </c>
      <c r="M218" s="267" t="s">
        <v>15667</v>
      </c>
      <c r="N218" s="267" t="s">
        <v>15667</v>
      </c>
      <c r="O218" s="267" t="s">
        <v>490</v>
      </c>
      <c r="P218" s="218" t="s">
        <v>15667</v>
      </c>
      <c r="Q218" s="268" t="s">
        <v>15667</v>
      </c>
      <c r="R218" s="215" t="str">
        <f ca="1">IF(ISERROR($V218),"",OFFSET('Smelter Look-up'!$C$4,$V218-4,0)&amp;"")</f>
        <v>Hydrometallurg, JSC</v>
      </c>
      <c r="S218" s="222" t="str">
        <f t="shared" ca="1" si="30"/>
        <v>RU</v>
      </c>
      <c r="T218" s="222" t="str">
        <f ca="1">IF(B218="","",IF(ISERROR(MATCH($J218,SorP!$B$1:$B$6230,0)),"",INDIRECT("'SorP'!$A$"&amp;MATCH($J218,SorP!$B$1:$B$6230,0))))</f>
        <v>RU-KB</v>
      </c>
      <c r="U218" s="238"/>
      <c r="V218" s="269">
        <f ca="1">IF(C218="",NA(),IF(OR(C218="Smelter not listed",C218="Smelter not yet identified"),MATCH($B218&amp;$D218,'Smelter Look-up'!$J:$J,0),MATCH($B218&amp;$C218,'Smelter Look-up'!$J:$J,0)))</f>
        <v>591</v>
      </c>
      <c r="W218" s="270"/>
      <c r="X218" s="270">
        <f t="shared" ca="1" si="31"/>
        <v>0</v>
      </c>
      <c r="Y218" s="270"/>
      <c r="Z218" s="270"/>
      <c r="AB218" s="272" t="str">
        <f t="shared" ca="1" si="32"/>
        <v>TungstenHydrometallurg, JSC</v>
      </c>
    </row>
    <row r="219" spans="1:28" s="271" customFormat="1" ht="20">
      <c r="A219" s="214" t="s">
        <v>799</v>
      </c>
      <c r="B219" s="215" t="str">
        <f ca="1">IF(LEN(A219)=0,"",INDEX('Smelter Look-up'!$A:$A,MATCH($A219,'Smelter Look-up'!$E:$E,0)))</f>
        <v>Tungsten</v>
      </c>
      <c r="C219" s="219" t="str">
        <f ca="1">IF(LEN(A219)=0,"",INDEX('Smelter Look-up'!$C:$C,MATCH($A219,'Smelter Look-up'!$E:$E,0)))</f>
        <v>Japan New Metals Co., Ltd.</v>
      </c>
      <c r="D219" s="277"/>
      <c r="E219" s="215" t="str">
        <f ca="1">IF(ISERROR($V219),"",OFFSET('Smelter Look-up'!$D$4,$V219-4,0)&amp;"")</f>
        <v>JAPAN</v>
      </c>
      <c r="F219" s="215" t="str">
        <f ca="1">IF(ISERROR($V219),"",OFFSET('Smelter Look-up'!$E$4,$V219-4,0))</f>
        <v>CID000825</v>
      </c>
      <c r="G219" s="215" t="str">
        <f ca="1">IF(C219=$X$4,IF(ISERROR($V219),"Enter smelter details","RMI"),IF(ISERROR($V219),"",OFFSET('Smelter Look-up'!$F$4,$V219-4,0)))</f>
        <v>RMI</v>
      </c>
      <c r="H219" s="216" t="s">
        <v>15667</v>
      </c>
      <c r="I219" s="217" t="str">
        <f ca="1">IF(ISERROR($V219),"",OFFSET('Smelter Look-up'!$H$4,$V219-4,0))</f>
        <v>Akita City</v>
      </c>
      <c r="J219" s="217" t="str">
        <f ca="1">IF(ISERROR($V219),"",OFFSET('Smelter Look-up'!$I$4,$V219-4,0))</f>
        <v>Akita</v>
      </c>
      <c r="K219" s="267" t="s">
        <v>15667</v>
      </c>
      <c r="L219" s="267" t="s">
        <v>15667</v>
      </c>
      <c r="M219" s="267" t="s">
        <v>15667</v>
      </c>
      <c r="N219" s="267" t="s">
        <v>15667</v>
      </c>
      <c r="O219" s="267" t="s">
        <v>15669</v>
      </c>
      <c r="P219" s="218" t="s">
        <v>489</v>
      </c>
      <c r="Q219" s="268" t="s">
        <v>15667</v>
      </c>
      <c r="R219" s="215" t="str">
        <f ca="1">IF(ISERROR($V219),"",OFFSET('Smelter Look-up'!$C$4,$V219-4,0)&amp;"")</f>
        <v>Japan New Metals Co., Ltd.</v>
      </c>
      <c r="S219" s="222" t="str">
        <f t="shared" ca="1" si="30"/>
        <v>JP</v>
      </c>
      <c r="T219" s="222" t="str">
        <f ca="1">IF(B219="","",IF(ISERROR(MATCH($J219,SorP!$B$1:$B$6230,0)),"",INDIRECT("'SorP'!$A$"&amp;MATCH($J219,SorP!$B$1:$B$6230,0))))</f>
        <v>JP-05</v>
      </c>
      <c r="U219" s="238"/>
      <c r="V219" s="269">
        <f ca="1">IF(C219="",NA(),IF(OR(C219="Smelter not listed",C219="Smelter not yet identified"),MATCH($B219&amp;$D219,'Smelter Look-up'!$J:$J,0),MATCH($B219&amp;$C219,'Smelter Look-up'!$J:$J,0)))</f>
        <v>592</v>
      </c>
      <c r="W219" s="270"/>
      <c r="X219" s="270">
        <f t="shared" ca="1" si="31"/>
        <v>0</v>
      </c>
      <c r="Y219" s="270"/>
      <c r="Z219" s="270"/>
      <c r="AB219" s="272" t="str">
        <f t="shared" ca="1" si="32"/>
        <v>TungstenJapan New Metals Co., Ltd.</v>
      </c>
    </row>
    <row r="220" spans="1:28" s="271" customFormat="1" ht="20">
      <c r="A220" s="214" t="s">
        <v>1431</v>
      </c>
      <c r="B220" s="215" t="str">
        <f ca="1">IF(LEN(A220)=0,"",INDEX('Smelter Look-up'!$A:$A,MATCH($A220,'Smelter Look-up'!$E:$E,0)))</f>
        <v>Tungsten</v>
      </c>
      <c r="C220" s="219" t="str">
        <f ca="1">IF(LEN(A220)=0,"",INDEX('Smelter Look-up'!$C:$C,MATCH($A220,'Smelter Look-up'!$E:$E,0)))</f>
        <v>Jiangwu H.C. Starck Tungsten Products Co., Ltd.</v>
      </c>
      <c r="D220" s="277"/>
      <c r="E220" s="215" t="str">
        <f ca="1">IF(ISERROR($V220),"",OFFSET('Smelter Look-up'!$D$4,$V220-4,0)&amp;"")</f>
        <v>CHINA</v>
      </c>
      <c r="F220" s="215" t="str">
        <f ca="1">IF(ISERROR($V220),"",OFFSET('Smelter Look-up'!$E$4,$V220-4,0))</f>
        <v>CID002551</v>
      </c>
      <c r="G220" s="215" t="str">
        <f ca="1">IF(C220=$X$4,IF(ISERROR($V220),"Enter smelter details","RMI"),IF(ISERROR($V220),"",OFFSET('Smelter Look-up'!$F$4,$V220-4,0)))</f>
        <v>RMI</v>
      </c>
      <c r="H220" s="216" t="s">
        <v>15667</v>
      </c>
      <c r="I220" s="217" t="str">
        <f ca="1">IF(ISERROR($V220),"",OFFSET('Smelter Look-up'!$H$4,$V220-4,0))</f>
        <v>Ganzhou</v>
      </c>
      <c r="J220" s="217" t="str">
        <f ca="1">IF(ISERROR($V220),"",OFFSET('Smelter Look-up'!$I$4,$V220-4,0))</f>
        <v>Jiangxi Sheng</v>
      </c>
      <c r="K220" s="267" t="s">
        <v>15667</v>
      </c>
      <c r="L220" s="267" t="s">
        <v>15667</v>
      </c>
      <c r="M220" s="267" t="s">
        <v>15667</v>
      </c>
      <c r="N220" s="267" t="s">
        <v>15667</v>
      </c>
      <c r="O220" s="267" t="s">
        <v>490</v>
      </c>
      <c r="P220" s="218" t="s">
        <v>15667</v>
      </c>
      <c r="Q220" s="268" t="s">
        <v>15667</v>
      </c>
      <c r="R220" s="215" t="str">
        <f ca="1">IF(ISERROR($V220),"",OFFSET('Smelter Look-up'!$C$4,$V220-4,0)&amp;"")</f>
        <v>Jiangwu H.C. Starck Tungsten Products Co., Ltd.</v>
      </c>
      <c r="S220" s="222" t="str">
        <f t="shared" ca="1" si="30"/>
        <v>CN</v>
      </c>
      <c r="T220" s="222" t="str">
        <f ca="1">IF(B220="","",IF(ISERROR(MATCH($J220,SorP!$B$1:$B$6230,0)),"",INDIRECT("'SorP'!$A$"&amp;MATCH($J220,SorP!$B$1:$B$6230,0))))</f>
        <v>CN-JX</v>
      </c>
      <c r="U220" s="238"/>
      <c r="V220" s="269">
        <f ca="1">IF(C220="",NA(),IF(OR(C220="Smelter not listed",C220="Smelter not yet identified"),MATCH($B220&amp;$D220,'Smelter Look-up'!$J:$J,0),MATCH($B220&amp;$C220,'Smelter Look-up'!$J:$J,0)))</f>
        <v>593</v>
      </c>
      <c r="W220" s="270"/>
      <c r="X220" s="270">
        <f t="shared" ca="1" si="31"/>
        <v>0</v>
      </c>
      <c r="Y220" s="270"/>
      <c r="Z220" s="270"/>
      <c r="AB220" s="272" t="str">
        <f t="shared" ca="1" si="32"/>
        <v>TungstenJiangwu H.C. Starck Tungsten Products Co., Ltd.</v>
      </c>
    </row>
    <row r="221" spans="1:28" s="271" customFormat="1" ht="20">
      <c r="A221" s="214" t="s">
        <v>138</v>
      </c>
      <c r="B221" s="215" t="str">
        <f ca="1">IF(LEN(A221)=0,"",INDEX('Smelter Look-up'!$A:$A,MATCH($A221,'Smelter Look-up'!$E:$E,0)))</f>
        <v>Tungsten</v>
      </c>
      <c r="C221" s="219" t="str">
        <f ca="1">IF(LEN(A221)=0,"",INDEX('Smelter Look-up'!$C:$C,MATCH($A221,'Smelter Look-up'!$E:$E,0)))</f>
        <v>Jiangxi Gan Bei Tungsten Co., Ltd.</v>
      </c>
      <c r="D221" s="277"/>
      <c r="E221" s="215" t="str">
        <f ca="1">IF(ISERROR($V221),"",OFFSET('Smelter Look-up'!$D$4,$V221-4,0)&amp;"")</f>
        <v>CHINA</v>
      </c>
      <c r="F221" s="215" t="str">
        <f ca="1">IF(ISERROR($V221),"",OFFSET('Smelter Look-up'!$E$4,$V221-4,0))</f>
        <v>CID002321</v>
      </c>
      <c r="G221" s="215" t="str">
        <f ca="1">IF(C221=$X$4,IF(ISERROR($V221),"Enter smelter details","RMI"),IF(ISERROR($V221),"",OFFSET('Smelter Look-up'!$F$4,$V221-4,0)))</f>
        <v>RMI</v>
      </c>
      <c r="H221" s="216" t="s">
        <v>15667</v>
      </c>
      <c r="I221" s="217" t="str">
        <f ca="1">IF(ISERROR($V221),"",OFFSET('Smelter Look-up'!$H$4,$V221-4,0))</f>
        <v>Xiushui</v>
      </c>
      <c r="J221" s="217" t="str">
        <f ca="1">IF(ISERROR($V221),"",OFFSET('Smelter Look-up'!$I$4,$V221-4,0))</f>
        <v>Jiangxi Sheng</v>
      </c>
      <c r="K221" s="267" t="s">
        <v>15667</v>
      </c>
      <c r="L221" s="267" t="s">
        <v>15667</v>
      </c>
      <c r="M221" s="267" t="s">
        <v>15667</v>
      </c>
      <c r="N221" s="267" t="s">
        <v>15667</v>
      </c>
      <c r="O221" s="267" t="s">
        <v>490</v>
      </c>
      <c r="P221" s="218" t="s">
        <v>15667</v>
      </c>
      <c r="Q221" s="268" t="s">
        <v>15667</v>
      </c>
      <c r="R221" s="215" t="str">
        <f ca="1">IF(ISERROR($V221),"",OFFSET('Smelter Look-up'!$C$4,$V221-4,0)&amp;"")</f>
        <v>Jiangxi Gan Bei Tungsten Co., Ltd.</v>
      </c>
      <c r="S221" s="222" t="str">
        <f t="shared" ca="1" si="30"/>
        <v>CN</v>
      </c>
      <c r="T221" s="222" t="str">
        <f ca="1">IF(B221="","",IF(ISERROR(MATCH($J221,SorP!$B$1:$B$6230,0)),"",INDIRECT("'SorP'!$A$"&amp;MATCH($J221,SorP!$B$1:$B$6230,0))))</f>
        <v>CN-JX</v>
      </c>
      <c r="U221" s="238"/>
      <c r="V221" s="269">
        <f ca="1">IF(C221="",NA(),IF(OR(C221="Smelter not listed",C221="Smelter not yet identified"),MATCH($B221&amp;$D221,'Smelter Look-up'!$J:$J,0),MATCH($B221&amp;$C221,'Smelter Look-up'!$J:$J,0)))</f>
        <v>594</v>
      </c>
      <c r="W221" s="270"/>
      <c r="X221" s="270">
        <f t="shared" ca="1" si="31"/>
        <v>0</v>
      </c>
      <c r="Y221" s="270"/>
      <c r="Z221" s="270"/>
      <c r="AB221" s="272" t="str">
        <f t="shared" ca="1" si="32"/>
        <v>TungstenJiangxi Gan Bei Tungsten Co., Ltd.</v>
      </c>
    </row>
    <row r="222" spans="1:28" s="271" customFormat="1" ht="27">
      <c r="A222" s="214" t="s">
        <v>143</v>
      </c>
      <c r="B222" s="215" t="str">
        <f ca="1">IF(LEN(A222)=0,"",INDEX('Smelter Look-up'!$A:$A,MATCH($A222,'Smelter Look-up'!$E:$E,0)))</f>
        <v>Tungsten</v>
      </c>
      <c r="C222" s="219" t="str">
        <f ca="1">IF(LEN(A222)=0,"",INDEX('Smelter Look-up'!$C:$C,MATCH($A222,'Smelter Look-up'!$E:$E,0)))</f>
        <v>Jiangxi Tonggu Non-ferrous Metallurgical &amp; Chemical Co., Ltd.</v>
      </c>
      <c r="D222" s="277"/>
      <c r="E222" s="215" t="str">
        <f ca="1">IF(ISERROR($V222),"",OFFSET('Smelter Look-up'!$D$4,$V222-4,0)&amp;"")</f>
        <v>CHINA</v>
      </c>
      <c r="F222" s="215" t="str">
        <f ca="1">IF(ISERROR($V222),"",OFFSET('Smelter Look-up'!$E$4,$V222-4,0))</f>
        <v>CID002318</v>
      </c>
      <c r="G222" s="215" t="str">
        <f ca="1">IF(C222=$X$4,IF(ISERROR($V222),"Enter smelter details","RMI"),IF(ISERROR($V222),"",OFFSET('Smelter Look-up'!$F$4,$V222-4,0)))</f>
        <v>RMI</v>
      </c>
      <c r="H222" s="216" t="s">
        <v>15667</v>
      </c>
      <c r="I222" s="217" t="str">
        <f ca="1">IF(ISERROR($V222),"",OFFSET('Smelter Look-up'!$H$4,$V222-4,0))</f>
        <v>Tonggu</v>
      </c>
      <c r="J222" s="217" t="str">
        <f ca="1">IF(ISERROR($V222),"",OFFSET('Smelter Look-up'!$I$4,$V222-4,0))</f>
        <v>Jiangxi Sheng</v>
      </c>
      <c r="K222" s="267" t="s">
        <v>15667</v>
      </c>
      <c r="L222" s="267" t="s">
        <v>15667</v>
      </c>
      <c r="M222" s="267" t="s">
        <v>15667</v>
      </c>
      <c r="N222" s="267" t="s">
        <v>15667</v>
      </c>
      <c r="O222" s="267" t="s">
        <v>490</v>
      </c>
      <c r="P222" s="218" t="s">
        <v>15667</v>
      </c>
      <c r="Q222" s="268" t="s">
        <v>15667</v>
      </c>
      <c r="R222" s="215" t="str">
        <f ca="1">IF(ISERROR($V222),"",OFFSET('Smelter Look-up'!$C$4,$V222-4,0)&amp;"")</f>
        <v>Jiangxi Tonggu Non-ferrous Metallurgical &amp; Chemical Co., Ltd.</v>
      </c>
      <c r="S222" s="222" t="str">
        <f t="shared" ca="1" si="30"/>
        <v>CN</v>
      </c>
      <c r="T222" s="222" t="str">
        <f ca="1">IF(B222="","",IF(ISERROR(MATCH($J222,SorP!$B$1:$B$6230,0)),"",INDIRECT("'SorP'!$A$"&amp;MATCH($J222,SorP!$B$1:$B$6230,0))))</f>
        <v>CN-JX</v>
      </c>
      <c r="U222" s="238"/>
      <c r="V222" s="269">
        <f ca="1">IF(C222="",NA(),IF(OR(C222="Smelter not listed",C222="Smelter not yet identified"),MATCH($B222&amp;$D222,'Smelter Look-up'!$J:$J,0),MATCH($B222&amp;$C222,'Smelter Look-up'!$J:$J,0)))</f>
        <v>596</v>
      </c>
      <c r="W222" s="270"/>
      <c r="X222" s="270">
        <f t="shared" ca="1" si="31"/>
        <v>0</v>
      </c>
      <c r="Y222" s="270"/>
      <c r="Z222" s="270"/>
      <c r="AB222" s="272" t="str">
        <f t="shared" ca="1" si="32"/>
        <v>TungstenJiangxi Tonggu Non-ferrous Metallurgical &amp; Chemical Co., Ltd.</v>
      </c>
    </row>
    <row r="223" spans="1:28" s="271" customFormat="1" ht="20">
      <c r="A223" s="214" t="s">
        <v>142</v>
      </c>
      <c r="B223" s="215" t="str">
        <f ca="1">IF(LEN(A223)=0,"",INDEX('Smelter Look-up'!$A:$A,MATCH($A223,'Smelter Look-up'!$E:$E,0)))</f>
        <v>Tungsten</v>
      </c>
      <c r="C223" s="219" t="str">
        <f ca="1">IF(LEN(A223)=0,"",INDEX('Smelter Look-up'!$C:$C,MATCH($A223,'Smelter Look-up'!$E:$E,0)))</f>
        <v>Jiangxi Xinsheng Tungsten Industry Co., Ltd.</v>
      </c>
      <c r="D223" s="277"/>
      <c r="E223" s="215" t="str">
        <f ca="1">IF(ISERROR($V223),"",OFFSET('Smelter Look-up'!$D$4,$V223-4,0)&amp;"")</f>
        <v>CHINA</v>
      </c>
      <c r="F223" s="215" t="str">
        <f ca="1">IF(ISERROR($V223),"",OFFSET('Smelter Look-up'!$E$4,$V223-4,0))</f>
        <v>CID002317</v>
      </c>
      <c r="G223" s="215" t="str">
        <f ca="1">IF(C223=$X$4,IF(ISERROR($V223),"Enter smelter details","RMI"),IF(ISERROR($V223),"",OFFSET('Smelter Look-up'!$F$4,$V223-4,0)))</f>
        <v>RMI</v>
      </c>
      <c r="H223" s="216" t="s">
        <v>15667</v>
      </c>
      <c r="I223" s="217" t="str">
        <f ca="1">IF(ISERROR($V223),"",OFFSET('Smelter Look-up'!$H$4,$V223-4,0))</f>
        <v>Ganzhou</v>
      </c>
      <c r="J223" s="217" t="str">
        <f ca="1">IF(ISERROR($V223),"",OFFSET('Smelter Look-up'!$I$4,$V223-4,0))</f>
        <v>Jiangxi Sheng</v>
      </c>
      <c r="K223" s="267" t="s">
        <v>15667</v>
      </c>
      <c r="L223" s="267" t="s">
        <v>15667</v>
      </c>
      <c r="M223" s="267" t="s">
        <v>15667</v>
      </c>
      <c r="N223" s="267" t="s">
        <v>15667</v>
      </c>
      <c r="O223" s="267" t="s">
        <v>490</v>
      </c>
      <c r="P223" s="218" t="s">
        <v>15667</v>
      </c>
      <c r="Q223" s="268" t="s">
        <v>15667</v>
      </c>
      <c r="R223" s="215" t="str">
        <f ca="1">IF(ISERROR($V223),"",OFFSET('Smelter Look-up'!$C$4,$V223-4,0)&amp;"")</f>
        <v>Jiangxi Xinsheng Tungsten Industry Co., Ltd.</v>
      </c>
      <c r="S223" s="222" t="str">
        <f t="shared" ca="1" si="30"/>
        <v>CN</v>
      </c>
      <c r="T223" s="222" t="str">
        <f ca="1">IF(B223="","",IF(ISERROR(MATCH($J223,SorP!$B$1:$B$6230,0)),"",INDIRECT("'SorP'!$A$"&amp;MATCH($J223,SorP!$B$1:$B$6230,0))))</f>
        <v>CN-JX</v>
      </c>
      <c r="U223" s="238"/>
      <c r="V223" s="269">
        <f ca="1">IF(C223="",NA(),IF(OR(C223="Smelter not listed",C223="Smelter not yet identified"),MATCH($B223&amp;$D223,'Smelter Look-up'!$J:$J,0),MATCH($B223&amp;$C223,'Smelter Look-up'!$J:$J,0)))</f>
        <v>599</v>
      </c>
      <c r="W223" s="270"/>
      <c r="X223" s="270">
        <f t="shared" ca="1" si="31"/>
        <v>0</v>
      </c>
      <c r="Y223" s="270"/>
      <c r="Z223" s="270"/>
      <c r="AB223" s="272" t="str">
        <f t="shared" ca="1" si="32"/>
        <v>TungstenJiangxi Xinsheng Tungsten Industry Co., Ltd.</v>
      </c>
    </row>
    <row r="224" spans="1:28" s="271" customFormat="1" ht="20">
      <c r="A224" s="214" t="s">
        <v>141</v>
      </c>
      <c r="B224" s="215" t="str">
        <f ca="1">IF(LEN(A224)=0,"",INDEX('Smelter Look-up'!$A:$A,MATCH($A224,'Smelter Look-up'!$E:$E,0)))</f>
        <v>Tungsten</v>
      </c>
      <c r="C224" s="219" t="str">
        <f ca="1">IF(LEN(A224)=0,"",INDEX('Smelter Look-up'!$C:$C,MATCH($A224,'Smelter Look-up'!$E:$E,0)))</f>
        <v>Jiangxi Yaosheng Tungsten Co., Ltd.</v>
      </c>
      <c r="D224" s="277"/>
      <c r="E224" s="215" t="str">
        <f ca="1">IF(ISERROR($V224),"",OFFSET('Smelter Look-up'!$D$4,$V224-4,0)&amp;"")</f>
        <v>CHINA</v>
      </c>
      <c r="F224" s="215" t="str">
        <f ca="1">IF(ISERROR($V224),"",OFFSET('Smelter Look-up'!$E$4,$V224-4,0))</f>
        <v>CID002316</v>
      </c>
      <c r="G224" s="215" t="str">
        <f ca="1">IF(C224=$X$4,IF(ISERROR($V224),"Enter smelter details","RMI"),IF(ISERROR($V224),"",OFFSET('Smelter Look-up'!$F$4,$V224-4,0)))</f>
        <v>RMI</v>
      </c>
      <c r="H224" s="216" t="s">
        <v>15667</v>
      </c>
      <c r="I224" s="217" t="str">
        <f ca="1">IF(ISERROR($V224),"",OFFSET('Smelter Look-up'!$H$4,$V224-4,0))</f>
        <v>Ganzhou</v>
      </c>
      <c r="J224" s="217" t="str">
        <f ca="1">IF(ISERROR($V224),"",OFFSET('Smelter Look-up'!$I$4,$V224-4,0))</f>
        <v>Jiangxi Sheng</v>
      </c>
      <c r="K224" s="267" t="s">
        <v>15667</v>
      </c>
      <c r="L224" s="267" t="s">
        <v>15667</v>
      </c>
      <c r="M224" s="267" t="s">
        <v>15667</v>
      </c>
      <c r="N224" s="267" t="s">
        <v>15667</v>
      </c>
      <c r="O224" s="267" t="s">
        <v>490</v>
      </c>
      <c r="P224" s="218" t="s">
        <v>15667</v>
      </c>
      <c r="Q224" s="268" t="s">
        <v>15667</v>
      </c>
      <c r="R224" s="215" t="str">
        <f ca="1">IF(ISERROR($V224),"",OFFSET('Smelter Look-up'!$C$4,$V224-4,0)&amp;"")</f>
        <v>Jiangxi Yaosheng Tungsten Co., Ltd.</v>
      </c>
      <c r="S224" s="222" t="str">
        <f t="shared" ca="1" si="30"/>
        <v>CN</v>
      </c>
      <c r="T224" s="222" t="str">
        <f ca="1">IF(B224="","",IF(ISERROR(MATCH($J224,SorP!$B$1:$B$6230,0)),"",INDIRECT("'SorP'!$A$"&amp;MATCH($J224,SorP!$B$1:$B$6230,0))))</f>
        <v>CN-JX</v>
      </c>
      <c r="U224" s="238"/>
      <c r="V224" s="269">
        <f ca="1">IF(C224="",NA(),IF(OR(C224="Smelter not listed",C224="Smelter not yet identified"),MATCH($B224&amp;$D224,'Smelter Look-up'!$J:$J,0),MATCH($B224&amp;$C224,'Smelter Look-up'!$J:$J,0)))</f>
        <v>600</v>
      </c>
      <c r="W224" s="270"/>
      <c r="X224" s="270">
        <f t="shared" ca="1" si="31"/>
        <v>0</v>
      </c>
      <c r="Y224" s="270"/>
      <c r="Z224" s="270"/>
      <c r="AB224" s="272" t="str">
        <f t="shared" ca="1" si="32"/>
        <v>TungstenJiangxi Yaosheng Tungsten Co., Ltd.</v>
      </c>
    </row>
    <row r="225" spans="1:28" s="271" customFormat="1" ht="27">
      <c r="A225" s="214" t="s">
        <v>801</v>
      </c>
      <c r="B225" s="215" t="str">
        <f ca="1">IF(LEN(A225)=0,"",INDEX('Smelter Look-up'!$A:$A,MATCH($A225,'Smelter Look-up'!$E:$E,0)))</f>
        <v>Tungsten</v>
      </c>
      <c r="C225" s="219" t="str">
        <f ca="1">IF(LEN(A225)=0,"",INDEX('Smelter Look-up'!$C:$C,MATCH($A225,'Smelter Look-up'!$E:$E,0)))</f>
        <v>Kennametal Fallon</v>
      </c>
      <c r="D225" s="277"/>
      <c r="E225" s="215" t="str">
        <f ca="1">IF(ISERROR($V225),"",OFFSET('Smelter Look-up'!$D$4,$V225-4,0)&amp;"")</f>
        <v>UNITED STATES OF AMERICA</v>
      </c>
      <c r="F225" s="215" t="str">
        <f ca="1">IF(ISERROR($V225),"",OFFSET('Smelter Look-up'!$E$4,$V225-4,0))</f>
        <v>CID000966</v>
      </c>
      <c r="G225" s="215" t="str">
        <f ca="1">IF(C225=$X$4,IF(ISERROR($V225),"Enter smelter details","RMI"),IF(ISERROR($V225),"",OFFSET('Smelter Look-up'!$F$4,$V225-4,0)))</f>
        <v>RMI</v>
      </c>
      <c r="H225" s="216" t="s">
        <v>15667</v>
      </c>
      <c r="I225" s="217" t="str">
        <f ca="1">IF(ISERROR($V225),"",OFFSET('Smelter Look-up'!$H$4,$V225-4,0))</f>
        <v>Fallon</v>
      </c>
      <c r="J225" s="217" t="str">
        <f ca="1">IF(ISERROR($V225),"",OFFSET('Smelter Look-up'!$I$4,$V225-4,0))</f>
        <v>Nevada</v>
      </c>
      <c r="K225" s="267" t="s">
        <v>15667</v>
      </c>
      <c r="L225" s="267" t="s">
        <v>15667</v>
      </c>
      <c r="M225" s="267" t="s">
        <v>15667</v>
      </c>
      <c r="N225" s="267" t="s">
        <v>15667</v>
      </c>
      <c r="O225" s="267" t="s">
        <v>15670</v>
      </c>
      <c r="P225" s="218" t="s">
        <v>489</v>
      </c>
      <c r="Q225" s="268" t="s">
        <v>15667</v>
      </c>
      <c r="R225" s="215" t="str">
        <f ca="1">IF(ISERROR($V225),"",OFFSET('Smelter Look-up'!$C$4,$V225-4,0)&amp;"")</f>
        <v>Kennametal Fallon</v>
      </c>
      <c r="S225" s="222" t="str">
        <f t="shared" ca="1" si="30"/>
        <v>US</v>
      </c>
      <c r="T225" s="222" t="str">
        <f ca="1">IF(B225="","",IF(ISERROR(MATCH($J225,SorP!$B$1:$B$6230,0)),"",INDIRECT("'SorP'!$A$"&amp;MATCH($J225,SorP!$B$1:$B$6230,0))))</f>
        <v>US-NV</v>
      </c>
      <c r="U225" s="238"/>
      <c r="V225" s="269">
        <f ca="1">IF(C225="",NA(),IF(OR(C225="Smelter not listed",C225="Smelter not yet identified"),MATCH($B225&amp;$D225,'Smelter Look-up'!$J:$J,0),MATCH($B225&amp;$C225,'Smelter Look-up'!$J:$J,0)))</f>
        <v>603</v>
      </c>
      <c r="W225" s="270"/>
      <c r="X225" s="270">
        <f t="shared" ca="1" si="31"/>
        <v>0</v>
      </c>
      <c r="Y225" s="270"/>
      <c r="Z225" s="270"/>
      <c r="AB225" s="272" t="str">
        <f t="shared" ca="1" si="32"/>
        <v>TungstenKennametal Fallon</v>
      </c>
    </row>
    <row r="226" spans="1:28" s="271" customFormat="1" ht="27">
      <c r="A226" s="214" t="s">
        <v>793</v>
      </c>
      <c r="B226" s="215" t="str">
        <f ca="1">IF(LEN(A226)=0,"",INDEX('Smelter Look-up'!$A:$A,MATCH($A226,'Smelter Look-up'!$E:$E,0)))</f>
        <v>Tungsten</v>
      </c>
      <c r="C226" s="219" t="str">
        <f ca="1">IF(LEN(A226)=0,"",INDEX('Smelter Look-up'!$C:$C,MATCH($A226,'Smelter Look-up'!$E:$E,0)))</f>
        <v>Kennametal Huntsville</v>
      </c>
      <c r="D226" s="277"/>
      <c r="E226" s="215" t="str">
        <f ca="1">IF(ISERROR($V226),"",OFFSET('Smelter Look-up'!$D$4,$V226-4,0)&amp;"")</f>
        <v>UNITED STATES OF AMERICA</v>
      </c>
      <c r="F226" s="215" t="str">
        <f ca="1">IF(ISERROR($V226),"",OFFSET('Smelter Look-up'!$E$4,$V226-4,0))</f>
        <v>CID000105</v>
      </c>
      <c r="G226" s="215" t="str">
        <f ca="1">IF(C226=$X$4,IF(ISERROR($V226),"Enter smelter details","RMI"),IF(ISERROR($V226),"",OFFSET('Smelter Look-up'!$F$4,$V226-4,0)))</f>
        <v>RMI</v>
      </c>
      <c r="H226" s="216" t="s">
        <v>15667</v>
      </c>
      <c r="I226" s="217" t="str">
        <f ca="1">IF(ISERROR($V226),"",OFFSET('Smelter Look-up'!$H$4,$V226-4,0))</f>
        <v>Huntsville</v>
      </c>
      <c r="J226" s="217" t="str">
        <f ca="1">IF(ISERROR($V226),"",OFFSET('Smelter Look-up'!$I$4,$V226-4,0))</f>
        <v>Alabama</v>
      </c>
      <c r="K226" s="267" t="s">
        <v>15667</v>
      </c>
      <c r="L226" s="267" t="s">
        <v>15667</v>
      </c>
      <c r="M226" s="267" t="s">
        <v>15667</v>
      </c>
      <c r="N226" s="267" t="s">
        <v>15667</v>
      </c>
      <c r="O226" s="267" t="s">
        <v>490</v>
      </c>
      <c r="P226" s="218" t="s">
        <v>15667</v>
      </c>
      <c r="Q226" s="268" t="s">
        <v>15667</v>
      </c>
      <c r="R226" s="215" t="str">
        <f ca="1">IF(ISERROR($V226),"",OFFSET('Smelter Look-up'!$C$4,$V226-4,0)&amp;"")</f>
        <v>Kennametal Huntsville</v>
      </c>
      <c r="S226" s="222" t="str">
        <f t="shared" ca="1" si="30"/>
        <v>US</v>
      </c>
      <c r="T226" s="222" t="str">
        <f ca="1">IF(B226="","",IF(ISERROR(MATCH($J226,SorP!$B$1:$B$6230,0)),"",INDIRECT("'SorP'!$A$"&amp;MATCH($J226,SorP!$B$1:$B$6230,0))))</f>
        <v>US-AL</v>
      </c>
      <c r="U226" s="238"/>
      <c r="V226" s="269">
        <f ca="1">IF(C226="",NA(),IF(OR(C226="Smelter not listed",C226="Smelter not yet identified"),MATCH($B226&amp;$D226,'Smelter Look-up'!$J:$J,0),MATCH($B226&amp;$C226,'Smelter Look-up'!$J:$J,0)))</f>
        <v>604</v>
      </c>
      <c r="W226" s="270"/>
      <c r="X226" s="270">
        <f t="shared" ca="1" si="31"/>
        <v>0</v>
      </c>
      <c r="Y226" s="270"/>
      <c r="Z226" s="270"/>
      <c r="AB226" s="272" t="str">
        <f t="shared" ca="1" si="32"/>
        <v>TungstenKennametal Huntsville</v>
      </c>
    </row>
    <row r="227" spans="1:28" s="271" customFormat="1" ht="20">
      <c r="A227" s="214" t="s">
        <v>13904</v>
      </c>
      <c r="B227" s="215" t="str">
        <f ca="1">IF(LEN(A227)=0,"",INDEX('Smelter Look-up'!$A:$A,MATCH($A227,'Smelter Look-up'!$E:$E,0)))</f>
        <v>Tungsten</v>
      </c>
      <c r="C227" s="219" t="str">
        <f ca="1">IF(LEN(A227)=0,"",INDEX('Smelter Look-up'!$C:$C,MATCH($A227,'Smelter Look-up'!$E:$E,0)))</f>
        <v>KGETS Co., Ltd.</v>
      </c>
      <c r="D227" s="277"/>
      <c r="E227" s="215" t="str">
        <f ca="1">IF(ISERROR($V227),"",OFFSET('Smelter Look-up'!$D$4,$V227-4,0)&amp;"")</f>
        <v>KOREA, REPUBLIC OF</v>
      </c>
      <c r="F227" s="215" t="str">
        <f ca="1">IF(ISERROR($V227),"",OFFSET('Smelter Look-up'!$E$4,$V227-4,0))</f>
        <v>CID003388</v>
      </c>
      <c r="G227" s="215" t="str">
        <f ca="1">IF(C227=$X$4,IF(ISERROR($V227),"Enter smelter details","RMI"),IF(ISERROR($V227),"",OFFSET('Smelter Look-up'!$F$4,$V227-4,0)))</f>
        <v>RMI</v>
      </c>
      <c r="H227" s="216" t="s">
        <v>15667</v>
      </c>
      <c r="I227" s="217" t="str">
        <f ca="1">IF(ISERROR($V227),"",OFFSET('Smelter Look-up'!$H$4,$V227-4,0))</f>
        <v>Siheung-si</v>
      </c>
      <c r="J227" s="217" t="str">
        <f ca="1">IF(ISERROR($V227),"",OFFSET('Smelter Look-up'!$I$4,$V227-4,0))</f>
        <v>Gyeonggi-do</v>
      </c>
      <c r="K227" s="267" t="s">
        <v>15667</v>
      </c>
      <c r="L227" s="267" t="s">
        <v>15667</v>
      </c>
      <c r="M227" s="267" t="s">
        <v>15667</v>
      </c>
      <c r="N227" s="267" t="s">
        <v>15667</v>
      </c>
      <c r="O227" s="267" t="s">
        <v>15672</v>
      </c>
      <c r="P227" s="218" t="s">
        <v>488</v>
      </c>
      <c r="Q227" s="268" t="s">
        <v>15667</v>
      </c>
      <c r="R227" s="215" t="str">
        <f ca="1">IF(ISERROR($V227),"",OFFSET('Smelter Look-up'!$C$4,$V227-4,0)&amp;"")</f>
        <v>KGETS Co., Ltd.</v>
      </c>
      <c r="S227" s="222" t="str">
        <f t="shared" ca="1" si="30"/>
        <v>KR</v>
      </c>
      <c r="T227" s="222" t="str">
        <f ca="1">IF(B227="","",IF(ISERROR(MATCH($J227,SorP!$B$1:$B$6230,0)),"",INDIRECT("'SorP'!$A$"&amp;MATCH($J227,SorP!$B$1:$B$6230,0))))</f>
        <v>KR-41</v>
      </c>
      <c r="U227" s="238"/>
      <c r="V227" s="269">
        <f ca="1">IF(C227="",NA(),IF(OR(C227="Smelter not listed",C227="Smelter not yet identified"),MATCH($B227&amp;$D227,'Smelter Look-up'!$J:$J,0),MATCH($B227&amp;$C227,'Smelter Look-up'!$J:$J,0)))</f>
        <v>605</v>
      </c>
      <c r="W227" s="270"/>
      <c r="X227" s="270">
        <f t="shared" ca="1" si="31"/>
        <v>0</v>
      </c>
      <c r="Y227" s="270"/>
      <c r="Z227" s="270"/>
      <c r="AB227" s="272" t="str">
        <f t="shared" ca="1" si="32"/>
        <v>TungstenKGETS Co., Ltd.</v>
      </c>
    </row>
    <row r="228" spans="1:28" s="271" customFormat="1" ht="27">
      <c r="A228" s="214" t="s">
        <v>13906</v>
      </c>
      <c r="B228" s="215" t="str">
        <f ca="1">IF(LEN(A228)=0,"",INDEX('Smelter Look-up'!$A:$A,MATCH($A228,'Smelter Look-up'!$E:$E,0)))</f>
        <v>Tungsten</v>
      </c>
      <c r="C228" s="219" t="str">
        <f ca="1">IF(LEN(A228)=0,"",INDEX('Smelter Look-up'!$C:$C,MATCH($A228,'Smelter Look-up'!$E:$E,0)))</f>
        <v>Lianyou Metals Co., Ltd.</v>
      </c>
      <c r="D228" s="277"/>
      <c r="E228" s="215" t="str">
        <f ca="1">IF(ISERROR($V228),"",OFFSET('Smelter Look-up'!$D$4,$V228-4,0)&amp;"")</f>
        <v>TAIWAN, PROVINCE OF CHINA</v>
      </c>
      <c r="F228" s="215" t="str">
        <f ca="1">IF(ISERROR($V228),"",OFFSET('Smelter Look-up'!$E$4,$V228-4,0))</f>
        <v>CID003407</v>
      </c>
      <c r="G228" s="215" t="str">
        <f ca="1">IF(C228=$X$4,IF(ISERROR($V228),"Enter smelter details","RMI"),IF(ISERROR($V228),"",OFFSET('Smelter Look-up'!$F$4,$V228-4,0)))</f>
        <v>RMI</v>
      </c>
      <c r="H228" s="216" t="s">
        <v>15667</v>
      </c>
      <c r="I228" s="217" t="str">
        <f ca="1">IF(ISERROR($V228),"",OFFSET('Smelter Look-up'!$H$4,$V228-4,0))</f>
        <v>Fangliao</v>
      </c>
      <c r="J228" s="217" t="str">
        <f ca="1">IF(ISERROR($V228),"",OFFSET('Smelter Look-up'!$I$4,$V228-4,0))</f>
        <v>Pingtung</v>
      </c>
      <c r="K228" s="267" t="s">
        <v>15667</v>
      </c>
      <c r="L228" s="267" t="s">
        <v>15667</v>
      </c>
      <c r="M228" s="267" t="s">
        <v>15667</v>
      </c>
      <c r="N228" s="267" t="s">
        <v>15667</v>
      </c>
      <c r="O228" s="267" t="s">
        <v>15672</v>
      </c>
      <c r="P228" s="218" t="s">
        <v>488</v>
      </c>
      <c r="Q228" s="268" t="s">
        <v>15667</v>
      </c>
      <c r="R228" s="215" t="str">
        <f ca="1">IF(ISERROR($V228),"",OFFSET('Smelter Look-up'!$C$4,$V228-4,0)&amp;"")</f>
        <v>Lianyou Metals Co., Ltd.</v>
      </c>
      <c r="S228" s="222" t="str">
        <f t="shared" ca="1" si="30"/>
        <v>TW</v>
      </c>
      <c r="T228" s="222" t="str">
        <f ca="1">IF(B228="","",IF(ISERROR(MATCH($J228,SorP!$B$1:$B$6230,0)),"",INDIRECT("'SorP'!$A$"&amp;MATCH($J228,SorP!$B$1:$B$6230,0))))</f>
        <v>TW-PIF</v>
      </c>
      <c r="U228" s="238"/>
      <c r="V228" s="269">
        <f ca="1">IF(C228="",NA(),IF(OR(C228="Smelter not listed",C228="Smelter not yet identified"),MATCH($B228&amp;$D228,'Smelter Look-up'!$J:$J,0),MATCH($B228&amp;$C228,'Smelter Look-up'!$J:$J,0)))</f>
        <v>606</v>
      </c>
      <c r="W228" s="270"/>
      <c r="X228" s="270">
        <f t="shared" ca="1" si="31"/>
        <v>0</v>
      </c>
      <c r="Y228" s="270"/>
      <c r="Z228" s="270"/>
      <c r="AB228" s="272" t="str">
        <f t="shared" ca="1" si="32"/>
        <v>TungstenLianyou Metals Co., Ltd.</v>
      </c>
    </row>
    <row r="229" spans="1:28" s="271" customFormat="1" ht="20">
      <c r="A229" s="214" t="s">
        <v>144</v>
      </c>
      <c r="B229" s="215" t="str">
        <f ca="1">IF(LEN(A229)=0,"",INDEX('Smelter Look-up'!$A:$A,MATCH($A229,'Smelter Look-up'!$E:$E,0)))</f>
        <v>Tungsten</v>
      </c>
      <c r="C229" s="219" t="str">
        <f ca="1">IF(LEN(A229)=0,"",INDEX('Smelter Look-up'!$C:$C,MATCH($A229,'Smelter Look-up'!$E:$E,0)))</f>
        <v>Malipo Haiyu Tungsten Co., Ltd.</v>
      </c>
      <c r="D229" s="277"/>
      <c r="E229" s="215" t="str">
        <f ca="1">IF(ISERROR($V229),"",OFFSET('Smelter Look-up'!$D$4,$V229-4,0)&amp;"")</f>
        <v>CHINA</v>
      </c>
      <c r="F229" s="215" t="str">
        <f ca="1">IF(ISERROR($V229),"",OFFSET('Smelter Look-up'!$E$4,$V229-4,0))</f>
        <v>CID002319</v>
      </c>
      <c r="G229" s="215" t="str">
        <f ca="1">IF(C229=$X$4,IF(ISERROR($V229),"Enter smelter details","RMI"),IF(ISERROR($V229),"",OFFSET('Smelter Look-up'!$F$4,$V229-4,0)))</f>
        <v>RMI</v>
      </c>
      <c r="H229" s="216" t="s">
        <v>15667</v>
      </c>
      <c r="I229" s="217" t="str">
        <f ca="1">IF(ISERROR($V229),"",OFFSET('Smelter Look-up'!$H$4,$V229-4,0))</f>
        <v>Nanfeng Xiaozhai</v>
      </c>
      <c r="J229" s="217" t="str">
        <f ca="1">IF(ISERROR($V229),"",OFFSET('Smelter Look-up'!$I$4,$V229-4,0))</f>
        <v>Yunnan Sheng</v>
      </c>
      <c r="K229" s="267" t="s">
        <v>15667</v>
      </c>
      <c r="L229" s="267" t="s">
        <v>15667</v>
      </c>
      <c r="M229" s="267" t="s">
        <v>15667</v>
      </c>
      <c r="N229" s="267" t="s">
        <v>15667</v>
      </c>
      <c r="O229" s="267" t="s">
        <v>490</v>
      </c>
      <c r="P229" s="218" t="s">
        <v>15667</v>
      </c>
      <c r="Q229" s="268" t="s">
        <v>15667</v>
      </c>
      <c r="R229" s="215" t="str">
        <f ca="1">IF(ISERROR($V229),"",OFFSET('Smelter Look-up'!$C$4,$V229-4,0)&amp;"")</f>
        <v>Malipo Haiyu Tungsten Co., Ltd.</v>
      </c>
      <c r="S229" s="222" t="str">
        <f t="shared" ca="1" si="30"/>
        <v>CN</v>
      </c>
      <c r="T229" s="222" t="str">
        <f ca="1">IF(B229="","",IF(ISERROR(MATCH($J229,SorP!$B$1:$B$6230,0)),"",INDIRECT("'SorP'!$A$"&amp;MATCH($J229,SorP!$B$1:$B$6230,0))))</f>
        <v>CN-YN</v>
      </c>
      <c r="U229" s="238"/>
      <c r="V229" s="269">
        <f ca="1">IF(C229="",NA(),IF(OR(C229="Smelter not listed",C229="Smelter not yet identified"),MATCH($B229&amp;$D229,'Smelter Look-up'!$J:$J,0),MATCH($B229&amp;$C229,'Smelter Look-up'!$J:$J,0)))</f>
        <v>608</v>
      </c>
      <c r="W229" s="270"/>
      <c r="X229" s="270">
        <f t="shared" ca="1" si="31"/>
        <v>0</v>
      </c>
      <c r="Y229" s="270"/>
      <c r="Z229" s="270"/>
      <c r="AB229" s="272" t="str">
        <f t="shared" ca="1" si="32"/>
        <v>TungstenMalipo Haiyu Tungsten Co., Ltd.</v>
      </c>
    </row>
    <row r="230" spans="1:28" s="271" customFormat="1" ht="20">
      <c r="A230" s="214" t="s">
        <v>1432</v>
      </c>
      <c r="B230" s="215" t="str">
        <f ca="1">IF(LEN(A230)=0,"",INDEX('Smelter Look-up'!$A:$A,MATCH($A230,'Smelter Look-up'!$E:$E,0)))</f>
        <v>Tungsten</v>
      </c>
      <c r="C230" s="219" t="str">
        <f ca="1">IF(LEN(A230)=0,"",INDEX('Smelter Look-up'!$C:$C,MATCH($A230,'Smelter Look-up'!$E:$E,0)))</f>
        <v>Masan High-Tech Materials</v>
      </c>
      <c r="D230" s="277"/>
      <c r="E230" s="215" t="str">
        <f ca="1">IF(ISERROR($V230),"",OFFSET('Smelter Look-up'!$D$4,$V230-4,0)&amp;"")</f>
        <v>VIET NAM</v>
      </c>
      <c r="F230" s="215" t="str">
        <f ca="1">IF(ISERROR($V230),"",OFFSET('Smelter Look-up'!$E$4,$V230-4,0))</f>
        <v>CID002543</v>
      </c>
      <c r="G230" s="215" t="str">
        <f ca="1">IF(C230=$X$4,IF(ISERROR($V230),"Enter smelter details","RMI"),IF(ISERROR($V230),"",OFFSET('Smelter Look-up'!$F$4,$V230-4,0)))</f>
        <v>RMI</v>
      </c>
      <c r="H230" s="216" t="s">
        <v>15667</v>
      </c>
      <c r="I230" s="217" t="str">
        <f ca="1">IF(ISERROR($V230),"",OFFSET('Smelter Look-up'!$H$4,$V230-4,0))</f>
        <v>Dai Tu</v>
      </c>
      <c r="J230" s="217" t="str">
        <f ca="1">IF(ISERROR($V230),"",OFFSET('Smelter Look-up'!$I$4,$V230-4,0))</f>
        <v>Thái Nguyên</v>
      </c>
      <c r="K230" s="267" t="s">
        <v>15667</v>
      </c>
      <c r="L230" s="267" t="s">
        <v>15667</v>
      </c>
      <c r="M230" s="267" t="s">
        <v>15667</v>
      </c>
      <c r="N230" s="267" t="s">
        <v>15667</v>
      </c>
      <c r="O230" s="267" t="s">
        <v>15669</v>
      </c>
      <c r="P230" s="218" t="s">
        <v>489</v>
      </c>
      <c r="Q230" s="268" t="s">
        <v>15667</v>
      </c>
      <c r="R230" s="215" t="str">
        <f ca="1">IF(ISERROR($V230),"",OFFSET('Smelter Look-up'!$C$4,$V230-4,0)&amp;"")</f>
        <v>Masan High-Tech Materials</v>
      </c>
      <c r="S230" s="222" t="str">
        <f t="shared" ref="S230:S260" ca="1" si="33">IF(B230="","",IF(ISERROR(MATCH($E230,CL,0)),"Unknown",INDIRECT("'C'!$A$"&amp;MATCH($E230,CL,0)+1)))</f>
        <v>VN</v>
      </c>
      <c r="T230" s="222" t="str">
        <f ca="1">IF(B230="","",IF(ISERROR(MATCH($J230,SorP!$B$1:$B$6230,0)),"",INDIRECT("'SorP'!$A$"&amp;MATCH($J230,SorP!$B$1:$B$6230,0))))</f>
        <v>VN-69</v>
      </c>
      <c r="U230" s="238"/>
      <c r="V230" s="269">
        <f ca="1">IF(C230="",NA(),IF(OR(C230="Smelter not listed",C230="Smelter not yet identified"),MATCH($B230&amp;$D230,'Smelter Look-up'!$J:$J,0),MATCH($B230&amp;$C230,'Smelter Look-up'!$J:$J,0)))</f>
        <v>609</v>
      </c>
      <c r="W230" s="270"/>
      <c r="X230" s="270">
        <f t="shared" ref="X230:X260" ca="1" si="34">IF(AND(C230="Smelter not listed",OR(LEN(D230)=0,LEN(E230)=0)),1,0)</f>
        <v>0</v>
      </c>
      <c r="Y230" s="270"/>
      <c r="Z230" s="270"/>
      <c r="AB230" s="272" t="str">
        <f t="shared" ref="AB230:AB260" ca="1" si="35">B230&amp;C230</f>
        <v>TungstenMasan High-Tech Materials</v>
      </c>
    </row>
    <row r="231" spans="1:28" s="271" customFormat="1" ht="20">
      <c r="A231" s="214" t="s">
        <v>2288</v>
      </c>
      <c r="B231" s="215" t="str">
        <f ca="1">IF(LEN(A231)=0,"",INDEX('Smelter Look-up'!$A:$A,MATCH($A231,'Smelter Look-up'!$E:$E,0)))</f>
        <v>Tungsten</v>
      </c>
      <c r="C231" s="219" t="str">
        <f ca="1">IF(LEN(A231)=0,"",INDEX('Smelter Look-up'!$C:$C,MATCH($A231,'Smelter Look-up'!$E:$E,0)))</f>
        <v>Moliren Ltd.</v>
      </c>
      <c r="D231" s="277"/>
      <c r="E231" s="215" t="str">
        <f ca="1">IF(ISERROR($V231),"",OFFSET('Smelter Look-up'!$D$4,$V231-4,0)&amp;"")</f>
        <v>RUSSIAN FEDERATION</v>
      </c>
      <c r="F231" s="215" t="str">
        <f ca="1">IF(ISERROR($V231),"",OFFSET('Smelter Look-up'!$E$4,$V231-4,0))</f>
        <v>CID002845</v>
      </c>
      <c r="G231" s="215" t="str">
        <f ca="1">IF(C231=$X$4,IF(ISERROR($V231),"Enter smelter details","RMI"),IF(ISERROR($V231),"",OFFSET('Smelter Look-up'!$F$4,$V231-4,0)))</f>
        <v>RMI</v>
      </c>
      <c r="H231" s="216" t="s">
        <v>15667</v>
      </c>
      <c r="I231" s="217" t="str">
        <f ca="1">IF(ISERROR($V231),"",OFFSET('Smelter Look-up'!$H$4,$V231-4,0))</f>
        <v>Roshal</v>
      </c>
      <c r="J231" s="217" t="str">
        <f ca="1">IF(ISERROR($V231),"",OFFSET('Smelter Look-up'!$I$4,$V231-4,0))</f>
        <v>Moskovskaja oblast'</v>
      </c>
      <c r="K231" s="267" t="s">
        <v>15667</v>
      </c>
      <c r="L231" s="267" t="s">
        <v>15667</v>
      </c>
      <c r="M231" s="267" t="s">
        <v>15667</v>
      </c>
      <c r="N231" s="267" t="s">
        <v>15667</v>
      </c>
      <c r="O231" s="267" t="s">
        <v>490</v>
      </c>
      <c r="P231" s="218" t="s">
        <v>15667</v>
      </c>
      <c r="Q231" s="268" t="s">
        <v>15667</v>
      </c>
      <c r="R231" s="215" t="str">
        <f ca="1">IF(ISERROR($V231),"",OFFSET('Smelter Look-up'!$C$4,$V231-4,0)&amp;"")</f>
        <v>Moliren Ltd.</v>
      </c>
      <c r="S231" s="222" t="str">
        <f t="shared" ca="1" si="33"/>
        <v>RU</v>
      </c>
      <c r="T231" s="222" t="str">
        <f ca="1">IF(B231="","",IF(ISERROR(MATCH($J231,SorP!$B$1:$B$6230,0)),"",INDIRECT("'SorP'!$A$"&amp;MATCH($J231,SorP!$B$1:$B$6230,0))))</f>
        <v>RU-MOS</v>
      </c>
      <c r="U231" s="238"/>
      <c r="V231" s="269">
        <f ca="1">IF(C231="",NA(),IF(OR(C231="Smelter not listed",C231="Smelter not yet identified"),MATCH($B231&amp;$D231,'Smelter Look-up'!$J:$J,0),MATCH($B231&amp;$C231,'Smelter Look-up'!$J:$J,0)))</f>
        <v>611</v>
      </c>
      <c r="W231" s="270"/>
      <c r="X231" s="270">
        <f t="shared" ca="1" si="34"/>
        <v>0</v>
      </c>
      <c r="Y231" s="270"/>
      <c r="Z231" s="270"/>
      <c r="AB231" s="272" t="str">
        <f t="shared" ca="1" si="35"/>
        <v>TungstenMoliren Ltd.</v>
      </c>
    </row>
    <row r="232" spans="1:28" s="271" customFormat="1" ht="27">
      <c r="A232" s="214" t="s">
        <v>1855</v>
      </c>
      <c r="B232" s="215" t="str">
        <f ca="1">IF(LEN(A232)=0,"",INDEX('Smelter Look-up'!$A:$A,MATCH($A232,'Smelter Look-up'!$E:$E,0)))</f>
        <v>Tungsten</v>
      </c>
      <c r="C232" s="219" t="str">
        <f ca="1">IF(LEN(A232)=0,"",INDEX('Smelter Look-up'!$C:$C,MATCH($A232,'Smelter Look-up'!$E:$E,0)))</f>
        <v>Niagara Refining LLC</v>
      </c>
      <c r="D232" s="277"/>
      <c r="E232" s="215" t="str">
        <f ca="1">IF(ISERROR($V232),"",OFFSET('Smelter Look-up'!$D$4,$V232-4,0)&amp;"")</f>
        <v>UNITED STATES OF AMERICA</v>
      </c>
      <c r="F232" s="215" t="str">
        <f ca="1">IF(ISERROR($V232),"",OFFSET('Smelter Look-up'!$E$4,$V232-4,0))</f>
        <v>CID002589</v>
      </c>
      <c r="G232" s="215" t="str">
        <f ca="1">IF(C232=$X$4,IF(ISERROR($V232),"Enter smelter details","RMI"),IF(ISERROR($V232),"",OFFSET('Smelter Look-up'!$F$4,$V232-4,0)))</f>
        <v>RMI</v>
      </c>
      <c r="H232" s="216" t="s">
        <v>15667</v>
      </c>
      <c r="I232" s="217" t="str">
        <f ca="1">IF(ISERROR($V232),"",OFFSET('Smelter Look-up'!$H$4,$V232-4,0))</f>
        <v>Depew</v>
      </c>
      <c r="J232" s="217" t="str">
        <f ca="1">IF(ISERROR($V232),"",OFFSET('Smelter Look-up'!$I$4,$V232-4,0))</f>
        <v>New York</v>
      </c>
      <c r="K232" s="267" t="s">
        <v>15667</v>
      </c>
      <c r="L232" s="267" t="s">
        <v>15667</v>
      </c>
      <c r="M232" s="267" t="s">
        <v>15667</v>
      </c>
      <c r="N232" s="267" t="s">
        <v>15667</v>
      </c>
      <c r="O232" s="267" t="s">
        <v>15669</v>
      </c>
      <c r="P232" s="218" t="s">
        <v>489</v>
      </c>
      <c r="Q232" s="268" t="s">
        <v>15667</v>
      </c>
      <c r="R232" s="215" t="str">
        <f ca="1">IF(ISERROR($V232),"",OFFSET('Smelter Look-up'!$C$4,$V232-4,0)&amp;"")</f>
        <v>Niagara Refining LLC</v>
      </c>
      <c r="S232" s="222" t="str">
        <f t="shared" ca="1" si="33"/>
        <v>US</v>
      </c>
      <c r="T232" s="222" t="str">
        <f ca="1">IF(B232="","",IF(ISERROR(MATCH($J232,SorP!$B$1:$B$6230,0)),"",INDIRECT("'SorP'!$A$"&amp;MATCH($J232,SorP!$B$1:$B$6230,0))))</f>
        <v>US-NY</v>
      </c>
      <c r="U232" s="238"/>
      <c r="V232" s="269">
        <f ca="1">IF(C232="",NA(),IF(OR(C232="Smelter not listed",C232="Smelter not yet identified"),MATCH($B232&amp;$D232,'Smelter Look-up'!$J:$J,0),MATCH($B232&amp;$C232,'Smelter Look-up'!$J:$J,0)))</f>
        <v>612</v>
      </c>
      <c r="W232" s="270"/>
      <c r="X232" s="270">
        <f t="shared" ca="1" si="34"/>
        <v>0</v>
      </c>
      <c r="Y232" s="270"/>
      <c r="Z232" s="270"/>
      <c r="AB232" s="272" t="str">
        <f t="shared" ca="1" si="35"/>
        <v>TungstenNiagara Refining LLC</v>
      </c>
    </row>
    <row r="233" spans="1:28" s="271" customFormat="1" ht="20">
      <c r="A233" s="214" t="s">
        <v>2290</v>
      </c>
      <c r="B233" s="215" t="str">
        <f ca="1">IF(LEN(A233)=0,"",INDEX('Smelter Look-up'!$A:$A,MATCH($A233,'Smelter Look-up'!$E:$E,0)))</f>
        <v>Tungsten</v>
      </c>
      <c r="C233" s="219" t="str">
        <f ca="1">IF(LEN(A233)=0,"",INDEX('Smelter Look-up'!$C:$C,MATCH($A233,'Smelter Look-up'!$E:$E,0)))</f>
        <v>Philippine Chuangxin Industrial Co., Inc.</v>
      </c>
      <c r="D233" s="277"/>
      <c r="E233" s="215" t="str">
        <f ca="1">IF(ISERROR($V233),"",OFFSET('Smelter Look-up'!$D$4,$V233-4,0)&amp;"")</f>
        <v>PHILIPPINES</v>
      </c>
      <c r="F233" s="215" t="str">
        <f ca="1">IF(ISERROR($V233),"",OFFSET('Smelter Look-up'!$E$4,$V233-4,0))</f>
        <v>CID002827</v>
      </c>
      <c r="G233" s="215" t="str">
        <f ca="1">IF(C233=$X$4,IF(ISERROR($V233),"Enter smelter details","RMI"),IF(ISERROR($V233),"",OFFSET('Smelter Look-up'!$F$4,$V233-4,0)))</f>
        <v>RMI</v>
      </c>
      <c r="H233" s="216" t="s">
        <v>15667</v>
      </c>
      <c r="I233" s="217" t="str">
        <f ca="1">IF(ISERROR($V233),"",OFFSET('Smelter Look-up'!$H$4,$V233-4,0))</f>
        <v>Marilao</v>
      </c>
      <c r="J233" s="217" t="str">
        <f ca="1">IF(ISERROR($V233),"",OFFSET('Smelter Look-up'!$I$4,$V233-4,0))</f>
        <v>Bulacan</v>
      </c>
      <c r="K233" s="267" t="s">
        <v>15667</v>
      </c>
      <c r="L233" s="267" t="s">
        <v>15667</v>
      </c>
      <c r="M233" s="267" t="s">
        <v>15667</v>
      </c>
      <c r="N233" s="267" t="s">
        <v>15667</v>
      </c>
      <c r="O233" s="267" t="s">
        <v>15672</v>
      </c>
      <c r="P233" s="218" t="s">
        <v>488</v>
      </c>
      <c r="Q233" s="268" t="s">
        <v>15667</v>
      </c>
      <c r="R233" s="215" t="str">
        <f ca="1">IF(ISERROR($V233),"",OFFSET('Smelter Look-up'!$C$4,$V233-4,0)&amp;"")</f>
        <v>Philippine Chuangxin Industrial Co., Inc.</v>
      </c>
      <c r="S233" s="222" t="str">
        <f t="shared" ca="1" si="33"/>
        <v>PH</v>
      </c>
      <c r="T233" s="222" t="str">
        <f ca="1">IF(B233="","",IF(ISERROR(MATCH($J233,SorP!$B$1:$B$6230,0)),"",INDIRECT("'SorP'!$A$"&amp;MATCH($J233,SorP!$B$1:$B$6230,0))))</f>
        <v>PH-BUL</v>
      </c>
      <c r="U233" s="238"/>
      <c r="V233" s="269">
        <f ca="1">IF(C233="",NA(),IF(OR(C233="Smelter not listed",C233="Smelter not yet identified"),MATCH($B233&amp;$D233,'Smelter Look-up'!$J:$J,0),MATCH($B233&amp;$C233,'Smelter Look-up'!$J:$J,0)))</f>
        <v>617</v>
      </c>
      <c r="W233" s="270"/>
      <c r="X233" s="270">
        <f t="shared" ca="1" si="34"/>
        <v>0</v>
      </c>
      <c r="Y233" s="270"/>
      <c r="Z233" s="270"/>
      <c r="AB233" s="272" t="str">
        <f t="shared" ca="1" si="35"/>
        <v>TungstenPhilippine Chuangxin Industrial Co., Inc.</v>
      </c>
    </row>
    <row r="234" spans="1:28" s="271" customFormat="1" ht="20">
      <c r="A234" s="214" t="s">
        <v>1429</v>
      </c>
      <c r="B234" s="215" t="str">
        <f ca="1">IF(LEN(A234)=0,"",INDEX('Smelter Look-up'!$A:$A,MATCH($A234,'Smelter Look-up'!$E:$E,0)))</f>
        <v>Tungsten</v>
      </c>
      <c r="C234" s="219" t="str">
        <f ca="1">IF(LEN(A234)=0,"",INDEX('Smelter Look-up'!$C:$C,MATCH($A234,'Smelter Look-up'!$E:$E,0)))</f>
        <v>TANIOBIS Smelting GmbH &amp; Co. KG</v>
      </c>
      <c r="D234" s="277"/>
      <c r="E234" s="215" t="str">
        <f ca="1">IF(ISERROR($V234),"",OFFSET('Smelter Look-up'!$D$4,$V234-4,0)&amp;"")</f>
        <v>GERMANY</v>
      </c>
      <c r="F234" s="215" t="str">
        <f ca="1">IF(ISERROR($V234),"",OFFSET('Smelter Look-up'!$E$4,$V234-4,0))</f>
        <v>CID002542</v>
      </c>
      <c r="G234" s="215" t="str">
        <f ca="1">IF(C234=$X$4,IF(ISERROR($V234),"Enter smelter details","RMI"),IF(ISERROR($V234),"",OFFSET('Smelter Look-up'!$F$4,$V234-4,0)))</f>
        <v>RMI</v>
      </c>
      <c r="H234" s="216" t="s">
        <v>15667</v>
      </c>
      <c r="I234" s="217" t="str">
        <f ca="1">IF(ISERROR($V234),"",OFFSET('Smelter Look-up'!$H$4,$V234-4,0))</f>
        <v>Laufenburg</v>
      </c>
      <c r="J234" s="217" t="str">
        <f ca="1">IF(ISERROR($V234),"",OFFSET('Smelter Look-up'!$I$4,$V234-4,0))</f>
        <v>Baden-Württemberg</v>
      </c>
      <c r="K234" s="267" t="s">
        <v>15667</v>
      </c>
      <c r="L234" s="267" t="s">
        <v>15667</v>
      </c>
      <c r="M234" s="267" t="s">
        <v>15667</v>
      </c>
      <c r="N234" s="267" t="s">
        <v>15667</v>
      </c>
      <c r="O234" s="267" t="s">
        <v>15669</v>
      </c>
      <c r="P234" s="218" t="s">
        <v>489</v>
      </c>
      <c r="Q234" s="268" t="s">
        <v>15667</v>
      </c>
      <c r="R234" s="215" t="str">
        <f ca="1">IF(ISERROR($V234),"",OFFSET('Smelter Look-up'!$C$4,$V234-4,0)&amp;"")</f>
        <v>TANIOBIS Smelting GmbH &amp; Co. KG</v>
      </c>
      <c r="S234" s="222" t="str">
        <f t="shared" ca="1" si="33"/>
        <v>DE</v>
      </c>
      <c r="T234" s="222" t="str">
        <f ca="1">IF(B234="","",IF(ISERROR(MATCH($J234,SorP!$B$1:$B$6230,0)),"",INDIRECT("'SorP'!$A$"&amp;MATCH($J234,SorP!$B$1:$B$6230,0))))</f>
        <v>DE-BW</v>
      </c>
      <c r="U234" s="238"/>
      <c r="V234" s="269">
        <f ca="1">IF(C234="",NA(),IF(OR(C234="Smelter not listed",C234="Smelter not yet identified"),MATCH($B234&amp;$D234,'Smelter Look-up'!$J:$J,0),MATCH($B234&amp;$C234,'Smelter Look-up'!$J:$J,0)))</f>
        <v>618</v>
      </c>
      <c r="W234" s="270"/>
      <c r="X234" s="270">
        <f t="shared" ca="1" si="34"/>
        <v>0</v>
      </c>
      <c r="Y234" s="270"/>
      <c r="Z234" s="270"/>
      <c r="AB234" s="272" t="str">
        <f t="shared" ca="1" si="35"/>
        <v>TungstenTANIOBIS Smelting GmbH &amp; Co. KG</v>
      </c>
    </row>
    <row r="235" spans="1:28" s="271" customFormat="1" ht="27">
      <c r="A235" s="214" t="s">
        <v>2472</v>
      </c>
      <c r="B235" s="215" t="str">
        <f ca="1">IF(LEN(A235)=0,"",INDEX('Smelter Look-up'!$A:$A,MATCH($A235,'Smelter Look-up'!$E:$E,0)))</f>
        <v>Tungsten</v>
      </c>
      <c r="C235" s="219" t="str">
        <f ca="1">IF(LEN(A235)=0,"",INDEX('Smelter Look-up'!$C:$C,MATCH($A235,'Smelter Look-up'!$E:$E,0)))</f>
        <v>Unecha Refractory metals plant</v>
      </c>
      <c r="D235" s="277"/>
      <c r="E235" s="215" t="str">
        <f ca="1">IF(ISERROR($V235),"",OFFSET('Smelter Look-up'!$D$4,$V235-4,0)&amp;"")</f>
        <v>RUSSIAN FEDERATION</v>
      </c>
      <c r="F235" s="215" t="str">
        <f ca="1">IF(ISERROR($V235),"",OFFSET('Smelter Look-up'!$E$4,$V235-4,0))</f>
        <v>CID002724</v>
      </c>
      <c r="G235" s="215" t="str">
        <f ca="1">IF(C235=$X$4,IF(ISERROR($V235),"Enter smelter details","RMI"),IF(ISERROR($V235),"",OFFSET('Smelter Look-up'!$F$4,$V235-4,0)))</f>
        <v>RMI</v>
      </c>
      <c r="H235" s="216" t="s">
        <v>15667</v>
      </c>
      <c r="I235" s="217" t="str">
        <f ca="1">IF(ISERROR($V235),"",OFFSET('Smelter Look-up'!$H$4,$V235-4,0))</f>
        <v>Unecha</v>
      </c>
      <c r="J235" s="217" t="str">
        <f ca="1">IF(ISERROR($V235),"",OFFSET('Smelter Look-up'!$I$4,$V235-4,0))</f>
        <v>Bryanskaya oblast'</v>
      </c>
      <c r="K235" s="267" t="s">
        <v>15667</v>
      </c>
      <c r="L235" s="267" t="s">
        <v>15667</v>
      </c>
      <c r="M235" s="267" t="s">
        <v>15667</v>
      </c>
      <c r="N235" s="267" t="s">
        <v>15667</v>
      </c>
      <c r="O235" s="267" t="s">
        <v>15668</v>
      </c>
      <c r="P235" s="218" t="s">
        <v>489</v>
      </c>
      <c r="Q235" s="268" t="s">
        <v>15667</v>
      </c>
      <c r="R235" s="215" t="str">
        <f ca="1">IF(ISERROR($V235),"",OFFSET('Smelter Look-up'!$C$4,$V235-4,0)&amp;"")</f>
        <v>Unecha Refractory metals plant</v>
      </c>
      <c r="S235" s="222" t="str">
        <f t="shared" ca="1" si="33"/>
        <v>RU</v>
      </c>
      <c r="T235" s="222" t="str">
        <f ca="1">IF(B235="","",IF(ISERROR(MATCH($J235,SorP!$B$1:$B$6230,0)),"",INDIRECT("'SorP'!$A$"&amp;MATCH($J235,SorP!$B$1:$B$6230,0))))</f>
        <v>RU-BRY</v>
      </c>
      <c r="U235" s="238"/>
      <c r="V235" s="269">
        <f ca="1">IF(C235="",NA(),IF(OR(C235="Smelter not listed",C235="Smelter not yet identified"),MATCH($B235&amp;$D235,'Smelter Look-up'!$J:$J,0),MATCH($B235&amp;$C235,'Smelter Look-up'!$J:$J,0)))</f>
        <v>619</v>
      </c>
      <c r="W235" s="270"/>
      <c r="X235" s="270">
        <f t="shared" ca="1" si="34"/>
        <v>0</v>
      </c>
      <c r="Y235" s="270"/>
      <c r="Z235" s="270"/>
      <c r="AB235" s="272" t="str">
        <f t="shared" ca="1" si="35"/>
        <v>TungstenUnecha Refractory metals plant</v>
      </c>
    </row>
    <row r="236" spans="1:28" s="271" customFormat="1" ht="20">
      <c r="A236" s="214" t="s">
        <v>802</v>
      </c>
      <c r="B236" s="215" t="str">
        <f ca="1">IF(LEN(A236)=0,"",INDEX('Smelter Look-up'!$A:$A,MATCH($A236,'Smelter Look-up'!$E:$E,0)))</f>
        <v>Tungsten</v>
      </c>
      <c r="C236" s="219" t="str">
        <f ca="1">IF(LEN(A236)=0,"",INDEX('Smelter Look-up'!$C:$C,MATCH($A236,'Smelter Look-up'!$E:$E,0)))</f>
        <v>Wolfram Bergbau und Hutten AG</v>
      </c>
      <c r="D236" s="277"/>
      <c r="E236" s="215" t="str">
        <f ca="1">IF(ISERROR($V236),"",OFFSET('Smelter Look-up'!$D$4,$V236-4,0)&amp;"")</f>
        <v>AUSTRIA</v>
      </c>
      <c r="F236" s="215" t="str">
        <f ca="1">IF(ISERROR($V236),"",OFFSET('Smelter Look-up'!$E$4,$V236-4,0))</f>
        <v>CID002044</v>
      </c>
      <c r="G236" s="215" t="str">
        <f ca="1">IF(C236=$X$4,IF(ISERROR($V236),"Enter smelter details","RMI"),IF(ISERROR($V236),"",OFFSET('Smelter Look-up'!$F$4,$V236-4,0)))</f>
        <v>RMI</v>
      </c>
      <c r="H236" s="216" t="s">
        <v>15667</v>
      </c>
      <c r="I236" s="217" t="str">
        <f ca="1">IF(ISERROR($V236),"",OFFSET('Smelter Look-up'!$H$4,$V236-4,0))</f>
        <v>St. Martin i-S</v>
      </c>
      <c r="J236" s="217" t="str">
        <f ca="1">IF(ISERROR($V236),"",OFFSET('Smelter Look-up'!$I$4,$V236-4,0))</f>
        <v>Steiermark</v>
      </c>
      <c r="K236" s="267" t="s">
        <v>15667</v>
      </c>
      <c r="L236" s="267" t="s">
        <v>15667</v>
      </c>
      <c r="M236" s="267" t="s">
        <v>15667</v>
      </c>
      <c r="N236" s="267" t="s">
        <v>15667</v>
      </c>
      <c r="O236" s="267" t="s">
        <v>15669</v>
      </c>
      <c r="P236" s="218" t="s">
        <v>489</v>
      </c>
      <c r="Q236" s="268" t="s">
        <v>15667</v>
      </c>
      <c r="R236" s="215" t="str">
        <f ca="1">IF(ISERROR($V236),"",OFFSET('Smelter Look-up'!$C$4,$V236-4,0)&amp;"")</f>
        <v>Wolfram Bergbau und Hutten AG</v>
      </c>
      <c r="S236" s="222" t="str">
        <f t="shared" ca="1" si="33"/>
        <v>AT</v>
      </c>
      <c r="T236" s="222" t="str">
        <f ca="1">IF(B236="","",IF(ISERROR(MATCH($J236,SorP!$B$1:$B$6230,0)),"",INDIRECT("'SorP'!$A$"&amp;MATCH($J236,SorP!$B$1:$B$6230,0))))</f>
        <v>AT-6</v>
      </c>
      <c r="U236" s="238"/>
      <c r="V236" s="269">
        <f ca="1">IF(C236="",NA(),IF(OR(C236="Smelter not listed",C236="Smelter not yet identified"),MATCH($B236&amp;$D236,'Smelter Look-up'!$J:$J,0),MATCH($B236&amp;$C236,'Smelter Look-up'!$J:$J,0)))</f>
        <v>622</v>
      </c>
      <c r="W236" s="270"/>
      <c r="X236" s="270">
        <f t="shared" ca="1" si="34"/>
        <v>0</v>
      </c>
      <c r="Y236" s="270"/>
      <c r="Z236" s="270"/>
      <c r="AB236" s="272" t="str">
        <f t="shared" ca="1" si="35"/>
        <v>TungstenWolfram Bergbau und Hutten AG</v>
      </c>
    </row>
    <row r="237" spans="1:28" s="271" customFormat="1" ht="20">
      <c r="A237" s="214" t="s">
        <v>145</v>
      </c>
      <c r="B237" s="215" t="str">
        <f ca="1">IF(LEN(A237)=0,"",INDEX('Smelter Look-up'!$A:$A,MATCH($A237,'Smelter Look-up'!$E:$E,0)))</f>
        <v>Tungsten</v>
      </c>
      <c r="C237" s="219" t="str">
        <f ca="1">IF(LEN(A237)=0,"",INDEX('Smelter Look-up'!$C:$C,MATCH($A237,'Smelter Look-up'!$E:$E,0)))</f>
        <v>Xiamen Tungsten (H.C.) Co., Ltd.</v>
      </c>
      <c r="D237" s="277"/>
      <c r="E237" s="215" t="str">
        <f ca="1">IF(ISERROR($V237),"",OFFSET('Smelter Look-up'!$D$4,$V237-4,0)&amp;"")</f>
        <v>CHINA</v>
      </c>
      <c r="F237" s="215" t="str">
        <f ca="1">IF(ISERROR($V237),"",OFFSET('Smelter Look-up'!$E$4,$V237-4,0))</f>
        <v>CID002320</v>
      </c>
      <c r="G237" s="215" t="str">
        <f ca="1">IF(C237=$X$4,IF(ISERROR($V237),"Enter smelter details","RMI"),IF(ISERROR($V237),"",OFFSET('Smelter Look-up'!$F$4,$V237-4,0)))</f>
        <v>RMI</v>
      </c>
      <c r="H237" s="216" t="s">
        <v>15667</v>
      </c>
      <c r="I237" s="217" t="str">
        <f ca="1">IF(ISERROR($V237),"",OFFSET('Smelter Look-up'!$H$4,$V237-4,0))</f>
        <v>Xiamen</v>
      </c>
      <c r="J237" s="217" t="str">
        <f ca="1">IF(ISERROR($V237),"",OFFSET('Smelter Look-up'!$I$4,$V237-4,0))</f>
        <v>Fujian Sheng</v>
      </c>
      <c r="K237" s="267" t="s">
        <v>15667</v>
      </c>
      <c r="L237" s="267" t="s">
        <v>15667</v>
      </c>
      <c r="M237" s="267" t="s">
        <v>15667</v>
      </c>
      <c r="N237" s="267" t="s">
        <v>15667</v>
      </c>
      <c r="O237" s="267" t="s">
        <v>15669</v>
      </c>
      <c r="P237" s="218" t="s">
        <v>489</v>
      </c>
      <c r="Q237" s="268" t="s">
        <v>15667</v>
      </c>
      <c r="R237" s="215" t="str">
        <f ca="1">IF(ISERROR($V237),"",OFFSET('Smelter Look-up'!$C$4,$V237-4,0)&amp;"")</f>
        <v>Xiamen Tungsten (H.C.) Co., Ltd.</v>
      </c>
      <c r="S237" s="222" t="str">
        <f t="shared" ca="1" si="33"/>
        <v>CN</v>
      </c>
      <c r="T237" s="222" t="str">
        <f ca="1">IF(B237="","",IF(ISERROR(MATCH($J237,SorP!$B$1:$B$6230,0)),"",INDIRECT("'SorP'!$A$"&amp;MATCH($J237,SorP!$B$1:$B$6230,0))))</f>
        <v>CN-FJ</v>
      </c>
      <c r="U237" s="238"/>
      <c r="V237" s="269">
        <f ca="1">IF(C237="",NA(),IF(OR(C237="Smelter not listed",C237="Smelter not yet identified"),MATCH($B237&amp;$D237,'Smelter Look-up'!$J:$J,0),MATCH($B237&amp;$C237,'Smelter Look-up'!$J:$J,0)))</f>
        <v>625</v>
      </c>
      <c r="W237" s="270"/>
      <c r="X237" s="270">
        <f t="shared" ca="1" si="34"/>
        <v>0</v>
      </c>
      <c r="Y237" s="270"/>
      <c r="Z237" s="270"/>
      <c r="AB237" s="272" t="str">
        <f t="shared" ca="1" si="35"/>
        <v>TungstenXiamen Tungsten (H.C.) Co., Ltd.</v>
      </c>
    </row>
    <row r="238" spans="1:28" s="271" customFormat="1" ht="20">
      <c r="A238" s="214" t="s">
        <v>803</v>
      </c>
      <c r="B238" s="215" t="str">
        <f ca="1">IF(LEN(A238)=0,"",INDEX('Smelter Look-up'!$A:$A,MATCH($A238,'Smelter Look-up'!$E:$E,0)))</f>
        <v>Tungsten</v>
      </c>
      <c r="C238" s="219" t="str">
        <f ca="1">IF(LEN(A238)=0,"",INDEX('Smelter Look-up'!$C:$C,MATCH($A238,'Smelter Look-up'!$E:$E,0)))</f>
        <v>Xiamen Tungsten Co., Ltd.</v>
      </c>
      <c r="D238" s="277"/>
      <c r="E238" s="215" t="str">
        <f ca="1">IF(ISERROR($V238),"",OFFSET('Smelter Look-up'!$D$4,$V238-4,0)&amp;"")</f>
        <v>CHINA</v>
      </c>
      <c r="F238" s="215" t="str">
        <f ca="1">IF(ISERROR($V238),"",OFFSET('Smelter Look-up'!$E$4,$V238-4,0))</f>
        <v>CID002082</v>
      </c>
      <c r="G238" s="215" t="str">
        <f ca="1">IF(C238=$X$4,IF(ISERROR($V238),"Enter smelter details","RMI"),IF(ISERROR($V238),"",OFFSET('Smelter Look-up'!$F$4,$V238-4,0)))</f>
        <v>RMI</v>
      </c>
      <c r="H238" s="216" t="s">
        <v>15667</v>
      </c>
      <c r="I238" s="217" t="str">
        <f ca="1">IF(ISERROR($V238),"",OFFSET('Smelter Look-up'!$H$4,$V238-4,0))</f>
        <v>Xiamen</v>
      </c>
      <c r="J238" s="217" t="str">
        <f ca="1">IF(ISERROR($V238),"",OFFSET('Smelter Look-up'!$I$4,$V238-4,0))</f>
        <v>Fujian Sheng</v>
      </c>
      <c r="K238" s="267" t="s">
        <v>15667</v>
      </c>
      <c r="L238" s="267" t="s">
        <v>15667</v>
      </c>
      <c r="M238" s="267" t="s">
        <v>15667</v>
      </c>
      <c r="N238" s="267" t="s">
        <v>15667</v>
      </c>
      <c r="O238" s="267" t="s">
        <v>15669</v>
      </c>
      <c r="P238" s="218" t="s">
        <v>489</v>
      </c>
      <c r="Q238" s="268" t="s">
        <v>15667</v>
      </c>
      <c r="R238" s="215" t="str">
        <f ca="1">IF(ISERROR($V238),"",OFFSET('Smelter Look-up'!$C$4,$V238-4,0)&amp;"")</f>
        <v>Xiamen Tungsten Co., Ltd.</v>
      </c>
      <c r="S238" s="222" t="str">
        <f t="shared" ca="1" si="33"/>
        <v>CN</v>
      </c>
      <c r="T238" s="222" t="str">
        <f ca="1">IF(B238="","",IF(ISERROR(MATCH($J238,SorP!$B$1:$B$6230,0)),"",INDIRECT("'SorP'!$A$"&amp;MATCH($J238,SorP!$B$1:$B$6230,0))))</f>
        <v>CN-FJ</v>
      </c>
      <c r="U238" s="238"/>
      <c r="V238" s="269">
        <f ca="1">IF(C238="",NA(),IF(OR(C238="Smelter not listed",C238="Smelter not yet identified"),MATCH($B238&amp;$D238,'Smelter Look-up'!$J:$J,0),MATCH($B238&amp;$C238,'Smelter Look-up'!$J:$J,0)))</f>
        <v>626</v>
      </c>
      <c r="W238" s="270"/>
      <c r="X238" s="270">
        <f t="shared" ca="1" si="34"/>
        <v>0</v>
      </c>
      <c r="Y238" s="270"/>
      <c r="Z238" s="270"/>
      <c r="AB238" s="272" t="str">
        <f t="shared" ca="1" si="35"/>
        <v>TungstenXiamen Tungsten Co., Ltd.</v>
      </c>
    </row>
    <row r="239" spans="1:28" s="271" customFormat="1" ht="27">
      <c r="A239" s="214" t="s">
        <v>2294</v>
      </c>
      <c r="B239" s="215" t="str">
        <f ca="1">IF(LEN(A239)=0,"",INDEX('Smelter Look-up'!$A:$A,MATCH($A239,'Smelter Look-up'!$E:$E,0)))</f>
        <v>Tungsten</v>
      </c>
      <c r="C239" s="219" t="str">
        <f ca="1">IF(LEN(A239)=0,"",INDEX('Smelter Look-up'!$C:$C,MATCH($A239,'Smelter Look-up'!$E:$E,0)))</f>
        <v>Xinfeng Huarui Tungsten &amp; Molybdenum New Material Co., Ltd.</v>
      </c>
      <c r="D239" s="277"/>
      <c r="E239" s="215" t="str">
        <f ca="1">IF(ISERROR($V239),"",OFFSET('Smelter Look-up'!$D$4,$V239-4,0)&amp;"")</f>
        <v>CHINA</v>
      </c>
      <c r="F239" s="215" t="str">
        <f ca="1">IF(ISERROR($V239),"",OFFSET('Smelter Look-up'!$E$4,$V239-4,0))</f>
        <v>CID002830</v>
      </c>
      <c r="G239" s="215" t="str">
        <f ca="1">IF(C239=$X$4,IF(ISERROR($V239),"Enter smelter details","RMI"),IF(ISERROR($V239),"",OFFSET('Smelter Look-up'!$F$4,$V239-4,0)))</f>
        <v>RMI</v>
      </c>
      <c r="H239" s="216" t="s">
        <v>15667</v>
      </c>
      <c r="I239" s="217" t="str">
        <f ca="1">IF(ISERROR($V239),"",OFFSET('Smelter Look-up'!$H$4,$V239-4,0))</f>
        <v>Ganzhou</v>
      </c>
      <c r="J239" s="217" t="str">
        <f ca="1">IF(ISERROR($V239),"",OFFSET('Smelter Look-up'!$I$4,$V239-4,0))</f>
        <v>Jiangxi Sheng</v>
      </c>
      <c r="K239" s="267" t="s">
        <v>15667</v>
      </c>
      <c r="L239" s="267" t="s">
        <v>15667</v>
      </c>
      <c r="M239" s="267" t="s">
        <v>15667</v>
      </c>
      <c r="N239" s="267" t="s">
        <v>15667</v>
      </c>
      <c r="O239" s="267" t="s">
        <v>490</v>
      </c>
      <c r="P239" s="218" t="s">
        <v>15667</v>
      </c>
      <c r="Q239" s="268" t="s">
        <v>15667</v>
      </c>
      <c r="R239" s="215" t="str">
        <f ca="1">IF(ISERROR($V239),"",OFFSET('Smelter Look-up'!$C$4,$V239-4,0)&amp;"")</f>
        <v>Xinfeng Huarui Tungsten &amp; Molybdenum New Material Co., Ltd.</v>
      </c>
      <c r="S239" s="222" t="str">
        <f t="shared" ca="1" si="33"/>
        <v>CN</v>
      </c>
      <c r="T239" s="222" t="str">
        <f ca="1">IF(B239="","",IF(ISERROR(MATCH($J239,SorP!$B$1:$B$6230,0)),"",INDIRECT("'SorP'!$A$"&amp;MATCH($J239,SorP!$B$1:$B$6230,0))))</f>
        <v>CN-JX</v>
      </c>
      <c r="U239" s="238"/>
      <c r="V239" s="269">
        <f ca="1">IF(C239="",NA(),IF(OR(C239="Smelter not listed",C239="Smelter not yet identified"),MATCH($B239&amp;$D239,'Smelter Look-up'!$J:$J,0),MATCH($B239&amp;$C239,'Smelter Look-up'!$J:$J,0)))</f>
        <v>627</v>
      </c>
      <c r="W239" s="270"/>
      <c r="X239" s="270">
        <f t="shared" ca="1" si="34"/>
        <v>0</v>
      </c>
      <c r="Y239" s="270"/>
      <c r="Z239" s="270"/>
      <c r="AB239" s="272" t="str">
        <f t="shared" ca="1" si="35"/>
        <v>TungstenXinfeng Huarui Tungsten &amp; Molybdenum New Material Co., Ltd.</v>
      </c>
    </row>
    <row r="240" spans="1:28" s="271" customFormat="1" ht="20">
      <c r="A240" s="214"/>
      <c r="B240" s="215" t="str">
        <f>IF(LEN(A240)=0,"",INDEX('Smelter Look-up'!$A:$A,MATCH($A240,'Smelter Look-up'!$E:$E,0)))</f>
        <v/>
      </c>
      <c r="C240" s="219" t="str">
        <f>IF(LEN(A240)=0,"",INDEX('Smelter Look-up'!$C:$C,MATCH($A240,'Smelter Look-up'!$E:$E,0)))</f>
        <v/>
      </c>
      <c r="D240" s="277"/>
      <c r="E240" s="215" t="str">
        <f ca="1">IF(ISERROR($V240),"",OFFSET('Smelter Look-up'!$D$4,$V240-4,0)&amp;"")</f>
        <v/>
      </c>
      <c r="F240" s="215" t="str">
        <f ca="1">IF(ISERROR($V240),"",OFFSET('Smelter Look-up'!$E$4,$V240-4,0))</f>
        <v/>
      </c>
      <c r="G240" s="215" t="str">
        <f ca="1">IF(C240=$X$4,IF(ISERROR($V240),"Enter smelter details","RMI"),IF(ISERROR($V240),"",OFFSET('Smelter Look-up'!$F$4,$V240-4,0)))</f>
        <v/>
      </c>
      <c r="H240" s="216" t="str">
        <f ca="1">IF(ISERROR($V240),"",OFFSET('Smelter Look-up'!$G$4,$V240-4,0))</f>
        <v/>
      </c>
      <c r="I240" s="217" t="str">
        <f ca="1">IF(ISERROR($V240),"",OFFSET('Smelter Look-up'!$H$4,$V240-4,0))</f>
        <v/>
      </c>
      <c r="J240" s="217" t="str">
        <f ca="1">IF(ISERROR($V240),"",OFFSET('Smelter Look-up'!$I$4,$V240-4,0))</f>
        <v/>
      </c>
      <c r="K240" s="267"/>
      <c r="L240" s="267"/>
      <c r="M240" s="267"/>
      <c r="N240" s="267"/>
      <c r="O240" s="267"/>
      <c r="P240" s="218"/>
      <c r="Q240" s="268"/>
      <c r="R240" s="215" t="str">
        <f ca="1">IF(ISERROR($V240),"",OFFSET('Smelter Look-up'!$C$4,$V240-4,0)&amp;"")</f>
        <v/>
      </c>
      <c r="S240" s="222" t="str">
        <f t="shared" ca="1" si="33"/>
        <v/>
      </c>
      <c r="T240" s="222" t="str">
        <f ca="1">IF(B240="","",IF(ISERROR(MATCH($J240,SorP!$B$1:$B$6230,0)),"",INDIRECT("'SorP'!$A$"&amp;MATCH($J240,SorP!$B$1:$B$6230,0))))</f>
        <v/>
      </c>
      <c r="U240" s="238"/>
      <c r="V240" s="269" t="e">
        <f>IF(C240="",NA(),IF(OR(C240="Smelter not listed",C240="Smelter not yet identified"),MATCH($B240&amp;$D240,'Smelter Look-up'!$J:$J,0),MATCH($B240&amp;$C240,'Smelter Look-up'!$J:$J,0)))</f>
        <v>#N/A</v>
      </c>
      <c r="W240" s="270"/>
      <c r="X240" s="270">
        <f t="shared" ca="1" si="34"/>
        <v>0</v>
      </c>
      <c r="Y240" s="270"/>
      <c r="Z240" s="270"/>
      <c r="AB240" s="272" t="str">
        <f t="shared" si="35"/>
        <v/>
      </c>
    </row>
    <row r="241" spans="1:28" s="271" customFormat="1" ht="20">
      <c r="A241" s="214"/>
      <c r="B241" s="215" t="str">
        <f>IF(LEN(A241)=0,"",INDEX('Smelter Look-up'!$A:$A,MATCH($A241,'Smelter Look-up'!$E:$E,0)))</f>
        <v/>
      </c>
      <c r="C241" s="219" t="str">
        <f>IF(LEN(A241)=0,"",INDEX('Smelter Look-up'!$C:$C,MATCH($A241,'Smelter Look-up'!$E:$E,0)))</f>
        <v/>
      </c>
      <c r="D241" s="277"/>
      <c r="E241" s="215" t="str">
        <f ca="1">IF(ISERROR($V241),"",OFFSET('Smelter Look-up'!$D$4,$V241-4,0)&amp;"")</f>
        <v/>
      </c>
      <c r="F241" s="215" t="str">
        <f ca="1">IF(ISERROR($V241),"",OFFSET('Smelter Look-up'!$E$4,$V241-4,0))</f>
        <v/>
      </c>
      <c r="G241" s="215" t="str">
        <f ca="1">IF(C241=$X$4,IF(ISERROR($V241),"Enter smelter details","RMI"),IF(ISERROR($V241),"",OFFSET('Smelter Look-up'!$F$4,$V241-4,0)))</f>
        <v/>
      </c>
      <c r="H241" s="216" t="str">
        <f ca="1">IF(ISERROR($V241),"",OFFSET('Smelter Look-up'!$G$4,$V241-4,0))</f>
        <v/>
      </c>
      <c r="I241" s="217" t="str">
        <f ca="1">IF(ISERROR($V241),"",OFFSET('Smelter Look-up'!$H$4,$V241-4,0))</f>
        <v/>
      </c>
      <c r="J241" s="217" t="str">
        <f ca="1">IF(ISERROR($V241),"",OFFSET('Smelter Look-up'!$I$4,$V241-4,0))</f>
        <v/>
      </c>
      <c r="K241" s="267"/>
      <c r="L241" s="267"/>
      <c r="M241" s="267"/>
      <c r="N241" s="267"/>
      <c r="O241" s="267"/>
      <c r="P241" s="218"/>
      <c r="Q241" s="268"/>
      <c r="R241" s="215" t="str">
        <f ca="1">IF(ISERROR($V241),"",OFFSET('Smelter Look-up'!$C$4,$V241-4,0)&amp;"")</f>
        <v/>
      </c>
      <c r="S241" s="222" t="str">
        <f t="shared" ca="1" si="33"/>
        <v/>
      </c>
      <c r="T241" s="222" t="str">
        <f ca="1">IF(B241="","",IF(ISERROR(MATCH($J241,SorP!$B$1:$B$6230,0)),"",INDIRECT("'SorP'!$A$"&amp;MATCH($J241,SorP!$B$1:$B$6230,0))))</f>
        <v/>
      </c>
      <c r="U241" s="238"/>
      <c r="V241" s="269" t="e">
        <f>IF(C241="",NA(),IF(OR(C241="Smelter not listed",C241="Smelter not yet identified"),MATCH($B241&amp;$D241,'Smelter Look-up'!$J:$J,0),MATCH($B241&amp;$C241,'Smelter Look-up'!$J:$J,0)))</f>
        <v>#N/A</v>
      </c>
      <c r="W241" s="270"/>
      <c r="X241" s="270">
        <f t="shared" ca="1" si="34"/>
        <v>0</v>
      </c>
      <c r="Y241" s="270"/>
      <c r="Z241" s="270"/>
      <c r="AB241" s="272" t="str">
        <f t="shared" si="35"/>
        <v/>
      </c>
    </row>
    <row r="242" spans="1:28" s="271" customFormat="1" ht="20">
      <c r="A242" s="214"/>
      <c r="B242" s="215" t="str">
        <f>IF(LEN(A242)=0,"",INDEX('Smelter Look-up'!$A:$A,MATCH($A242,'Smelter Look-up'!$E:$E,0)))</f>
        <v/>
      </c>
      <c r="C242" s="219" t="str">
        <f>IF(LEN(A242)=0,"",INDEX('Smelter Look-up'!$C:$C,MATCH($A242,'Smelter Look-up'!$E:$E,0)))</f>
        <v/>
      </c>
      <c r="D242" s="277"/>
      <c r="E242" s="215" t="str">
        <f ca="1">IF(ISERROR($V242),"",OFFSET('Smelter Look-up'!$D$4,$V242-4,0)&amp;"")</f>
        <v/>
      </c>
      <c r="F242" s="215" t="str">
        <f ca="1">IF(ISERROR($V242),"",OFFSET('Smelter Look-up'!$E$4,$V242-4,0))</f>
        <v/>
      </c>
      <c r="G242" s="215" t="str">
        <f ca="1">IF(C242=$X$4,IF(ISERROR($V242),"Enter smelter details","RMI"),IF(ISERROR($V242),"",OFFSET('Smelter Look-up'!$F$4,$V242-4,0)))</f>
        <v/>
      </c>
      <c r="H242" s="216" t="str">
        <f ca="1">IF(ISERROR($V242),"",OFFSET('Smelter Look-up'!$G$4,$V242-4,0))</f>
        <v/>
      </c>
      <c r="I242" s="217" t="str">
        <f ca="1">IF(ISERROR($V242),"",OFFSET('Smelter Look-up'!$H$4,$V242-4,0))</f>
        <v/>
      </c>
      <c r="J242" s="217" t="str">
        <f ca="1">IF(ISERROR($V242),"",OFFSET('Smelter Look-up'!$I$4,$V242-4,0))</f>
        <v/>
      </c>
      <c r="K242" s="267"/>
      <c r="L242" s="267"/>
      <c r="M242" s="267"/>
      <c r="N242" s="267"/>
      <c r="O242" s="267"/>
      <c r="P242" s="218"/>
      <c r="Q242" s="268"/>
      <c r="R242" s="215" t="str">
        <f ca="1">IF(ISERROR($V242),"",OFFSET('Smelter Look-up'!$C$4,$V242-4,0)&amp;"")</f>
        <v/>
      </c>
      <c r="S242" s="222" t="str">
        <f t="shared" ca="1" si="33"/>
        <v/>
      </c>
      <c r="T242" s="222" t="str">
        <f ca="1">IF(B242="","",IF(ISERROR(MATCH($J242,SorP!$B$1:$B$6230,0)),"",INDIRECT("'SorP'!$A$"&amp;MATCH($J242,SorP!$B$1:$B$6230,0))))</f>
        <v/>
      </c>
      <c r="U242" s="238"/>
      <c r="V242" s="269" t="e">
        <f>IF(C242="",NA(),IF(OR(C242="Smelter not listed",C242="Smelter not yet identified"),MATCH($B242&amp;$D242,'Smelter Look-up'!$J:$J,0),MATCH($B242&amp;$C242,'Smelter Look-up'!$J:$J,0)))</f>
        <v>#N/A</v>
      </c>
      <c r="W242" s="270"/>
      <c r="X242" s="270">
        <f t="shared" ca="1" si="34"/>
        <v>0</v>
      </c>
      <c r="Y242" s="270"/>
      <c r="Z242" s="270"/>
      <c r="AB242" s="272" t="str">
        <f t="shared" si="35"/>
        <v/>
      </c>
    </row>
    <row r="243" spans="1:28" s="271" customFormat="1" ht="20">
      <c r="A243" s="214"/>
      <c r="B243" s="215" t="str">
        <f>IF(LEN(A243)=0,"",INDEX('Smelter Look-up'!$A:$A,MATCH($A243,'Smelter Look-up'!$E:$E,0)))</f>
        <v/>
      </c>
      <c r="C243" s="219" t="str">
        <f>IF(LEN(A243)=0,"",INDEX('Smelter Look-up'!$C:$C,MATCH($A243,'Smelter Look-up'!$E:$E,0)))</f>
        <v/>
      </c>
      <c r="D243" s="277"/>
      <c r="E243" s="215" t="str">
        <f ca="1">IF(ISERROR($V243),"",OFFSET('Smelter Look-up'!$D$4,$V243-4,0)&amp;"")</f>
        <v/>
      </c>
      <c r="F243" s="215" t="str">
        <f ca="1">IF(ISERROR($V243),"",OFFSET('Smelter Look-up'!$E$4,$V243-4,0))</f>
        <v/>
      </c>
      <c r="G243" s="215" t="str">
        <f ca="1">IF(C243=$X$4,IF(ISERROR($V243),"Enter smelter details","RMI"),IF(ISERROR($V243),"",OFFSET('Smelter Look-up'!$F$4,$V243-4,0)))</f>
        <v/>
      </c>
      <c r="H243" s="216" t="str">
        <f ca="1">IF(ISERROR($V243),"",OFFSET('Smelter Look-up'!$G$4,$V243-4,0))</f>
        <v/>
      </c>
      <c r="I243" s="217" t="str">
        <f ca="1">IF(ISERROR($V243),"",OFFSET('Smelter Look-up'!$H$4,$V243-4,0))</f>
        <v/>
      </c>
      <c r="J243" s="217" t="str">
        <f ca="1">IF(ISERROR($V243),"",OFFSET('Smelter Look-up'!$I$4,$V243-4,0))</f>
        <v/>
      </c>
      <c r="K243" s="267"/>
      <c r="L243" s="267"/>
      <c r="M243" s="267"/>
      <c r="N243" s="267"/>
      <c r="O243" s="267"/>
      <c r="P243" s="218"/>
      <c r="Q243" s="268"/>
      <c r="R243" s="215" t="str">
        <f ca="1">IF(ISERROR($V243),"",OFFSET('Smelter Look-up'!$C$4,$V243-4,0)&amp;"")</f>
        <v/>
      </c>
      <c r="S243" s="222" t="str">
        <f t="shared" ca="1" si="33"/>
        <v/>
      </c>
      <c r="T243" s="222" t="str">
        <f ca="1">IF(B243="","",IF(ISERROR(MATCH($J243,SorP!$B$1:$B$6230,0)),"",INDIRECT("'SorP'!$A$"&amp;MATCH($J243,SorP!$B$1:$B$6230,0))))</f>
        <v/>
      </c>
      <c r="U243" s="238"/>
      <c r="V243" s="269" t="e">
        <f>IF(C243="",NA(),IF(OR(C243="Smelter not listed",C243="Smelter not yet identified"),MATCH($B243&amp;$D243,'Smelter Look-up'!$J:$J,0),MATCH($B243&amp;$C243,'Smelter Look-up'!$J:$J,0)))</f>
        <v>#N/A</v>
      </c>
      <c r="W243" s="270"/>
      <c r="X243" s="270">
        <f t="shared" ca="1" si="34"/>
        <v>0</v>
      </c>
      <c r="Y243" s="270"/>
      <c r="Z243" s="270"/>
      <c r="AB243" s="272" t="str">
        <f t="shared" si="35"/>
        <v/>
      </c>
    </row>
    <row r="244" spans="1:28" s="271" customFormat="1" ht="20">
      <c r="A244" s="214"/>
      <c r="B244" s="215" t="str">
        <f>IF(LEN(A244)=0,"",INDEX('Smelter Look-up'!$A:$A,MATCH($A244,'Smelter Look-up'!$E:$E,0)))</f>
        <v/>
      </c>
      <c r="C244" s="219" t="str">
        <f>IF(LEN(A244)=0,"",INDEX('Smelter Look-up'!$C:$C,MATCH($A244,'Smelter Look-up'!$E:$E,0)))</f>
        <v/>
      </c>
      <c r="D244" s="277"/>
      <c r="E244" s="215" t="str">
        <f ca="1">IF(ISERROR($V244),"",OFFSET('Smelter Look-up'!$D$4,$V244-4,0)&amp;"")</f>
        <v/>
      </c>
      <c r="F244" s="215" t="str">
        <f ca="1">IF(ISERROR($V244),"",OFFSET('Smelter Look-up'!$E$4,$V244-4,0))</f>
        <v/>
      </c>
      <c r="G244" s="215" t="str">
        <f ca="1">IF(C244=$X$4,IF(ISERROR($V244),"Enter smelter details","RMI"),IF(ISERROR($V244),"",OFFSET('Smelter Look-up'!$F$4,$V244-4,0)))</f>
        <v/>
      </c>
      <c r="H244" s="216" t="str">
        <f ca="1">IF(ISERROR($V244),"",OFFSET('Smelter Look-up'!$G$4,$V244-4,0))</f>
        <v/>
      </c>
      <c r="I244" s="217" t="str">
        <f ca="1">IF(ISERROR($V244),"",OFFSET('Smelter Look-up'!$H$4,$V244-4,0))</f>
        <v/>
      </c>
      <c r="J244" s="217" t="str">
        <f ca="1">IF(ISERROR($V244),"",OFFSET('Smelter Look-up'!$I$4,$V244-4,0))</f>
        <v/>
      </c>
      <c r="K244" s="267"/>
      <c r="L244" s="267"/>
      <c r="M244" s="267"/>
      <c r="N244" s="267"/>
      <c r="O244" s="267"/>
      <c r="P244" s="218"/>
      <c r="Q244" s="268"/>
      <c r="R244" s="215" t="str">
        <f ca="1">IF(ISERROR($V244),"",OFFSET('Smelter Look-up'!$C$4,$V244-4,0)&amp;"")</f>
        <v/>
      </c>
      <c r="S244" s="222" t="str">
        <f t="shared" ca="1" si="33"/>
        <v/>
      </c>
      <c r="T244" s="222" t="str">
        <f ca="1">IF(B244="","",IF(ISERROR(MATCH($J244,SorP!$B$1:$B$6230,0)),"",INDIRECT("'SorP'!$A$"&amp;MATCH($J244,SorP!$B$1:$B$6230,0))))</f>
        <v/>
      </c>
      <c r="U244" s="238"/>
      <c r="V244" s="269" t="e">
        <f>IF(C244="",NA(),IF(OR(C244="Smelter not listed",C244="Smelter not yet identified"),MATCH($B244&amp;$D244,'Smelter Look-up'!$J:$J,0),MATCH($B244&amp;$C244,'Smelter Look-up'!$J:$J,0)))</f>
        <v>#N/A</v>
      </c>
      <c r="W244" s="270"/>
      <c r="X244" s="270">
        <f t="shared" ca="1" si="34"/>
        <v>0</v>
      </c>
      <c r="Y244" s="270"/>
      <c r="Z244" s="270"/>
      <c r="AB244" s="272" t="str">
        <f t="shared" si="35"/>
        <v/>
      </c>
    </row>
    <row r="245" spans="1:28" s="271" customFormat="1" ht="20">
      <c r="A245" s="214"/>
      <c r="B245" s="215" t="str">
        <f>IF(LEN(A245)=0,"",INDEX('Smelter Look-up'!$A:$A,MATCH($A245,'Smelter Look-up'!$E:$E,0)))</f>
        <v/>
      </c>
      <c r="C245" s="219" t="str">
        <f>IF(LEN(A245)=0,"",INDEX('Smelter Look-up'!$C:$C,MATCH($A245,'Smelter Look-up'!$E:$E,0)))</f>
        <v/>
      </c>
      <c r="D245" s="277"/>
      <c r="E245" s="215" t="str">
        <f ca="1">IF(ISERROR($V245),"",OFFSET('Smelter Look-up'!$D$4,$V245-4,0)&amp;"")</f>
        <v/>
      </c>
      <c r="F245" s="215" t="str">
        <f ca="1">IF(ISERROR($V245),"",OFFSET('Smelter Look-up'!$E$4,$V245-4,0))</f>
        <v/>
      </c>
      <c r="G245" s="215" t="str">
        <f ca="1">IF(C245=$X$4,IF(ISERROR($V245),"Enter smelter details","RMI"),IF(ISERROR($V245),"",OFFSET('Smelter Look-up'!$F$4,$V245-4,0)))</f>
        <v/>
      </c>
      <c r="H245" s="216" t="str">
        <f ca="1">IF(ISERROR($V245),"",OFFSET('Smelter Look-up'!$G$4,$V245-4,0))</f>
        <v/>
      </c>
      <c r="I245" s="217" t="str">
        <f ca="1">IF(ISERROR($V245),"",OFFSET('Smelter Look-up'!$H$4,$V245-4,0))</f>
        <v/>
      </c>
      <c r="J245" s="217" t="str">
        <f ca="1">IF(ISERROR($V245),"",OFFSET('Smelter Look-up'!$I$4,$V245-4,0))</f>
        <v/>
      </c>
      <c r="K245" s="267"/>
      <c r="L245" s="267"/>
      <c r="M245" s="267"/>
      <c r="N245" s="267"/>
      <c r="O245" s="267"/>
      <c r="P245" s="218"/>
      <c r="Q245" s="268"/>
      <c r="R245" s="215" t="str">
        <f ca="1">IF(ISERROR($V245),"",OFFSET('Smelter Look-up'!$C$4,$V245-4,0)&amp;"")</f>
        <v/>
      </c>
      <c r="S245" s="222" t="str">
        <f t="shared" ca="1" si="33"/>
        <v/>
      </c>
      <c r="T245" s="222" t="str">
        <f ca="1">IF(B245="","",IF(ISERROR(MATCH($J245,SorP!$B$1:$B$6230,0)),"",INDIRECT("'SorP'!$A$"&amp;MATCH($J245,SorP!$B$1:$B$6230,0))))</f>
        <v/>
      </c>
      <c r="U245" s="238"/>
      <c r="V245" s="269" t="e">
        <f>IF(C245="",NA(),IF(OR(C245="Smelter not listed",C245="Smelter not yet identified"),MATCH($B245&amp;$D245,'Smelter Look-up'!$J:$J,0),MATCH($B245&amp;$C245,'Smelter Look-up'!$J:$J,0)))</f>
        <v>#N/A</v>
      </c>
      <c r="W245" s="270"/>
      <c r="X245" s="270">
        <f t="shared" ca="1" si="34"/>
        <v>0</v>
      </c>
      <c r="Y245" s="270"/>
      <c r="Z245" s="270"/>
      <c r="AB245" s="272" t="str">
        <f t="shared" si="35"/>
        <v/>
      </c>
    </row>
    <row r="246" spans="1:28" s="271" customFormat="1" ht="20">
      <c r="A246" s="214"/>
      <c r="B246" s="215" t="str">
        <f>IF(LEN(A246)=0,"",INDEX('Smelter Look-up'!$A:$A,MATCH($A246,'Smelter Look-up'!$E:$E,0)))</f>
        <v/>
      </c>
      <c r="C246" s="219" t="str">
        <f>IF(LEN(A246)=0,"",INDEX('Smelter Look-up'!$C:$C,MATCH($A246,'Smelter Look-up'!$E:$E,0)))</f>
        <v/>
      </c>
      <c r="D246" s="277"/>
      <c r="E246" s="215" t="str">
        <f ca="1">IF(ISERROR($V246),"",OFFSET('Smelter Look-up'!$D$4,$V246-4,0)&amp;"")</f>
        <v/>
      </c>
      <c r="F246" s="215" t="str">
        <f ca="1">IF(ISERROR($V246),"",OFFSET('Smelter Look-up'!$E$4,$V246-4,0))</f>
        <v/>
      </c>
      <c r="G246" s="215" t="str">
        <f ca="1">IF(C246=$X$4,IF(ISERROR($V246),"Enter smelter details","RMI"),IF(ISERROR($V246),"",OFFSET('Smelter Look-up'!$F$4,$V246-4,0)))</f>
        <v/>
      </c>
      <c r="H246" s="216" t="str">
        <f ca="1">IF(ISERROR($V246),"",OFFSET('Smelter Look-up'!$G$4,$V246-4,0))</f>
        <v/>
      </c>
      <c r="I246" s="217" t="str">
        <f ca="1">IF(ISERROR($V246),"",OFFSET('Smelter Look-up'!$H$4,$V246-4,0))</f>
        <v/>
      </c>
      <c r="J246" s="217" t="str">
        <f ca="1">IF(ISERROR($V246),"",OFFSET('Smelter Look-up'!$I$4,$V246-4,0))</f>
        <v/>
      </c>
      <c r="K246" s="267"/>
      <c r="L246" s="267"/>
      <c r="M246" s="267"/>
      <c r="N246" s="267"/>
      <c r="O246" s="267"/>
      <c r="P246" s="218"/>
      <c r="Q246" s="268"/>
      <c r="R246" s="215" t="str">
        <f ca="1">IF(ISERROR($V246),"",OFFSET('Smelter Look-up'!$C$4,$V246-4,0)&amp;"")</f>
        <v/>
      </c>
      <c r="S246" s="222" t="str">
        <f t="shared" ca="1" si="33"/>
        <v/>
      </c>
      <c r="T246" s="222" t="str">
        <f ca="1">IF(B246="","",IF(ISERROR(MATCH($J246,SorP!$B$1:$B$6230,0)),"",INDIRECT("'SorP'!$A$"&amp;MATCH($J246,SorP!$B$1:$B$6230,0))))</f>
        <v/>
      </c>
      <c r="U246" s="238"/>
      <c r="V246" s="269" t="e">
        <f>IF(C246="",NA(),IF(OR(C246="Smelter not listed",C246="Smelter not yet identified"),MATCH($B246&amp;$D246,'Smelter Look-up'!$J:$J,0),MATCH($B246&amp;$C246,'Smelter Look-up'!$J:$J,0)))</f>
        <v>#N/A</v>
      </c>
      <c r="W246" s="270"/>
      <c r="X246" s="270">
        <f t="shared" ca="1" si="34"/>
        <v>0</v>
      </c>
      <c r="Y246" s="270"/>
      <c r="Z246" s="270"/>
      <c r="AB246" s="272" t="str">
        <f t="shared" si="35"/>
        <v/>
      </c>
    </row>
    <row r="247" spans="1:28" s="271" customFormat="1" ht="20">
      <c r="A247" s="214"/>
      <c r="B247" s="215" t="str">
        <f>IF(LEN(A247)=0,"",INDEX('Smelter Look-up'!$A:$A,MATCH($A247,'Smelter Look-up'!$E:$E,0)))</f>
        <v/>
      </c>
      <c r="C247" s="219" t="str">
        <f>IF(LEN(A247)=0,"",INDEX('Smelter Look-up'!$C:$C,MATCH($A247,'Smelter Look-up'!$E:$E,0)))</f>
        <v/>
      </c>
      <c r="D247" s="277"/>
      <c r="E247" s="215" t="str">
        <f ca="1">IF(ISERROR($V247),"",OFFSET('Smelter Look-up'!$D$4,$V247-4,0)&amp;"")</f>
        <v/>
      </c>
      <c r="F247" s="215" t="str">
        <f ca="1">IF(ISERROR($V247),"",OFFSET('Smelter Look-up'!$E$4,$V247-4,0))</f>
        <v/>
      </c>
      <c r="G247" s="215" t="str">
        <f ca="1">IF(C247=$X$4,IF(ISERROR($V247),"Enter smelter details","RMI"),IF(ISERROR($V247),"",OFFSET('Smelter Look-up'!$F$4,$V247-4,0)))</f>
        <v/>
      </c>
      <c r="H247" s="216" t="str">
        <f ca="1">IF(ISERROR($V247),"",OFFSET('Smelter Look-up'!$G$4,$V247-4,0))</f>
        <v/>
      </c>
      <c r="I247" s="217" t="str">
        <f ca="1">IF(ISERROR($V247),"",OFFSET('Smelter Look-up'!$H$4,$V247-4,0))</f>
        <v/>
      </c>
      <c r="J247" s="217" t="str">
        <f ca="1">IF(ISERROR($V247),"",OFFSET('Smelter Look-up'!$I$4,$V247-4,0))</f>
        <v/>
      </c>
      <c r="K247" s="267"/>
      <c r="L247" s="267"/>
      <c r="M247" s="267"/>
      <c r="N247" s="267"/>
      <c r="O247" s="267"/>
      <c r="P247" s="218"/>
      <c r="Q247" s="268"/>
      <c r="R247" s="215" t="str">
        <f ca="1">IF(ISERROR($V247),"",OFFSET('Smelter Look-up'!$C$4,$V247-4,0)&amp;"")</f>
        <v/>
      </c>
      <c r="S247" s="222" t="str">
        <f t="shared" ca="1" si="33"/>
        <v/>
      </c>
      <c r="T247" s="222" t="str">
        <f ca="1">IF(B247="","",IF(ISERROR(MATCH($J247,SorP!$B$1:$B$6230,0)),"",INDIRECT("'SorP'!$A$"&amp;MATCH($J247,SorP!$B$1:$B$6230,0))))</f>
        <v/>
      </c>
      <c r="U247" s="238"/>
      <c r="V247" s="269" t="e">
        <f>IF(C247="",NA(),IF(OR(C247="Smelter not listed",C247="Smelter not yet identified"),MATCH($B247&amp;$D247,'Smelter Look-up'!$J:$J,0),MATCH($B247&amp;$C247,'Smelter Look-up'!$J:$J,0)))</f>
        <v>#N/A</v>
      </c>
      <c r="W247" s="270"/>
      <c r="X247" s="270">
        <f t="shared" ca="1" si="34"/>
        <v>0</v>
      </c>
      <c r="Y247" s="270"/>
      <c r="Z247" s="270"/>
      <c r="AB247" s="272" t="str">
        <f t="shared" si="35"/>
        <v/>
      </c>
    </row>
    <row r="248" spans="1:28" s="271" customFormat="1" ht="20">
      <c r="A248" s="214"/>
      <c r="B248" s="215" t="str">
        <f>IF(LEN(A248)=0,"",INDEX('Smelter Look-up'!$A:$A,MATCH($A248,'Smelter Look-up'!$E:$E,0)))</f>
        <v/>
      </c>
      <c r="C248" s="219" t="str">
        <f>IF(LEN(A248)=0,"",INDEX('Smelter Look-up'!$C:$C,MATCH($A248,'Smelter Look-up'!$E:$E,0)))</f>
        <v/>
      </c>
      <c r="D248" s="277"/>
      <c r="E248" s="215" t="str">
        <f ca="1">IF(ISERROR($V248),"",OFFSET('Smelter Look-up'!$D$4,$V248-4,0)&amp;"")</f>
        <v/>
      </c>
      <c r="F248" s="215" t="str">
        <f ca="1">IF(ISERROR($V248),"",OFFSET('Smelter Look-up'!$E$4,$V248-4,0))</f>
        <v/>
      </c>
      <c r="G248" s="215" t="str">
        <f ca="1">IF(C248=$X$4,IF(ISERROR($V248),"Enter smelter details","RMI"),IF(ISERROR($V248),"",OFFSET('Smelter Look-up'!$F$4,$V248-4,0)))</f>
        <v/>
      </c>
      <c r="H248" s="216" t="str">
        <f ca="1">IF(ISERROR($V248),"",OFFSET('Smelter Look-up'!$G$4,$V248-4,0))</f>
        <v/>
      </c>
      <c r="I248" s="217" t="str">
        <f ca="1">IF(ISERROR($V248),"",OFFSET('Smelter Look-up'!$H$4,$V248-4,0))</f>
        <v/>
      </c>
      <c r="J248" s="217" t="str">
        <f ca="1">IF(ISERROR($V248),"",OFFSET('Smelter Look-up'!$I$4,$V248-4,0))</f>
        <v/>
      </c>
      <c r="K248" s="267"/>
      <c r="L248" s="267"/>
      <c r="M248" s="267"/>
      <c r="N248" s="267"/>
      <c r="O248" s="267"/>
      <c r="P248" s="218"/>
      <c r="Q248" s="268"/>
      <c r="R248" s="215" t="str">
        <f ca="1">IF(ISERROR($V248),"",OFFSET('Smelter Look-up'!$C$4,$V248-4,0)&amp;"")</f>
        <v/>
      </c>
      <c r="S248" s="222" t="str">
        <f t="shared" ca="1" si="33"/>
        <v/>
      </c>
      <c r="T248" s="222" t="str">
        <f ca="1">IF(B248="","",IF(ISERROR(MATCH($J248,SorP!$B$1:$B$6230,0)),"",INDIRECT("'SorP'!$A$"&amp;MATCH($J248,SorP!$B$1:$B$6230,0))))</f>
        <v/>
      </c>
      <c r="U248" s="238"/>
      <c r="V248" s="269" t="e">
        <f>IF(C248="",NA(),IF(OR(C248="Smelter not listed",C248="Smelter not yet identified"),MATCH($B248&amp;$D248,'Smelter Look-up'!$J:$J,0),MATCH($B248&amp;$C248,'Smelter Look-up'!$J:$J,0)))</f>
        <v>#N/A</v>
      </c>
      <c r="W248" s="270"/>
      <c r="X248" s="270">
        <f t="shared" ca="1" si="34"/>
        <v>0</v>
      </c>
      <c r="Y248" s="270"/>
      <c r="Z248" s="270"/>
      <c r="AB248" s="272" t="str">
        <f t="shared" si="35"/>
        <v/>
      </c>
    </row>
    <row r="249" spans="1:28" s="271" customFormat="1" ht="20">
      <c r="A249" s="214"/>
      <c r="B249" s="215" t="str">
        <f>IF(LEN(A249)=0,"",INDEX('Smelter Look-up'!$A:$A,MATCH($A249,'Smelter Look-up'!$E:$E,0)))</f>
        <v/>
      </c>
      <c r="C249" s="219" t="str">
        <f>IF(LEN(A249)=0,"",INDEX('Smelter Look-up'!$C:$C,MATCH($A249,'Smelter Look-up'!$E:$E,0)))</f>
        <v/>
      </c>
      <c r="D249" s="277"/>
      <c r="E249" s="215" t="str">
        <f ca="1">IF(ISERROR($V249),"",OFFSET('Smelter Look-up'!$D$4,$V249-4,0)&amp;"")</f>
        <v/>
      </c>
      <c r="F249" s="215" t="str">
        <f ca="1">IF(ISERROR($V249),"",OFFSET('Smelter Look-up'!$E$4,$V249-4,0))</f>
        <v/>
      </c>
      <c r="G249" s="215" t="str">
        <f ca="1">IF(C249=$X$4,IF(ISERROR($V249),"Enter smelter details","RMI"),IF(ISERROR($V249),"",OFFSET('Smelter Look-up'!$F$4,$V249-4,0)))</f>
        <v/>
      </c>
      <c r="H249" s="216" t="str">
        <f ca="1">IF(ISERROR($V249),"",OFFSET('Smelter Look-up'!$G$4,$V249-4,0))</f>
        <v/>
      </c>
      <c r="I249" s="217" t="str">
        <f ca="1">IF(ISERROR($V249),"",OFFSET('Smelter Look-up'!$H$4,$V249-4,0))</f>
        <v/>
      </c>
      <c r="J249" s="217" t="str">
        <f ca="1">IF(ISERROR($V249),"",OFFSET('Smelter Look-up'!$I$4,$V249-4,0))</f>
        <v/>
      </c>
      <c r="K249" s="267"/>
      <c r="L249" s="267"/>
      <c r="M249" s="267"/>
      <c r="N249" s="267"/>
      <c r="O249" s="267"/>
      <c r="P249" s="218"/>
      <c r="Q249" s="268"/>
      <c r="R249" s="215" t="str">
        <f ca="1">IF(ISERROR($V249),"",OFFSET('Smelter Look-up'!$C$4,$V249-4,0)&amp;"")</f>
        <v/>
      </c>
      <c r="S249" s="222" t="str">
        <f t="shared" ca="1" si="33"/>
        <v/>
      </c>
      <c r="T249" s="222" t="str">
        <f ca="1">IF(B249="","",IF(ISERROR(MATCH($J249,SorP!$B$1:$B$6230,0)),"",INDIRECT("'SorP'!$A$"&amp;MATCH($J249,SorP!$B$1:$B$6230,0))))</f>
        <v/>
      </c>
      <c r="U249" s="238"/>
      <c r="V249" s="269" t="e">
        <f>IF(C249="",NA(),IF(OR(C249="Smelter not listed",C249="Smelter not yet identified"),MATCH($B249&amp;$D249,'Smelter Look-up'!$J:$J,0),MATCH($B249&amp;$C249,'Smelter Look-up'!$J:$J,0)))</f>
        <v>#N/A</v>
      </c>
      <c r="W249" s="270"/>
      <c r="X249" s="270">
        <f t="shared" ca="1" si="34"/>
        <v>0</v>
      </c>
      <c r="Y249" s="270"/>
      <c r="Z249" s="270"/>
      <c r="AB249" s="272" t="str">
        <f t="shared" si="35"/>
        <v/>
      </c>
    </row>
    <row r="250" spans="1:28" s="271" customFormat="1" ht="20">
      <c r="A250" s="214"/>
      <c r="B250" s="215" t="str">
        <f>IF(LEN(A250)=0,"",INDEX('Smelter Look-up'!$A:$A,MATCH($A250,'Smelter Look-up'!$E:$E,0)))</f>
        <v/>
      </c>
      <c r="C250" s="219" t="str">
        <f>IF(LEN(A250)=0,"",INDEX('Smelter Look-up'!$C:$C,MATCH($A250,'Smelter Look-up'!$E:$E,0)))</f>
        <v/>
      </c>
      <c r="D250" s="277"/>
      <c r="E250" s="215" t="str">
        <f ca="1">IF(ISERROR($V250),"",OFFSET('Smelter Look-up'!$D$4,$V250-4,0)&amp;"")</f>
        <v/>
      </c>
      <c r="F250" s="215" t="str">
        <f ca="1">IF(ISERROR($V250),"",OFFSET('Smelter Look-up'!$E$4,$V250-4,0))</f>
        <v/>
      </c>
      <c r="G250" s="215" t="str">
        <f ca="1">IF(C250=$X$4,IF(ISERROR($V250),"Enter smelter details","RMI"),IF(ISERROR($V250),"",OFFSET('Smelter Look-up'!$F$4,$V250-4,0)))</f>
        <v/>
      </c>
      <c r="H250" s="216" t="str">
        <f ca="1">IF(ISERROR($V250),"",OFFSET('Smelter Look-up'!$G$4,$V250-4,0))</f>
        <v/>
      </c>
      <c r="I250" s="217" t="str">
        <f ca="1">IF(ISERROR($V250),"",OFFSET('Smelter Look-up'!$H$4,$V250-4,0))</f>
        <v/>
      </c>
      <c r="J250" s="217" t="str">
        <f ca="1">IF(ISERROR($V250),"",OFFSET('Smelter Look-up'!$I$4,$V250-4,0))</f>
        <v/>
      </c>
      <c r="K250" s="267"/>
      <c r="L250" s="267"/>
      <c r="M250" s="267"/>
      <c r="N250" s="267"/>
      <c r="O250" s="267"/>
      <c r="P250" s="218"/>
      <c r="Q250" s="268"/>
      <c r="R250" s="215" t="str">
        <f ca="1">IF(ISERROR($V250),"",OFFSET('Smelter Look-up'!$C$4,$V250-4,0)&amp;"")</f>
        <v/>
      </c>
      <c r="S250" s="222" t="str">
        <f t="shared" ca="1" si="33"/>
        <v/>
      </c>
      <c r="T250" s="222" t="str">
        <f ca="1">IF(B250="","",IF(ISERROR(MATCH($J250,SorP!$B$1:$B$6230,0)),"",INDIRECT("'SorP'!$A$"&amp;MATCH($J250,SorP!$B$1:$B$6230,0))))</f>
        <v/>
      </c>
      <c r="U250" s="238"/>
      <c r="V250" s="269" t="e">
        <f>IF(C250="",NA(),IF(OR(C250="Smelter not listed",C250="Smelter not yet identified"),MATCH($B250&amp;$D250,'Smelter Look-up'!$J:$J,0),MATCH($B250&amp;$C250,'Smelter Look-up'!$J:$J,0)))</f>
        <v>#N/A</v>
      </c>
      <c r="W250" s="270"/>
      <c r="X250" s="270">
        <f t="shared" ca="1" si="34"/>
        <v>0</v>
      </c>
      <c r="Y250" s="270"/>
      <c r="Z250" s="270"/>
      <c r="AB250" s="272" t="str">
        <f t="shared" si="35"/>
        <v/>
      </c>
    </row>
    <row r="251" spans="1:28" s="271" customFormat="1" ht="20">
      <c r="A251" s="214"/>
      <c r="B251" s="215" t="str">
        <f>IF(LEN(A251)=0,"",INDEX('Smelter Look-up'!$A:$A,MATCH($A251,'Smelter Look-up'!$E:$E,0)))</f>
        <v/>
      </c>
      <c r="C251" s="219" t="str">
        <f>IF(LEN(A251)=0,"",INDEX('Smelter Look-up'!$C:$C,MATCH($A251,'Smelter Look-up'!$E:$E,0)))</f>
        <v/>
      </c>
      <c r="D251" s="277"/>
      <c r="E251" s="215" t="str">
        <f ca="1">IF(ISERROR($V251),"",OFFSET('Smelter Look-up'!$D$4,$V251-4,0)&amp;"")</f>
        <v/>
      </c>
      <c r="F251" s="215" t="str">
        <f ca="1">IF(ISERROR($V251),"",OFFSET('Smelter Look-up'!$E$4,$V251-4,0))</f>
        <v/>
      </c>
      <c r="G251" s="215" t="str">
        <f ca="1">IF(C251=$X$4,IF(ISERROR($V251),"Enter smelter details","RMI"),IF(ISERROR($V251),"",OFFSET('Smelter Look-up'!$F$4,$V251-4,0)))</f>
        <v/>
      </c>
      <c r="H251" s="216" t="str">
        <f ca="1">IF(ISERROR($V251),"",OFFSET('Smelter Look-up'!$G$4,$V251-4,0))</f>
        <v/>
      </c>
      <c r="I251" s="217" t="str">
        <f ca="1">IF(ISERROR($V251),"",OFFSET('Smelter Look-up'!$H$4,$V251-4,0))</f>
        <v/>
      </c>
      <c r="J251" s="217" t="str">
        <f ca="1">IF(ISERROR($V251),"",OFFSET('Smelter Look-up'!$I$4,$V251-4,0))</f>
        <v/>
      </c>
      <c r="K251" s="267"/>
      <c r="L251" s="267"/>
      <c r="M251" s="267"/>
      <c r="N251" s="267"/>
      <c r="O251" s="267"/>
      <c r="P251" s="218"/>
      <c r="Q251" s="268"/>
      <c r="R251" s="215" t="str">
        <f ca="1">IF(ISERROR($V251),"",OFFSET('Smelter Look-up'!$C$4,$V251-4,0)&amp;"")</f>
        <v/>
      </c>
      <c r="S251" s="222" t="str">
        <f t="shared" ca="1" si="33"/>
        <v/>
      </c>
      <c r="T251" s="222" t="str">
        <f ca="1">IF(B251="","",IF(ISERROR(MATCH($J251,SorP!$B$1:$B$6230,0)),"",INDIRECT("'SorP'!$A$"&amp;MATCH($J251,SorP!$B$1:$B$6230,0))))</f>
        <v/>
      </c>
      <c r="U251" s="238"/>
      <c r="V251" s="269" t="e">
        <f>IF(C251="",NA(),IF(OR(C251="Smelter not listed",C251="Smelter not yet identified"),MATCH($B251&amp;$D251,'Smelter Look-up'!$J:$J,0),MATCH($B251&amp;$C251,'Smelter Look-up'!$J:$J,0)))</f>
        <v>#N/A</v>
      </c>
      <c r="W251" s="270"/>
      <c r="X251" s="270">
        <f t="shared" ca="1" si="34"/>
        <v>0</v>
      </c>
      <c r="Y251" s="270"/>
      <c r="Z251" s="270"/>
      <c r="AB251" s="272" t="str">
        <f t="shared" si="35"/>
        <v/>
      </c>
    </row>
    <row r="252" spans="1:28" s="271" customFormat="1" ht="20">
      <c r="A252" s="214"/>
      <c r="B252" s="215" t="str">
        <f>IF(LEN(A252)=0,"",INDEX('Smelter Look-up'!$A:$A,MATCH($A252,'Smelter Look-up'!$E:$E,0)))</f>
        <v/>
      </c>
      <c r="C252" s="219" t="str">
        <f>IF(LEN(A252)=0,"",INDEX('Smelter Look-up'!$C:$C,MATCH($A252,'Smelter Look-up'!$E:$E,0)))</f>
        <v/>
      </c>
      <c r="D252" s="277"/>
      <c r="E252" s="215" t="str">
        <f ca="1">IF(ISERROR($V252),"",OFFSET('Smelter Look-up'!$D$4,$V252-4,0)&amp;"")</f>
        <v/>
      </c>
      <c r="F252" s="215" t="str">
        <f ca="1">IF(ISERROR($V252),"",OFFSET('Smelter Look-up'!$E$4,$V252-4,0))</f>
        <v/>
      </c>
      <c r="G252" s="215" t="str">
        <f ca="1">IF(C252=$X$4,IF(ISERROR($V252),"Enter smelter details","RMI"),IF(ISERROR($V252),"",OFFSET('Smelter Look-up'!$F$4,$V252-4,0)))</f>
        <v/>
      </c>
      <c r="H252" s="216" t="str">
        <f ca="1">IF(ISERROR($V252),"",OFFSET('Smelter Look-up'!$G$4,$V252-4,0))</f>
        <v/>
      </c>
      <c r="I252" s="217" t="str">
        <f ca="1">IF(ISERROR($V252),"",OFFSET('Smelter Look-up'!$H$4,$V252-4,0))</f>
        <v/>
      </c>
      <c r="J252" s="217" t="str">
        <f ca="1">IF(ISERROR($V252),"",OFFSET('Smelter Look-up'!$I$4,$V252-4,0))</f>
        <v/>
      </c>
      <c r="K252" s="267"/>
      <c r="L252" s="267"/>
      <c r="M252" s="267"/>
      <c r="N252" s="267"/>
      <c r="O252" s="267"/>
      <c r="P252" s="218"/>
      <c r="Q252" s="268"/>
      <c r="R252" s="215" t="str">
        <f ca="1">IF(ISERROR($V252),"",OFFSET('Smelter Look-up'!$C$4,$V252-4,0)&amp;"")</f>
        <v/>
      </c>
      <c r="S252" s="222" t="str">
        <f t="shared" ca="1" si="33"/>
        <v/>
      </c>
      <c r="T252" s="222" t="str">
        <f ca="1">IF(B252="","",IF(ISERROR(MATCH($J252,SorP!$B$1:$B$6230,0)),"",INDIRECT("'SorP'!$A$"&amp;MATCH($J252,SorP!$B$1:$B$6230,0))))</f>
        <v/>
      </c>
      <c r="U252" s="238"/>
      <c r="V252" s="269" t="e">
        <f>IF(C252="",NA(),IF(OR(C252="Smelter not listed",C252="Smelter not yet identified"),MATCH($B252&amp;$D252,'Smelter Look-up'!$J:$J,0),MATCH($B252&amp;$C252,'Smelter Look-up'!$J:$J,0)))</f>
        <v>#N/A</v>
      </c>
      <c r="W252" s="270"/>
      <c r="X252" s="270">
        <f t="shared" ca="1" si="34"/>
        <v>0</v>
      </c>
      <c r="Y252" s="270"/>
      <c r="Z252" s="270"/>
      <c r="AB252" s="272" t="str">
        <f t="shared" si="35"/>
        <v/>
      </c>
    </row>
    <row r="253" spans="1:28" s="271" customFormat="1" ht="20">
      <c r="A253" s="214"/>
      <c r="B253" s="215" t="str">
        <f>IF(LEN(A253)=0,"",INDEX('Smelter Look-up'!$A:$A,MATCH($A253,'Smelter Look-up'!$E:$E,0)))</f>
        <v/>
      </c>
      <c r="C253" s="219" t="str">
        <f>IF(LEN(A253)=0,"",INDEX('Smelter Look-up'!$C:$C,MATCH($A253,'Smelter Look-up'!$E:$E,0)))</f>
        <v/>
      </c>
      <c r="D253" s="277"/>
      <c r="E253" s="215" t="str">
        <f ca="1">IF(ISERROR($V253),"",OFFSET('Smelter Look-up'!$D$4,$V253-4,0)&amp;"")</f>
        <v/>
      </c>
      <c r="F253" s="215" t="str">
        <f ca="1">IF(ISERROR($V253),"",OFFSET('Smelter Look-up'!$E$4,$V253-4,0))</f>
        <v/>
      </c>
      <c r="G253" s="215" t="str">
        <f ca="1">IF(C253=$X$4,IF(ISERROR($V253),"Enter smelter details","RMI"),IF(ISERROR($V253),"",OFFSET('Smelter Look-up'!$F$4,$V253-4,0)))</f>
        <v/>
      </c>
      <c r="H253" s="216" t="str">
        <f ca="1">IF(ISERROR($V253),"",OFFSET('Smelter Look-up'!$G$4,$V253-4,0))</f>
        <v/>
      </c>
      <c r="I253" s="217" t="str">
        <f ca="1">IF(ISERROR($V253),"",OFFSET('Smelter Look-up'!$H$4,$V253-4,0))</f>
        <v/>
      </c>
      <c r="J253" s="217" t="str">
        <f ca="1">IF(ISERROR($V253),"",OFFSET('Smelter Look-up'!$I$4,$V253-4,0))</f>
        <v/>
      </c>
      <c r="K253" s="267"/>
      <c r="L253" s="267"/>
      <c r="M253" s="267"/>
      <c r="N253" s="267"/>
      <c r="O253" s="267"/>
      <c r="P253" s="218"/>
      <c r="Q253" s="268"/>
      <c r="R253" s="215" t="str">
        <f ca="1">IF(ISERROR($V253),"",OFFSET('Smelter Look-up'!$C$4,$V253-4,0)&amp;"")</f>
        <v/>
      </c>
      <c r="S253" s="222" t="str">
        <f t="shared" ca="1" si="33"/>
        <v/>
      </c>
      <c r="T253" s="222" t="str">
        <f ca="1">IF(B253="","",IF(ISERROR(MATCH($J253,SorP!$B$1:$B$6230,0)),"",INDIRECT("'SorP'!$A$"&amp;MATCH($J253,SorP!$B$1:$B$6230,0))))</f>
        <v/>
      </c>
      <c r="U253" s="238"/>
      <c r="V253" s="269" t="e">
        <f>IF(C253="",NA(),IF(OR(C253="Smelter not listed",C253="Smelter not yet identified"),MATCH($B253&amp;$D253,'Smelter Look-up'!$J:$J,0),MATCH($B253&amp;$C253,'Smelter Look-up'!$J:$J,0)))</f>
        <v>#N/A</v>
      </c>
      <c r="W253" s="270"/>
      <c r="X253" s="270">
        <f t="shared" ca="1" si="34"/>
        <v>0</v>
      </c>
      <c r="Y253" s="270"/>
      <c r="Z253" s="270"/>
      <c r="AB253" s="272" t="str">
        <f t="shared" si="35"/>
        <v/>
      </c>
    </row>
    <row r="254" spans="1:28" s="271" customFormat="1" ht="20">
      <c r="A254" s="214"/>
      <c r="B254" s="215" t="str">
        <f>IF(LEN(A254)=0,"",INDEX('Smelter Look-up'!$A:$A,MATCH($A254,'Smelter Look-up'!$E:$E,0)))</f>
        <v/>
      </c>
      <c r="C254" s="219" t="str">
        <f>IF(LEN(A254)=0,"",INDEX('Smelter Look-up'!$C:$C,MATCH($A254,'Smelter Look-up'!$E:$E,0)))</f>
        <v/>
      </c>
      <c r="D254" s="277"/>
      <c r="E254" s="215" t="str">
        <f ca="1">IF(ISERROR($V254),"",OFFSET('Smelter Look-up'!$D$4,$V254-4,0)&amp;"")</f>
        <v/>
      </c>
      <c r="F254" s="215" t="str">
        <f ca="1">IF(ISERROR($V254),"",OFFSET('Smelter Look-up'!$E$4,$V254-4,0))</f>
        <v/>
      </c>
      <c r="G254" s="215" t="str">
        <f ca="1">IF(C254=$X$4,IF(ISERROR($V254),"Enter smelter details","RMI"),IF(ISERROR($V254),"",OFFSET('Smelter Look-up'!$F$4,$V254-4,0)))</f>
        <v/>
      </c>
      <c r="H254" s="216" t="str">
        <f ca="1">IF(ISERROR($V254),"",OFFSET('Smelter Look-up'!$G$4,$V254-4,0))</f>
        <v/>
      </c>
      <c r="I254" s="217" t="str">
        <f ca="1">IF(ISERROR($V254),"",OFFSET('Smelter Look-up'!$H$4,$V254-4,0))</f>
        <v/>
      </c>
      <c r="J254" s="217" t="str">
        <f ca="1">IF(ISERROR($V254),"",OFFSET('Smelter Look-up'!$I$4,$V254-4,0))</f>
        <v/>
      </c>
      <c r="K254" s="267"/>
      <c r="L254" s="267"/>
      <c r="M254" s="267"/>
      <c r="N254" s="267"/>
      <c r="O254" s="267"/>
      <c r="P254" s="218"/>
      <c r="Q254" s="268"/>
      <c r="R254" s="215" t="str">
        <f ca="1">IF(ISERROR($V254),"",OFFSET('Smelter Look-up'!$C$4,$V254-4,0)&amp;"")</f>
        <v/>
      </c>
      <c r="S254" s="222" t="str">
        <f t="shared" ca="1" si="33"/>
        <v/>
      </c>
      <c r="T254" s="222" t="str">
        <f ca="1">IF(B254="","",IF(ISERROR(MATCH($J254,SorP!$B$1:$B$6230,0)),"",INDIRECT("'SorP'!$A$"&amp;MATCH($J254,SorP!$B$1:$B$6230,0))))</f>
        <v/>
      </c>
      <c r="U254" s="238"/>
      <c r="V254" s="269" t="e">
        <f>IF(C254="",NA(),IF(OR(C254="Smelter not listed",C254="Smelter not yet identified"),MATCH($B254&amp;$D254,'Smelter Look-up'!$J:$J,0),MATCH($B254&amp;$C254,'Smelter Look-up'!$J:$J,0)))</f>
        <v>#N/A</v>
      </c>
      <c r="W254" s="270"/>
      <c r="X254" s="270">
        <f t="shared" ca="1" si="34"/>
        <v>0</v>
      </c>
      <c r="Y254" s="270"/>
      <c r="Z254" s="270"/>
      <c r="AB254" s="272" t="str">
        <f t="shared" si="35"/>
        <v/>
      </c>
    </row>
    <row r="255" spans="1:28" s="271" customFormat="1" ht="20">
      <c r="A255" s="214"/>
      <c r="B255" s="215" t="str">
        <f>IF(LEN(A255)=0,"",INDEX('Smelter Look-up'!$A:$A,MATCH($A255,'Smelter Look-up'!$E:$E,0)))</f>
        <v/>
      </c>
      <c r="C255" s="219" t="str">
        <f>IF(LEN(A255)=0,"",INDEX('Smelter Look-up'!$C:$C,MATCH($A255,'Smelter Look-up'!$E:$E,0)))</f>
        <v/>
      </c>
      <c r="D255" s="277"/>
      <c r="E255" s="215" t="str">
        <f ca="1">IF(ISERROR($V255),"",OFFSET('Smelter Look-up'!$D$4,$V255-4,0)&amp;"")</f>
        <v/>
      </c>
      <c r="F255" s="215" t="str">
        <f ca="1">IF(ISERROR($V255),"",OFFSET('Smelter Look-up'!$E$4,$V255-4,0))</f>
        <v/>
      </c>
      <c r="G255" s="215" t="str">
        <f ca="1">IF(C255=$X$4,IF(ISERROR($V255),"Enter smelter details","RMI"),IF(ISERROR($V255),"",OFFSET('Smelter Look-up'!$F$4,$V255-4,0)))</f>
        <v/>
      </c>
      <c r="H255" s="216" t="str">
        <f ca="1">IF(ISERROR($V255),"",OFFSET('Smelter Look-up'!$G$4,$V255-4,0))</f>
        <v/>
      </c>
      <c r="I255" s="217" t="str">
        <f ca="1">IF(ISERROR($V255),"",OFFSET('Smelter Look-up'!$H$4,$V255-4,0))</f>
        <v/>
      </c>
      <c r="J255" s="217" t="str">
        <f ca="1">IF(ISERROR($V255),"",OFFSET('Smelter Look-up'!$I$4,$V255-4,0))</f>
        <v/>
      </c>
      <c r="K255" s="267"/>
      <c r="L255" s="267"/>
      <c r="M255" s="267"/>
      <c r="N255" s="267"/>
      <c r="O255" s="267"/>
      <c r="P255" s="218"/>
      <c r="Q255" s="268"/>
      <c r="R255" s="215" t="str">
        <f ca="1">IF(ISERROR($V255),"",OFFSET('Smelter Look-up'!$C$4,$V255-4,0)&amp;"")</f>
        <v/>
      </c>
      <c r="S255" s="222" t="str">
        <f t="shared" ca="1" si="33"/>
        <v/>
      </c>
      <c r="T255" s="222" t="str">
        <f ca="1">IF(B255="","",IF(ISERROR(MATCH($J255,SorP!$B$1:$B$6230,0)),"",INDIRECT("'SorP'!$A$"&amp;MATCH($J255,SorP!$B$1:$B$6230,0))))</f>
        <v/>
      </c>
      <c r="U255" s="238"/>
      <c r="V255" s="269" t="e">
        <f>IF(C255="",NA(),IF(OR(C255="Smelter not listed",C255="Smelter not yet identified"),MATCH($B255&amp;$D255,'Smelter Look-up'!$J:$J,0),MATCH($B255&amp;$C255,'Smelter Look-up'!$J:$J,0)))</f>
        <v>#N/A</v>
      </c>
      <c r="W255" s="270"/>
      <c r="X255" s="270">
        <f t="shared" ca="1" si="34"/>
        <v>0</v>
      </c>
      <c r="Y255" s="270"/>
      <c r="Z255" s="270"/>
      <c r="AB255" s="272" t="str">
        <f t="shared" si="35"/>
        <v/>
      </c>
    </row>
    <row r="256" spans="1:28" s="271" customFormat="1" ht="20">
      <c r="A256" s="214"/>
      <c r="B256" s="215" t="str">
        <f>IF(LEN(A256)=0,"",INDEX('Smelter Look-up'!$A:$A,MATCH($A256,'Smelter Look-up'!$E:$E,0)))</f>
        <v/>
      </c>
      <c r="C256" s="219" t="str">
        <f>IF(LEN(A256)=0,"",INDEX('Smelter Look-up'!$C:$C,MATCH($A256,'Smelter Look-up'!$E:$E,0)))</f>
        <v/>
      </c>
      <c r="D256" s="277"/>
      <c r="E256" s="215" t="str">
        <f ca="1">IF(ISERROR($V256),"",OFFSET('Smelter Look-up'!$D$4,$V256-4,0)&amp;"")</f>
        <v/>
      </c>
      <c r="F256" s="215" t="str">
        <f ca="1">IF(ISERROR($V256),"",OFFSET('Smelter Look-up'!$E$4,$V256-4,0))</f>
        <v/>
      </c>
      <c r="G256" s="215" t="str">
        <f ca="1">IF(C256=$X$4,IF(ISERROR($V256),"Enter smelter details","RMI"),IF(ISERROR($V256),"",OFFSET('Smelter Look-up'!$F$4,$V256-4,0)))</f>
        <v/>
      </c>
      <c r="H256" s="216" t="str">
        <f ca="1">IF(ISERROR($V256),"",OFFSET('Smelter Look-up'!$G$4,$V256-4,0))</f>
        <v/>
      </c>
      <c r="I256" s="217" t="str">
        <f ca="1">IF(ISERROR($V256),"",OFFSET('Smelter Look-up'!$H$4,$V256-4,0))</f>
        <v/>
      </c>
      <c r="J256" s="217" t="str">
        <f ca="1">IF(ISERROR($V256),"",OFFSET('Smelter Look-up'!$I$4,$V256-4,0))</f>
        <v/>
      </c>
      <c r="K256" s="267"/>
      <c r="L256" s="267"/>
      <c r="M256" s="267"/>
      <c r="N256" s="267"/>
      <c r="O256" s="267"/>
      <c r="P256" s="218"/>
      <c r="Q256" s="268"/>
      <c r="R256" s="215" t="str">
        <f ca="1">IF(ISERROR($V256),"",OFFSET('Smelter Look-up'!$C$4,$V256-4,0)&amp;"")</f>
        <v/>
      </c>
      <c r="S256" s="222" t="str">
        <f t="shared" ca="1" si="33"/>
        <v/>
      </c>
      <c r="T256" s="222" t="str">
        <f ca="1">IF(B256="","",IF(ISERROR(MATCH($J256,SorP!$B$1:$B$6230,0)),"",INDIRECT("'SorP'!$A$"&amp;MATCH($J256,SorP!$B$1:$B$6230,0))))</f>
        <v/>
      </c>
      <c r="U256" s="238"/>
      <c r="V256" s="269" t="e">
        <f>IF(C256="",NA(),IF(OR(C256="Smelter not listed",C256="Smelter not yet identified"),MATCH($B256&amp;$D256,'Smelter Look-up'!$J:$J,0),MATCH($B256&amp;$C256,'Smelter Look-up'!$J:$J,0)))</f>
        <v>#N/A</v>
      </c>
      <c r="W256" s="270"/>
      <c r="X256" s="270">
        <f t="shared" ca="1" si="34"/>
        <v>0</v>
      </c>
      <c r="Y256" s="270"/>
      <c r="Z256" s="270"/>
      <c r="AB256" s="272" t="str">
        <f t="shared" si="35"/>
        <v/>
      </c>
    </row>
    <row r="257" spans="1:28" s="271" customFormat="1" ht="20">
      <c r="A257" s="214"/>
      <c r="B257" s="215" t="str">
        <f>IF(LEN(A257)=0,"",INDEX('Smelter Look-up'!$A:$A,MATCH($A257,'Smelter Look-up'!$E:$E,0)))</f>
        <v/>
      </c>
      <c r="C257" s="219" t="str">
        <f>IF(LEN(A257)=0,"",INDEX('Smelter Look-up'!$C:$C,MATCH($A257,'Smelter Look-up'!$E:$E,0)))</f>
        <v/>
      </c>
      <c r="D257" s="277"/>
      <c r="E257" s="215" t="str">
        <f ca="1">IF(ISERROR($V257),"",OFFSET('Smelter Look-up'!$D$4,$V257-4,0)&amp;"")</f>
        <v/>
      </c>
      <c r="F257" s="215" t="str">
        <f ca="1">IF(ISERROR($V257),"",OFFSET('Smelter Look-up'!$E$4,$V257-4,0))</f>
        <v/>
      </c>
      <c r="G257" s="215" t="str">
        <f ca="1">IF(C257=$X$4,IF(ISERROR($V257),"Enter smelter details","RMI"),IF(ISERROR($V257),"",OFFSET('Smelter Look-up'!$F$4,$V257-4,0)))</f>
        <v/>
      </c>
      <c r="H257" s="216" t="str">
        <f ca="1">IF(ISERROR($V257),"",OFFSET('Smelter Look-up'!$G$4,$V257-4,0))</f>
        <v/>
      </c>
      <c r="I257" s="217" t="str">
        <f ca="1">IF(ISERROR($V257),"",OFFSET('Smelter Look-up'!$H$4,$V257-4,0))</f>
        <v/>
      </c>
      <c r="J257" s="217" t="str">
        <f ca="1">IF(ISERROR($V257),"",OFFSET('Smelter Look-up'!$I$4,$V257-4,0))</f>
        <v/>
      </c>
      <c r="K257" s="267"/>
      <c r="L257" s="267"/>
      <c r="M257" s="267"/>
      <c r="N257" s="267"/>
      <c r="O257" s="267"/>
      <c r="P257" s="218"/>
      <c r="Q257" s="268"/>
      <c r="R257" s="215" t="str">
        <f ca="1">IF(ISERROR($V257),"",OFFSET('Smelter Look-up'!$C$4,$V257-4,0)&amp;"")</f>
        <v/>
      </c>
      <c r="S257" s="222" t="str">
        <f t="shared" ca="1" si="33"/>
        <v/>
      </c>
      <c r="T257" s="222" t="str">
        <f ca="1">IF(B257="","",IF(ISERROR(MATCH($J257,SorP!$B$1:$B$6230,0)),"",INDIRECT("'SorP'!$A$"&amp;MATCH($J257,SorP!$B$1:$B$6230,0))))</f>
        <v/>
      </c>
      <c r="U257" s="238"/>
      <c r="V257" s="269" t="e">
        <f>IF(C257="",NA(),IF(OR(C257="Smelter not listed",C257="Smelter not yet identified"),MATCH($B257&amp;$D257,'Smelter Look-up'!$J:$J,0),MATCH($B257&amp;$C257,'Smelter Look-up'!$J:$J,0)))</f>
        <v>#N/A</v>
      </c>
      <c r="W257" s="270"/>
      <c r="X257" s="270">
        <f t="shared" ca="1" si="34"/>
        <v>0</v>
      </c>
      <c r="Y257" s="270"/>
      <c r="Z257" s="270"/>
      <c r="AB257" s="272" t="str">
        <f t="shared" si="35"/>
        <v/>
      </c>
    </row>
    <row r="258" spans="1:28" s="271" customFormat="1" ht="20">
      <c r="A258" s="214"/>
      <c r="B258" s="215" t="str">
        <f>IF(LEN(A258)=0,"",INDEX('Smelter Look-up'!$A:$A,MATCH($A258,'Smelter Look-up'!$E:$E,0)))</f>
        <v/>
      </c>
      <c r="C258" s="219" t="str">
        <f>IF(LEN(A258)=0,"",INDEX('Smelter Look-up'!$C:$C,MATCH($A258,'Smelter Look-up'!$E:$E,0)))</f>
        <v/>
      </c>
      <c r="D258" s="277"/>
      <c r="E258" s="215" t="str">
        <f ca="1">IF(ISERROR($V258),"",OFFSET('Smelter Look-up'!$D$4,$V258-4,0)&amp;"")</f>
        <v/>
      </c>
      <c r="F258" s="215" t="str">
        <f ca="1">IF(ISERROR($V258),"",OFFSET('Smelter Look-up'!$E$4,$V258-4,0))</f>
        <v/>
      </c>
      <c r="G258" s="215" t="str">
        <f ca="1">IF(C258=$X$4,IF(ISERROR($V258),"Enter smelter details","RMI"),IF(ISERROR($V258),"",OFFSET('Smelter Look-up'!$F$4,$V258-4,0)))</f>
        <v/>
      </c>
      <c r="H258" s="216" t="str">
        <f ca="1">IF(ISERROR($V258),"",OFFSET('Smelter Look-up'!$G$4,$V258-4,0))</f>
        <v/>
      </c>
      <c r="I258" s="217" t="str">
        <f ca="1">IF(ISERROR($V258),"",OFFSET('Smelter Look-up'!$H$4,$V258-4,0))</f>
        <v/>
      </c>
      <c r="J258" s="217" t="str">
        <f ca="1">IF(ISERROR($V258),"",OFFSET('Smelter Look-up'!$I$4,$V258-4,0))</f>
        <v/>
      </c>
      <c r="K258" s="267"/>
      <c r="L258" s="267"/>
      <c r="M258" s="267"/>
      <c r="N258" s="267"/>
      <c r="O258" s="267"/>
      <c r="P258" s="218"/>
      <c r="Q258" s="268"/>
      <c r="R258" s="215" t="str">
        <f ca="1">IF(ISERROR($V258),"",OFFSET('Smelter Look-up'!$C$4,$V258-4,0)&amp;"")</f>
        <v/>
      </c>
      <c r="S258" s="222" t="str">
        <f t="shared" ca="1" si="33"/>
        <v/>
      </c>
      <c r="T258" s="222" t="str">
        <f ca="1">IF(B258="","",IF(ISERROR(MATCH($J258,SorP!$B$1:$B$6230,0)),"",INDIRECT("'SorP'!$A$"&amp;MATCH($J258,SorP!$B$1:$B$6230,0))))</f>
        <v/>
      </c>
      <c r="U258" s="238"/>
      <c r="V258" s="269" t="e">
        <f>IF(C258="",NA(),IF(OR(C258="Smelter not listed",C258="Smelter not yet identified"),MATCH($B258&amp;$D258,'Smelter Look-up'!$J:$J,0),MATCH($B258&amp;$C258,'Smelter Look-up'!$J:$J,0)))</f>
        <v>#N/A</v>
      </c>
      <c r="W258" s="270"/>
      <c r="X258" s="270">
        <f t="shared" ca="1" si="34"/>
        <v>0</v>
      </c>
      <c r="Y258" s="270"/>
      <c r="Z258" s="270"/>
      <c r="AB258" s="272" t="str">
        <f t="shared" si="35"/>
        <v/>
      </c>
    </row>
    <row r="259" spans="1:28" s="271" customFormat="1" ht="20">
      <c r="A259" s="214"/>
      <c r="B259" s="215" t="str">
        <f>IF(LEN(A259)=0,"",INDEX('Smelter Look-up'!$A:$A,MATCH($A259,'Smelter Look-up'!$E:$E,0)))</f>
        <v/>
      </c>
      <c r="C259" s="219" t="str">
        <f>IF(LEN(A259)=0,"",INDEX('Smelter Look-up'!$C:$C,MATCH($A259,'Smelter Look-up'!$E:$E,0)))</f>
        <v/>
      </c>
      <c r="D259" s="277"/>
      <c r="E259" s="215" t="str">
        <f ca="1">IF(ISERROR($V259),"",OFFSET('Smelter Look-up'!$D$4,$V259-4,0)&amp;"")</f>
        <v/>
      </c>
      <c r="F259" s="215" t="str">
        <f ca="1">IF(ISERROR($V259),"",OFFSET('Smelter Look-up'!$E$4,$V259-4,0))</f>
        <v/>
      </c>
      <c r="G259" s="215" t="str">
        <f ca="1">IF(C259=$X$4,IF(ISERROR($V259),"Enter smelter details","RMI"),IF(ISERROR($V259),"",OFFSET('Smelter Look-up'!$F$4,$V259-4,0)))</f>
        <v/>
      </c>
      <c r="H259" s="216" t="str">
        <f ca="1">IF(ISERROR($V259),"",OFFSET('Smelter Look-up'!$G$4,$V259-4,0))</f>
        <v/>
      </c>
      <c r="I259" s="217" t="str">
        <f ca="1">IF(ISERROR($V259),"",OFFSET('Smelter Look-up'!$H$4,$V259-4,0))</f>
        <v/>
      </c>
      <c r="J259" s="217" t="str">
        <f ca="1">IF(ISERROR($V259),"",OFFSET('Smelter Look-up'!$I$4,$V259-4,0))</f>
        <v/>
      </c>
      <c r="K259" s="267"/>
      <c r="L259" s="267"/>
      <c r="M259" s="267"/>
      <c r="N259" s="267"/>
      <c r="O259" s="267"/>
      <c r="P259" s="218"/>
      <c r="Q259" s="268"/>
      <c r="R259" s="215" t="str">
        <f ca="1">IF(ISERROR($V259),"",OFFSET('Smelter Look-up'!$C$4,$V259-4,0)&amp;"")</f>
        <v/>
      </c>
      <c r="S259" s="222" t="str">
        <f t="shared" ca="1" si="33"/>
        <v/>
      </c>
      <c r="T259" s="222" t="str">
        <f ca="1">IF(B259="","",IF(ISERROR(MATCH($J259,SorP!$B$1:$B$6230,0)),"",INDIRECT("'SorP'!$A$"&amp;MATCH($J259,SorP!$B$1:$B$6230,0))))</f>
        <v/>
      </c>
      <c r="U259" s="238"/>
      <c r="V259" s="269" t="e">
        <f>IF(C259="",NA(),IF(OR(C259="Smelter not listed",C259="Smelter not yet identified"),MATCH($B259&amp;$D259,'Smelter Look-up'!$J:$J,0),MATCH($B259&amp;$C259,'Smelter Look-up'!$J:$J,0)))</f>
        <v>#N/A</v>
      </c>
      <c r="W259" s="270"/>
      <c r="X259" s="270">
        <f t="shared" ca="1" si="34"/>
        <v>0</v>
      </c>
      <c r="Y259" s="270"/>
      <c r="Z259" s="270"/>
      <c r="AB259" s="272" t="str">
        <f t="shared" si="35"/>
        <v/>
      </c>
    </row>
    <row r="260" spans="1:28" s="271" customFormat="1" ht="20">
      <c r="A260" s="214"/>
      <c r="B260" s="215" t="str">
        <f>IF(LEN(A260)=0,"",INDEX('Smelter Look-up'!$A:$A,MATCH($A260,'Smelter Look-up'!$E:$E,0)))</f>
        <v/>
      </c>
      <c r="C260" s="219" t="str">
        <f>IF(LEN(A260)=0,"",INDEX('Smelter Look-up'!$C:$C,MATCH($A260,'Smelter Look-up'!$E:$E,0)))</f>
        <v/>
      </c>
      <c r="D260" s="277"/>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ca="1" si="33"/>
        <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ca="1" si="34"/>
        <v>0</v>
      </c>
      <c r="Y260" s="270"/>
      <c r="Z260" s="270"/>
      <c r="AB260" s="272" t="str">
        <f t="shared" si="35"/>
        <v/>
      </c>
    </row>
    <row r="261" spans="1:28" s="271" customFormat="1" ht="20">
      <c r="A261" s="214"/>
      <c r="B261" s="215" t="str">
        <f>IF(LEN(A261)=0,"",INDEX('Smelter Look-up'!$A:$A,MATCH($A261,'Smelter Look-up'!$E:$E,0)))</f>
        <v/>
      </c>
      <c r="C261" s="219" t="str">
        <f>IF(LEN(A261)=0,"",INDEX('Smelter Look-up'!$C:$C,MATCH($A261,'Smelter Look-up'!$E:$E,0)))</f>
        <v/>
      </c>
      <c r="D261" s="277"/>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 ca="1" si="37">IF(AND(C261="Smelter not listed",OR(LEN(D261)=0,LEN(E261)=0)),1,0)</f>
        <v>0</v>
      </c>
      <c r="Y261" s="270"/>
      <c r="Z261" s="270"/>
      <c r="AB261" s="272" t="str">
        <f t="shared" ref="AB261" si="38">B261&amp;C261</f>
        <v/>
      </c>
    </row>
    <row r="262" spans="1:28" s="271" customFormat="1" ht="20">
      <c r="A262" s="214"/>
      <c r="B262" s="215" t="str">
        <f>IF(LEN(A262)=0,"",INDEX('Smelter Look-up'!$A:$A,MATCH($A262,'Smelter Look-up'!$E:$E,0)))</f>
        <v/>
      </c>
      <c r="C262" s="219" t="str">
        <f>IF(LEN(A262)=0,"",INDEX('Smelter Look-up'!$C:$C,MATCH($A262,'Smelter Look-up'!$E:$E,0)))</f>
        <v/>
      </c>
      <c r="D262" s="277"/>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ref="X262:X293" ca="1" si="40">IF(AND(C262="Smelter not listed",OR(LEN(D262)=0,LEN(E262)=0)),1,0)</f>
        <v>0</v>
      </c>
      <c r="Y262" s="270"/>
      <c r="Z262" s="270"/>
      <c r="AB262" s="272" t="str">
        <f t="shared" ref="AB262:AB293" si="41">B262&amp;C262</f>
        <v/>
      </c>
    </row>
    <row r="263" spans="1:28" s="271" customFormat="1" ht="20">
      <c r="A263" s="214"/>
      <c r="B263" s="215" t="str">
        <f>IF(LEN(A263)=0,"",INDEX('Smelter Look-up'!$A:$A,MATCH($A263,'Smelter Look-up'!$E:$E,0)))</f>
        <v/>
      </c>
      <c r="C263" s="219" t="str">
        <f>IF(LEN(A263)=0,"",INDEX('Smelter Look-up'!$C:$C,MATCH($A263,'Smelter Look-up'!$E:$E,0)))</f>
        <v/>
      </c>
      <c r="D263" s="277"/>
      <c r="E263" s="215" t="str">
        <f ca="1">IF(ISERROR($V263),"",OFFSET('Smelter Look-up'!$D$4,$V263-4,0)&amp;"")</f>
        <v/>
      </c>
      <c r="F263" s="215" t="str">
        <f ca="1">IF(ISERROR($V263),"",OFFSET('Smelter Look-up'!$E$4,$V263-4,0))</f>
        <v/>
      </c>
      <c r="G263" s="215" t="str">
        <f ca="1">IF(C263=$X$4,IF(ISERROR($V263),"Enter smelter details","RMI"),IF(ISERROR($V263),"",OFFSET('Smelter Look-up'!$F$4,$V263-4,0)))</f>
        <v/>
      </c>
      <c r="H263" s="216" t="str">
        <f ca="1">IF(ISERROR($V263),"",OFFSET('Smelter Look-up'!$G$4,$V263-4,0))</f>
        <v/>
      </c>
      <c r="I263" s="217" t="str">
        <f ca="1">IF(ISERROR($V263),"",OFFSET('Smelter Look-up'!$H$4,$V263-4,0))</f>
        <v/>
      </c>
      <c r="J263" s="217" t="str">
        <f ca="1">IF(ISERROR($V263),"",OFFSET('Smelter Look-up'!$I$4,$V263-4,0))</f>
        <v/>
      </c>
      <c r="K263" s="267"/>
      <c r="L263" s="267"/>
      <c r="M263" s="267"/>
      <c r="N263" s="267"/>
      <c r="O263" s="267"/>
      <c r="P263" s="218"/>
      <c r="Q263" s="268"/>
      <c r="R263" s="215" t="str">
        <f ca="1">IF(ISERROR($V263),"",OFFSET('Smelter Look-up'!$C$4,$V263-4,0)&amp;"")</f>
        <v/>
      </c>
      <c r="S263" s="222" t="str">
        <f t="shared" ca="1" si="39"/>
        <v/>
      </c>
      <c r="T263" s="222" t="str">
        <f ca="1">IF(B263="","",IF(ISERROR(MATCH($J263,SorP!$B$1:$B$6230,0)),"",INDIRECT("'SorP'!$A$"&amp;MATCH($J263,SorP!$B$1:$B$6230,0))))</f>
        <v/>
      </c>
      <c r="U263" s="238"/>
      <c r="V263" s="269" t="e">
        <f>IF(C263="",NA(),IF(OR(C263="Smelter not listed",C263="Smelter not yet identified"),MATCH($B263&amp;$D263,'Smelter Look-up'!$J:$J,0),MATCH($B263&amp;$C263,'Smelter Look-up'!$J:$J,0)))</f>
        <v>#N/A</v>
      </c>
      <c r="W263" s="270"/>
      <c r="X263" s="270">
        <f t="shared" ca="1" si="40"/>
        <v>0</v>
      </c>
      <c r="Y263" s="270"/>
      <c r="Z263" s="270"/>
      <c r="AB263" s="272" t="str">
        <f t="shared" si="41"/>
        <v/>
      </c>
    </row>
    <row r="264" spans="1:28" s="271" customFormat="1" ht="20">
      <c r="A264" s="214"/>
      <c r="B264" s="215" t="str">
        <f>IF(LEN(A264)=0,"",INDEX('Smelter Look-up'!$A:$A,MATCH($A264,'Smelter Look-up'!$E:$E,0)))</f>
        <v/>
      </c>
      <c r="C264" s="219" t="str">
        <f>IF(LEN(A264)=0,"",INDEX('Smelter Look-up'!$C:$C,MATCH($A264,'Smelter Look-up'!$E:$E,0)))</f>
        <v/>
      </c>
      <c r="D264" s="277"/>
      <c r="E264" s="215" t="str">
        <f ca="1">IF(ISERROR($V264),"",OFFSET('Smelter Look-up'!$D$4,$V264-4,0)&amp;"")</f>
        <v/>
      </c>
      <c r="F264" s="215" t="str">
        <f ca="1">IF(ISERROR($V264),"",OFFSET('Smelter Look-up'!$E$4,$V264-4,0))</f>
        <v/>
      </c>
      <c r="G264" s="215" t="str">
        <f ca="1">IF(C264=$X$4,IF(ISERROR($V264),"Enter smelter details","RMI"),IF(ISERROR($V264),"",OFFSET('Smelter Look-up'!$F$4,$V264-4,0)))</f>
        <v/>
      </c>
      <c r="H264" s="216" t="str">
        <f ca="1">IF(ISERROR($V264),"",OFFSET('Smelter Look-up'!$G$4,$V264-4,0))</f>
        <v/>
      </c>
      <c r="I264" s="217" t="str">
        <f ca="1">IF(ISERROR($V264),"",OFFSET('Smelter Look-up'!$H$4,$V264-4,0))</f>
        <v/>
      </c>
      <c r="J264" s="217" t="str">
        <f ca="1">IF(ISERROR($V264),"",OFFSET('Smelter Look-up'!$I$4,$V264-4,0))</f>
        <v/>
      </c>
      <c r="K264" s="267"/>
      <c r="L264" s="267"/>
      <c r="M264" s="267"/>
      <c r="N264" s="267"/>
      <c r="O264" s="267"/>
      <c r="P264" s="218"/>
      <c r="Q264" s="268"/>
      <c r="R264" s="215" t="str">
        <f ca="1">IF(ISERROR($V264),"",OFFSET('Smelter Look-up'!$C$4,$V264-4,0)&amp;"")</f>
        <v/>
      </c>
      <c r="S264" s="222" t="str">
        <f t="shared" ca="1" si="39"/>
        <v/>
      </c>
      <c r="T264" s="222" t="str">
        <f ca="1">IF(B264="","",IF(ISERROR(MATCH($J264,SorP!$B$1:$B$6230,0)),"",INDIRECT("'SorP'!$A$"&amp;MATCH($J264,SorP!$B$1:$B$6230,0))))</f>
        <v/>
      </c>
      <c r="U264" s="238"/>
      <c r="V264" s="269" t="e">
        <f>IF(C264="",NA(),IF(OR(C264="Smelter not listed",C264="Smelter not yet identified"),MATCH($B264&amp;$D264,'Smelter Look-up'!$J:$J,0),MATCH($B264&amp;$C264,'Smelter Look-up'!$J:$J,0)))</f>
        <v>#N/A</v>
      </c>
      <c r="W264" s="270"/>
      <c r="X264" s="270">
        <f t="shared" ca="1" si="40"/>
        <v>0</v>
      </c>
      <c r="Y264" s="270"/>
      <c r="Z264" s="270"/>
      <c r="AB264" s="272" t="str">
        <f t="shared" si="41"/>
        <v/>
      </c>
    </row>
    <row r="265" spans="1:28" s="271" customFormat="1" ht="20">
      <c r="A265" s="214"/>
      <c r="B265" s="215" t="str">
        <f>IF(LEN(A265)=0,"",INDEX('Smelter Look-up'!$A:$A,MATCH($A265,'Smelter Look-up'!$E:$E,0)))</f>
        <v/>
      </c>
      <c r="C265" s="219" t="str">
        <f>IF(LEN(A265)=0,"",INDEX('Smelter Look-up'!$C:$C,MATCH($A265,'Smelter Look-up'!$E:$E,0)))</f>
        <v/>
      </c>
      <c r="D265" s="277"/>
      <c r="E265" s="215" t="str">
        <f ca="1">IF(ISERROR($V265),"",OFFSET('Smelter Look-up'!$D$4,$V265-4,0)&amp;"")</f>
        <v/>
      </c>
      <c r="F265" s="215" t="str">
        <f ca="1">IF(ISERROR($V265),"",OFFSET('Smelter Look-up'!$E$4,$V265-4,0))</f>
        <v/>
      </c>
      <c r="G265" s="215" t="str">
        <f ca="1">IF(C265=$X$4,IF(ISERROR($V265),"Enter smelter details","RMI"),IF(ISERROR($V265),"",OFFSET('Smelter Look-up'!$F$4,$V265-4,0)))</f>
        <v/>
      </c>
      <c r="H265" s="216" t="str">
        <f ca="1">IF(ISERROR($V265),"",OFFSET('Smelter Look-up'!$G$4,$V265-4,0))</f>
        <v/>
      </c>
      <c r="I265" s="217" t="str">
        <f ca="1">IF(ISERROR($V265),"",OFFSET('Smelter Look-up'!$H$4,$V265-4,0))</f>
        <v/>
      </c>
      <c r="J265" s="217" t="str">
        <f ca="1">IF(ISERROR($V265),"",OFFSET('Smelter Look-up'!$I$4,$V265-4,0))</f>
        <v/>
      </c>
      <c r="K265" s="267"/>
      <c r="L265" s="267"/>
      <c r="M265" s="267"/>
      <c r="N265" s="267"/>
      <c r="O265" s="267"/>
      <c r="P265" s="218"/>
      <c r="Q265" s="268"/>
      <c r="R265" s="215" t="str">
        <f ca="1">IF(ISERROR($V265),"",OFFSET('Smelter Look-up'!$C$4,$V265-4,0)&amp;"")</f>
        <v/>
      </c>
      <c r="S265" s="222" t="str">
        <f t="shared" ca="1" si="39"/>
        <v/>
      </c>
      <c r="T265" s="222" t="str">
        <f ca="1">IF(B265="","",IF(ISERROR(MATCH($J265,SorP!$B$1:$B$6230,0)),"",INDIRECT("'SorP'!$A$"&amp;MATCH($J265,SorP!$B$1:$B$6230,0))))</f>
        <v/>
      </c>
      <c r="U265" s="238"/>
      <c r="V265" s="269" t="e">
        <f>IF(C265="",NA(),IF(OR(C265="Smelter not listed",C265="Smelter not yet identified"),MATCH($B265&amp;$D265,'Smelter Look-up'!$J:$J,0),MATCH($B265&amp;$C265,'Smelter Look-up'!$J:$J,0)))</f>
        <v>#N/A</v>
      </c>
      <c r="W265" s="270"/>
      <c r="X265" s="270">
        <f t="shared" ca="1" si="40"/>
        <v>0</v>
      </c>
      <c r="Y265" s="270"/>
      <c r="Z265" s="270"/>
      <c r="AB265" s="272" t="str">
        <f t="shared" si="41"/>
        <v/>
      </c>
    </row>
    <row r="266" spans="1:28" s="271" customFormat="1" ht="20">
      <c r="A266" s="214"/>
      <c r="B266" s="215" t="str">
        <f>IF(LEN(A266)=0,"",INDEX('Smelter Look-up'!$A:$A,MATCH($A266,'Smelter Look-up'!$E:$E,0)))</f>
        <v/>
      </c>
      <c r="C266" s="219" t="str">
        <f>IF(LEN(A266)=0,"",INDEX('Smelter Look-up'!$C:$C,MATCH($A266,'Smelter Look-up'!$E:$E,0)))</f>
        <v/>
      </c>
      <c r="D266" s="277"/>
      <c r="E266" s="215" t="str">
        <f ca="1">IF(ISERROR($V266),"",OFFSET('Smelter Look-up'!$D$4,$V266-4,0)&amp;"")</f>
        <v/>
      </c>
      <c r="F266" s="215" t="str">
        <f ca="1">IF(ISERROR($V266),"",OFFSET('Smelter Look-up'!$E$4,$V266-4,0))</f>
        <v/>
      </c>
      <c r="G266" s="215" t="str">
        <f ca="1">IF(C266=$X$4,IF(ISERROR($V266),"Enter smelter details","RMI"),IF(ISERROR($V266),"",OFFSET('Smelter Look-up'!$F$4,$V266-4,0)))</f>
        <v/>
      </c>
      <c r="H266" s="216" t="str">
        <f ca="1">IF(ISERROR($V266),"",OFFSET('Smelter Look-up'!$G$4,$V266-4,0))</f>
        <v/>
      </c>
      <c r="I266" s="217" t="str">
        <f ca="1">IF(ISERROR($V266),"",OFFSET('Smelter Look-up'!$H$4,$V266-4,0))</f>
        <v/>
      </c>
      <c r="J266" s="217" t="str">
        <f ca="1">IF(ISERROR($V266),"",OFFSET('Smelter Look-up'!$I$4,$V266-4,0))</f>
        <v/>
      </c>
      <c r="K266" s="267"/>
      <c r="L266" s="267"/>
      <c r="M266" s="267"/>
      <c r="N266" s="267"/>
      <c r="O266" s="267"/>
      <c r="P266" s="218"/>
      <c r="Q266" s="268"/>
      <c r="R266" s="215" t="str">
        <f ca="1">IF(ISERROR($V266),"",OFFSET('Smelter Look-up'!$C$4,$V266-4,0)&amp;"")</f>
        <v/>
      </c>
      <c r="S266" s="222" t="str">
        <f t="shared" ca="1" si="39"/>
        <v/>
      </c>
      <c r="T266" s="222" t="str">
        <f ca="1">IF(B266="","",IF(ISERROR(MATCH($J266,SorP!$B$1:$B$6230,0)),"",INDIRECT("'SorP'!$A$"&amp;MATCH($J266,SorP!$B$1:$B$6230,0))))</f>
        <v/>
      </c>
      <c r="U266" s="238"/>
      <c r="V266" s="269" t="e">
        <f>IF(C266="",NA(),IF(OR(C266="Smelter not listed",C266="Smelter not yet identified"),MATCH($B266&amp;$D266,'Smelter Look-up'!$J:$J,0),MATCH($B266&amp;$C266,'Smelter Look-up'!$J:$J,0)))</f>
        <v>#N/A</v>
      </c>
      <c r="W266" s="270"/>
      <c r="X266" s="270">
        <f t="shared" ca="1" si="40"/>
        <v>0</v>
      </c>
      <c r="Y266" s="270"/>
      <c r="Z266" s="270"/>
      <c r="AB266" s="272" t="str">
        <f t="shared" si="41"/>
        <v/>
      </c>
    </row>
    <row r="267" spans="1:28" s="271" customFormat="1" ht="20">
      <c r="A267" s="214"/>
      <c r="B267" s="215" t="str">
        <f>IF(LEN(A267)=0,"",INDEX('Smelter Look-up'!$A:$A,MATCH($A267,'Smelter Look-up'!$E:$E,0)))</f>
        <v/>
      </c>
      <c r="C267" s="219" t="str">
        <f>IF(LEN(A267)=0,"",INDEX('Smelter Look-up'!$C:$C,MATCH($A267,'Smelter Look-up'!$E:$E,0)))</f>
        <v/>
      </c>
      <c r="D267" s="277"/>
      <c r="E267" s="215" t="str">
        <f ca="1">IF(ISERROR($V267),"",OFFSET('Smelter Look-up'!$D$4,$V267-4,0)&amp;"")</f>
        <v/>
      </c>
      <c r="F267" s="215" t="str">
        <f ca="1">IF(ISERROR($V267),"",OFFSET('Smelter Look-up'!$E$4,$V267-4,0))</f>
        <v/>
      </c>
      <c r="G267" s="215" t="str">
        <f ca="1">IF(C267=$X$4,IF(ISERROR($V267),"Enter smelter details","RMI"),IF(ISERROR($V267),"",OFFSET('Smelter Look-up'!$F$4,$V267-4,0)))</f>
        <v/>
      </c>
      <c r="H267" s="216" t="str">
        <f ca="1">IF(ISERROR($V267),"",OFFSET('Smelter Look-up'!$G$4,$V267-4,0))</f>
        <v/>
      </c>
      <c r="I267" s="217" t="str">
        <f ca="1">IF(ISERROR($V267),"",OFFSET('Smelter Look-up'!$H$4,$V267-4,0))</f>
        <v/>
      </c>
      <c r="J267" s="217" t="str">
        <f ca="1">IF(ISERROR($V267),"",OFFSET('Smelter Look-up'!$I$4,$V267-4,0))</f>
        <v/>
      </c>
      <c r="K267" s="267"/>
      <c r="L267" s="267"/>
      <c r="M267" s="267"/>
      <c r="N267" s="267"/>
      <c r="O267" s="267"/>
      <c r="P267" s="218"/>
      <c r="Q267" s="268"/>
      <c r="R267" s="215" t="str">
        <f ca="1">IF(ISERROR($V267),"",OFFSET('Smelter Look-up'!$C$4,$V267-4,0)&amp;"")</f>
        <v/>
      </c>
      <c r="S267" s="222" t="str">
        <f t="shared" ca="1" si="39"/>
        <v/>
      </c>
      <c r="T267" s="222" t="str">
        <f ca="1">IF(B267="","",IF(ISERROR(MATCH($J267,SorP!$B$1:$B$6230,0)),"",INDIRECT("'SorP'!$A$"&amp;MATCH($J267,SorP!$B$1:$B$6230,0))))</f>
        <v/>
      </c>
      <c r="U267" s="238"/>
      <c r="V267" s="269" t="e">
        <f>IF(C267="",NA(),IF(OR(C267="Smelter not listed",C267="Smelter not yet identified"),MATCH($B267&amp;$D267,'Smelter Look-up'!$J:$J,0),MATCH($B267&amp;$C267,'Smelter Look-up'!$J:$J,0)))</f>
        <v>#N/A</v>
      </c>
      <c r="W267" s="270"/>
      <c r="X267" s="270">
        <f t="shared" ca="1" si="40"/>
        <v>0</v>
      </c>
      <c r="Y267" s="270"/>
      <c r="Z267" s="270"/>
      <c r="AB267" s="272" t="str">
        <f t="shared" si="41"/>
        <v/>
      </c>
    </row>
    <row r="268" spans="1:28" s="271" customFormat="1" ht="20">
      <c r="A268" s="214"/>
      <c r="B268" s="215" t="str">
        <f>IF(LEN(A268)=0,"",INDEX('Smelter Look-up'!$A:$A,MATCH($A268,'Smelter Look-up'!$E:$E,0)))</f>
        <v/>
      </c>
      <c r="C268" s="219" t="str">
        <f>IF(LEN(A268)=0,"",INDEX('Smelter Look-up'!$C:$C,MATCH($A268,'Smelter Look-up'!$E:$E,0)))</f>
        <v/>
      </c>
      <c r="D268" s="277"/>
      <c r="E268" s="215" t="str">
        <f ca="1">IF(ISERROR($V268),"",OFFSET('Smelter Look-up'!$D$4,$V268-4,0)&amp;"")</f>
        <v/>
      </c>
      <c r="F268" s="215" t="str">
        <f ca="1">IF(ISERROR($V268),"",OFFSET('Smelter Look-up'!$E$4,$V268-4,0))</f>
        <v/>
      </c>
      <c r="G268" s="215" t="str">
        <f ca="1">IF(C268=$X$4,IF(ISERROR($V268),"Enter smelter details","RMI"),IF(ISERROR($V268),"",OFFSET('Smelter Look-up'!$F$4,$V268-4,0)))</f>
        <v/>
      </c>
      <c r="H268" s="216" t="str">
        <f ca="1">IF(ISERROR($V268),"",OFFSET('Smelter Look-up'!$G$4,$V268-4,0))</f>
        <v/>
      </c>
      <c r="I268" s="217" t="str">
        <f ca="1">IF(ISERROR($V268),"",OFFSET('Smelter Look-up'!$H$4,$V268-4,0))</f>
        <v/>
      </c>
      <c r="J268" s="217" t="str">
        <f ca="1">IF(ISERROR($V268),"",OFFSET('Smelter Look-up'!$I$4,$V268-4,0))</f>
        <v/>
      </c>
      <c r="K268" s="267"/>
      <c r="L268" s="267"/>
      <c r="M268" s="267"/>
      <c r="N268" s="267"/>
      <c r="O268" s="267"/>
      <c r="P268" s="218"/>
      <c r="Q268" s="268"/>
      <c r="R268" s="215" t="str">
        <f ca="1">IF(ISERROR($V268),"",OFFSET('Smelter Look-up'!$C$4,$V268-4,0)&amp;"")</f>
        <v/>
      </c>
      <c r="S268" s="222" t="str">
        <f t="shared" ca="1" si="39"/>
        <v/>
      </c>
      <c r="T268" s="222" t="str">
        <f ca="1">IF(B268="","",IF(ISERROR(MATCH($J268,SorP!$B$1:$B$6230,0)),"",INDIRECT("'SorP'!$A$"&amp;MATCH($J268,SorP!$B$1:$B$6230,0))))</f>
        <v/>
      </c>
      <c r="U268" s="238"/>
      <c r="V268" s="269" t="e">
        <f>IF(C268="",NA(),IF(OR(C268="Smelter not listed",C268="Smelter not yet identified"),MATCH($B268&amp;$D268,'Smelter Look-up'!$J:$J,0),MATCH($B268&amp;$C268,'Smelter Look-up'!$J:$J,0)))</f>
        <v>#N/A</v>
      </c>
      <c r="W268" s="270"/>
      <c r="X268" s="270">
        <f t="shared" ca="1" si="40"/>
        <v>0</v>
      </c>
      <c r="Y268" s="270"/>
      <c r="Z268" s="270"/>
      <c r="AB268" s="272" t="str">
        <f t="shared" si="41"/>
        <v/>
      </c>
    </row>
    <row r="269" spans="1:28" s="271" customFormat="1" ht="20">
      <c r="A269" s="214"/>
      <c r="B269" s="215" t="str">
        <f>IF(LEN(A269)=0,"",INDEX('Smelter Look-up'!$A:$A,MATCH($A269,'Smelter Look-up'!$E:$E,0)))</f>
        <v/>
      </c>
      <c r="C269" s="219" t="str">
        <f>IF(LEN(A269)=0,"",INDEX('Smelter Look-up'!$C:$C,MATCH($A269,'Smelter Look-up'!$E:$E,0)))</f>
        <v/>
      </c>
      <c r="D269" s="277"/>
      <c r="E269" s="215" t="str">
        <f ca="1">IF(ISERROR($V269),"",OFFSET('Smelter Look-up'!$D$4,$V269-4,0)&amp;"")</f>
        <v/>
      </c>
      <c r="F269" s="215" t="str">
        <f ca="1">IF(ISERROR($V269),"",OFFSET('Smelter Look-up'!$E$4,$V269-4,0))</f>
        <v/>
      </c>
      <c r="G269" s="215" t="str">
        <f ca="1">IF(C269=$X$4,IF(ISERROR($V269),"Enter smelter details","RMI"),IF(ISERROR($V269),"",OFFSET('Smelter Look-up'!$F$4,$V269-4,0)))</f>
        <v/>
      </c>
      <c r="H269" s="216" t="str">
        <f ca="1">IF(ISERROR($V269),"",OFFSET('Smelter Look-up'!$G$4,$V269-4,0))</f>
        <v/>
      </c>
      <c r="I269" s="217" t="str">
        <f ca="1">IF(ISERROR($V269),"",OFFSET('Smelter Look-up'!$H$4,$V269-4,0))</f>
        <v/>
      </c>
      <c r="J269" s="217" t="str">
        <f ca="1">IF(ISERROR($V269),"",OFFSET('Smelter Look-up'!$I$4,$V269-4,0))</f>
        <v/>
      </c>
      <c r="K269" s="267"/>
      <c r="L269" s="267"/>
      <c r="M269" s="267"/>
      <c r="N269" s="267"/>
      <c r="O269" s="267"/>
      <c r="P269" s="218"/>
      <c r="Q269" s="268"/>
      <c r="R269" s="215" t="str">
        <f ca="1">IF(ISERROR($V269),"",OFFSET('Smelter Look-up'!$C$4,$V269-4,0)&amp;"")</f>
        <v/>
      </c>
      <c r="S269" s="222" t="str">
        <f t="shared" ca="1" si="39"/>
        <v/>
      </c>
      <c r="T269" s="222" t="str">
        <f ca="1">IF(B269="","",IF(ISERROR(MATCH($J269,SorP!$B$1:$B$6230,0)),"",INDIRECT("'SorP'!$A$"&amp;MATCH($J269,SorP!$B$1:$B$6230,0))))</f>
        <v/>
      </c>
      <c r="U269" s="238"/>
      <c r="V269" s="269" t="e">
        <f>IF(C269="",NA(),IF(OR(C269="Smelter not listed",C269="Smelter not yet identified"),MATCH($B269&amp;$D269,'Smelter Look-up'!$J:$J,0),MATCH($B269&amp;$C269,'Smelter Look-up'!$J:$J,0)))</f>
        <v>#N/A</v>
      </c>
      <c r="W269" s="270"/>
      <c r="X269" s="270">
        <f t="shared" ca="1" si="40"/>
        <v>0</v>
      </c>
      <c r="Y269" s="270"/>
      <c r="Z269" s="270"/>
      <c r="AB269" s="272" t="str">
        <f t="shared" si="41"/>
        <v/>
      </c>
    </row>
    <row r="270" spans="1:28" s="271" customFormat="1" ht="20">
      <c r="A270" s="214"/>
      <c r="B270" s="215" t="str">
        <f>IF(LEN(A270)=0,"",INDEX('Smelter Look-up'!$A:$A,MATCH($A270,'Smelter Look-up'!$E:$E,0)))</f>
        <v/>
      </c>
      <c r="C270" s="219" t="str">
        <f>IF(LEN(A270)=0,"",INDEX('Smelter Look-up'!$C:$C,MATCH($A270,'Smelter Look-up'!$E:$E,0)))</f>
        <v/>
      </c>
      <c r="D270" s="277"/>
      <c r="E270" s="215" t="str">
        <f ca="1">IF(ISERROR($V270),"",OFFSET('Smelter Look-up'!$D$4,$V270-4,0)&amp;"")</f>
        <v/>
      </c>
      <c r="F270" s="215" t="str">
        <f ca="1">IF(ISERROR($V270),"",OFFSET('Smelter Look-up'!$E$4,$V270-4,0))</f>
        <v/>
      </c>
      <c r="G270" s="215" t="str">
        <f ca="1">IF(C270=$X$4,IF(ISERROR($V270),"Enter smelter details","RMI"),IF(ISERROR($V270),"",OFFSET('Smelter Look-up'!$F$4,$V270-4,0)))</f>
        <v/>
      </c>
      <c r="H270" s="216" t="str">
        <f ca="1">IF(ISERROR($V270),"",OFFSET('Smelter Look-up'!$G$4,$V270-4,0))</f>
        <v/>
      </c>
      <c r="I270" s="217" t="str">
        <f ca="1">IF(ISERROR($V270),"",OFFSET('Smelter Look-up'!$H$4,$V270-4,0))</f>
        <v/>
      </c>
      <c r="J270" s="217" t="str">
        <f ca="1">IF(ISERROR($V270),"",OFFSET('Smelter Look-up'!$I$4,$V270-4,0))</f>
        <v/>
      </c>
      <c r="K270" s="267"/>
      <c r="L270" s="267"/>
      <c r="M270" s="267"/>
      <c r="N270" s="267"/>
      <c r="O270" s="267"/>
      <c r="P270" s="218"/>
      <c r="Q270" s="268"/>
      <c r="R270" s="215" t="str">
        <f ca="1">IF(ISERROR($V270),"",OFFSET('Smelter Look-up'!$C$4,$V270-4,0)&amp;"")</f>
        <v/>
      </c>
      <c r="S270" s="222" t="str">
        <f t="shared" ca="1" si="39"/>
        <v/>
      </c>
      <c r="T270" s="222" t="str">
        <f ca="1">IF(B270="","",IF(ISERROR(MATCH($J270,SorP!$B$1:$B$6230,0)),"",INDIRECT("'SorP'!$A$"&amp;MATCH($J270,SorP!$B$1:$B$6230,0))))</f>
        <v/>
      </c>
      <c r="U270" s="238"/>
      <c r="V270" s="269" t="e">
        <f>IF(C270="",NA(),IF(OR(C270="Smelter not listed",C270="Smelter not yet identified"),MATCH($B270&amp;$D270,'Smelter Look-up'!$J:$J,0),MATCH($B270&amp;$C270,'Smelter Look-up'!$J:$J,0)))</f>
        <v>#N/A</v>
      </c>
      <c r="W270" s="270"/>
      <c r="X270" s="270">
        <f t="shared" ca="1" si="40"/>
        <v>0</v>
      </c>
      <c r="Y270" s="270"/>
      <c r="Z270" s="270"/>
      <c r="AB270" s="272" t="str">
        <f t="shared" si="41"/>
        <v/>
      </c>
    </row>
    <row r="271" spans="1:28" s="271" customFormat="1" ht="20">
      <c r="A271" s="214"/>
      <c r="B271" s="215" t="str">
        <f>IF(LEN(A271)=0,"",INDEX('Smelter Look-up'!$A:$A,MATCH($A271,'Smelter Look-up'!$E:$E,0)))</f>
        <v/>
      </c>
      <c r="C271" s="219" t="str">
        <f>IF(LEN(A271)=0,"",INDEX('Smelter Look-up'!$C:$C,MATCH($A271,'Smelter Look-up'!$E:$E,0)))</f>
        <v/>
      </c>
      <c r="D271" s="277"/>
      <c r="E271" s="215" t="str">
        <f ca="1">IF(ISERROR($V271),"",OFFSET('Smelter Look-up'!$D$4,$V271-4,0)&amp;"")</f>
        <v/>
      </c>
      <c r="F271" s="215" t="str">
        <f ca="1">IF(ISERROR($V271),"",OFFSET('Smelter Look-up'!$E$4,$V271-4,0))</f>
        <v/>
      </c>
      <c r="G271" s="215" t="str">
        <f ca="1">IF(C271=$X$4,IF(ISERROR($V271),"Enter smelter details","RMI"),IF(ISERROR($V271),"",OFFSET('Smelter Look-up'!$F$4,$V271-4,0)))</f>
        <v/>
      </c>
      <c r="H271" s="216" t="str">
        <f ca="1">IF(ISERROR($V271),"",OFFSET('Smelter Look-up'!$G$4,$V271-4,0))</f>
        <v/>
      </c>
      <c r="I271" s="217" t="str">
        <f ca="1">IF(ISERROR($V271),"",OFFSET('Smelter Look-up'!$H$4,$V271-4,0))</f>
        <v/>
      </c>
      <c r="J271" s="217" t="str">
        <f ca="1">IF(ISERROR($V271),"",OFFSET('Smelter Look-up'!$I$4,$V271-4,0))</f>
        <v/>
      </c>
      <c r="K271" s="267"/>
      <c r="L271" s="267"/>
      <c r="M271" s="267"/>
      <c r="N271" s="267"/>
      <c r="O271" s="267"/>
      <c r="P271" s="218"/>
      <c r="Q271" s="268"/>
      <c r="R271" s="215" t="str">
        <f ca="1">IF(ISERROR($V271),"",OFFSET('Smelter Look-up'!$C$4,$V271-4,0)&amp;"")</f>
        <v/>
      </c>
      <c r="S271" s="222" t="str">
        <f t="shared" ca="1" si="39"/>
        <v/>
      </c>
      <c r="T271" s="222" t="str">
        <f ca="1">IF(B271="","",IF(ISERROR(MATCH($J271,SorP!$B$1:$B$6230,0)),"",INDIRECT("'SorP'!$A$"&amp;MATCH($J271,SorP!$B$1:$B$6230,0))))</f>
        <v/>
      </c>
      <c r="U271" s="238"/>
      <c r="V271" s="269" t="e">
        <f>IF(C271="",NA(),IF(OR(C271="Smelter not listed",C271="Smelter not yet identified"),MATCH($B271&amp;$D271,'Smelter Look-up'!$J:$J,0),MATCH($B271&amp;$C271,'Smelter Look-up'!$J:$J,0)))</f>
        <v>#N/A</v>
      </c>
      <c r="W271" s="270"/>
      <c r="X271" s="270">
        <f t="shared" ca="1" si="40"/>
        <v>0</v>
      </c>
      <c r="Y271" s="270"/>
      <c r="Z271" s="270"/>
      <c r="AB271" s="272" t="str">
        <f t="shared" si="41"/>
        <v/>
      </c>
    </row>
    <row r="272" spans="1:28" s="271" customFormat="1" ht="20">
      <c r="A272" s="214"/>
      <c r="B272" s="215" t="str">
        <f>IF(LEN(A272)=0,"",INDEX('Smelter Look-up'!$A:$A,MATCH($A272,'Smelter Look-up'!$E:$E,0)))</f>
        <v/>
      </c>
      <c r="C272" s="219" t="str">
        <f>IF(LEN(A272)=0,"",INDEX('Smelter Look-up'!$C:$C,MATCH($A272,'Smelter Look-up'!$E:$E,0)))</f>
        <v/>
      </c>
      <c r="D272" s="277"/>
      <c r="E272" s="215" t="str">
        <f ca="1">IF(ISERROR($V272),"",OFFSET('Smelter Look-up'!$D$4,$V272-4,0)&amp;"")</f>
        <v/>
      </c>
      <c r="F272" s="215" t="str">
        <f ca="1">IF(ISERROR($V272),"",OFFSET('Smelter Look-up'!$E$4,$V272-4,0))</f>
        <v/>
      </c>
      <c r="G272" s="215" t="str">
        <f ca="1">IF(C272=$X$4,IF(ISERROR($V272),"Enter smelter details","RMI"),IF(ISERROR($V272),"",OFFSET('Smelter Look-up'!$F$4,$V272-4,0)))</f>
        <v/>
      </c>
      <c r="H272" s="216" t="str">
        <f ca="1">IF(ISERROR($V272),"",OFFSET('Smelter Look-up'!$G$4,$V272-4,0))</f>
        <v/>
      </c>
      <c r="I272" s="217" t="str">
        <f ca="1">IF(ISERROR($V272),"",OFFSET('Smelter Look-up'!$H$4,$V272-4,0))</f>
        <v/>
      </c>
      <c r="J272" s="217" t="str">
        <f ca="1">IF(ISERROR($V272),"",OFFSET('Smelter Look-up'!$I$4,$V272-4,0))</f>
        <v/>
      </c>
      <c r="K272" s="267"/>
      <c r="L272" s="267"/>
      <c r="M272" s="267"/>
      <c r="N272" s="267"/>
      <c r="O272" s="267"/>
      <c r="P272" s="218"/>
      <c r="Q272" s="268"/>
      <c r="R272" s="215" t="str">
        <f ca="1">IF(ISERROR($V272),"",OFFSET('Smelter Look-up'!$C$4,$V272-4,0)&amp;"")</f>
        <v/>
      </c>
      <c r="S272" s="222" t="str">
        <f t="shared" ca="1" si="39"/>
        <v/>
      </c>
      <c r="T272" s="222" t="str">
        <f ca="1">IF(B272="","",IF(ISERROR(MATCH($J272,SorP!$B$1:$B$6230,0)),"",INDIRECT("'SorP'!$A$"&amp;MATCH($J272,SorP!$B$1:$B$6230,0))))</f>
        <v/>
      </c>
      <c r="U272" s="238"/>
      <c r="V272" s="269" t="e">
        <f>IF(C272="",NA(),IF(OR(C272="Smelter not listed",C272="Smelter not yet identified"),MATCH($B272&amp;$D272,'Smelter Look-up'!$J:$J,0),MATCH($B272&amp;$C272,'Smelter Look-up'!$J:$J,0)))</f>
        <v>#N/A</v>
      </c>
      <c r="W272" s="270"/>
      <c r="X272" s="270">
        <f t="shared" ca="1" si="40"/>
        <v>0</v>
      </c>
      <c r="Y272" s="270"/>
      <c r="Z272" s="270"/>
      <c r="AB272" s="272" t="str">
        <f t="shared" si="41"/>
        <v/>
      </c>
    </row>
    <row r="273" spans="1:28" s="271" customFormat="1" ht="20">
      <c r="A273" s="214"/>
      <c r="B273" s="215" t="str">
        <f>IF(LEN(A273)=0,"",INDEX('Smelter Look-up'!$A:$A,MATCH($A273,'Smelter Look-up'!$E:$E,0)))</f>
        <v/>
      </c>
      <c r="C273" s="219" t="str">
        <f>IF(LEN(A273)=0,"",INDEX('Smelter Look-up'!$C:$C,MATCH($A273,'Smelter Look-up'!$E:$E,0)))</f>
        <v/>
      </c>
      <c r="D273" s="277"/>
      <c r="E273" s="215" t="str">
        <f ca="1">IF(ISERROR($V273),"",OFFSET('Smelter Look-up'!$D$4,$V273-4,0)&amp;"")</f>
        <v/>
      </c>
      <c r="F273" s="215" t="str">
        <f ca="1">IF(ISERROR($V273),"",OFFSET('Smelter Look-up'!$E$4,$V273-4,0))</f>
        <v/>
      </c>
      <c r="G273" s="215" t="str">
        <f ca="1">IF(C273=$X$4,IF(ISERROR($V273),"Enter smelter details","RMI"),IF(ISERROR($V273),"",OFFSET('Smelter Look-up'!$F$4,$V273-4,0)))</f>
        <v/>
      </c>
      <c r="H273" s="216" t="str">
        <f ca="1">IF(ISERROR($V273),"",OFFSET('Smelter Look-up'!$G$4,$V273-4,0))</f>
        <v/>
      </c>
      <c r="I273" s="217" t="str">
        <f ca="1">IF(ISERROR($V273),"",OFFSET('Smelter Look-up'!$H$4,$V273-4,0))</f>
        <v/>
      </c>
      <c r="J273" s="217" t="str">
        <f ca="1">IF(ISERROR($V273),"",OFFSET('Smelter Look-up'!$I$4,$V273-4,0))</f>
        <v/>
      </c>
      <c r="K273" s="267"/>
      <c r="L273" s="267"/>
      <c r="M273" s="267"/>
      <c r="N273" s="267"/>
      <c r="O273" s="267"/>
      <c r="P273" s="218"/>
      <c r="Q273" s="268"/>
      <c r="R273" s="215" t="str">
        <f ca="1">IF(ISERROR($V273),"",OFFSET('Smelter Look-up'!$C$4,$V273-4,0)&amp;"")</f>
        <v/>
      </c>
      <c r="S273" s="222" t="str">
        <f t="shared" ca="1" si="39"/>
        <v/>
      </c>
      <c r="T273" s="222" t="str">
        <f ca="1">IF(B273="","",IF(ISERROR(MATCH($J273,SorP!$B$1:$B$6230,0)),"",INDIRECT("'SorP'!$A$"&amp;MATCH($J273,SorP!$B$1:$B$6230,0))))</f>
        <v/>
      </c>
      <c r="U273" s="238"/>
      <c r="V273" s="269" t="e">
        <f>IF(C273="",NA(),IF(OR(C273="Smelter not listed",C273="Smelter not yet identified"),MATCH($B273&amp;$D273,'Smelter Look-up'!$J:$J,0),MATCH($B273&amp;$C273,'Smelter Look-up'!$J:$J,0)))</f>
        <v>#N/A</v>
      </c>
      <c r="W273" s="270"/>
      <c r="X273" s="270">
        <f t="shared" ca="1" si="40"/>
        <v>0</v>
      </c>
      <c r="Y273" s="270"/>
      <c r="Z273" s="270"/>
      <c r="AB273" s="272" t="str">
        <f t="shared" si="41"/>
        <v/>
      </c>
    </row>
    <row r="274" spans="1:28" s="271" customFormat="1" ht="20">
      <c r="A274" s="214"/>
      <c r="B274" s="215" t="str">
        <f>IF(LEN(A274)=0,"",INDEX('Smelter Look-up'!$A:$A,MATCH($A274,'Smelter Look-up'!$E:$E,0)))</f>
        <v/>
      </c>
      <c r="C274" s="219" t="str">
        <f>IF(LEN(A274)=0,"",INDEX('Smelter Look-up'!$C:$C,MATCH($A274,'Smelter Look-up'!$E:$E,0)))</f>
        <v/>
      </c>
      <c r="D274" s="277"/>
      <c r="E274" s="215" t="str">
        <f ca="1">IF(ISERROR($V274),"",OFFSET('Smelter Look-up'!$D$4,$V274-4,0)&amp;"")</f>
        <v/>
      </c>
      <c r="F274" s="215" t="str">
        <f ca="1">IF(ISERROR($V274),"",OFFSET('Smelter Look-up'!$E$4,$V274-4,0))</f>
        <v/>
      </c>
      <c r="G274" s="215" t="str">
        <f ca="1">IF(C274=$X$4,IF(ISERROR($V274),"Enter smelter details","RMI"),IF(ISERROR($V274),"",OFFSET('Smelter Look-up'!$F$4,$V274-4,0)))</f>
        <v/>
      </c>
      <c r="H274" s="216" t="str">
        <f ca="1">IF(ISERROR($V274),"",OFFSET('Smelter Look-up'!$G$4,$V274-4,0))</f>
        <v/>
      </c>
      <c r="I274" s="217" t="str">
        <f ca="1">IF(ISERROR($V274),"",OFFSET('Smelter Look-up'!$H$4,$V274-4,0))</f>
        <v/>
      </c>
      <c r="J274" s="217" t="str">
        <f ca="1">IF(ISERROR($V274),"",OFFSET('Smelter Look-up'!$I$4,$V274-4,0))</f>
        <v/>
      </c>
      <c r="K274" s="267"/>
      <c r="L274" s="267"/>
      <c r="M274" s="267"/>
      <c r="N274" s="267"/>
      <c r="O274" s="267"/>
      <c r="P274" s="218"/>
      <c r="Q274" s="268"/>
      <c r="R274" s="215" t="str">
        <f ca="1">IF(ISERROR($V274),"",OFFSET('Smelter Look-up'!$C$4,$V274-4,0)&amp;"")</f>
        <v/>
      </c>
      <c r="S274" s="222" t="str">
        <f t="shared" ca="1" si="39"/>
        <v/>
      </c>
      <c r="T274" s="222" t="str">
        <f ca="1">IF(B274="","",IF(ISERROR(MATCH($J274,SorP!$B$1:$B$6230,0)),"",INDIRECT("'SorP'!$A$"&amp;MATCH($J274,SorP!$B$1:$B$6230,0))))</f>
        <v/>
      </c>
      <c r="U274" s="238"/>
      <c r="V274" s="269" t="e">
        <f>IF(C274="",NA(),IF(OR(C274="Smelter not listed",C274="Smelter not yet identified"),MATCH($B274&amp;$D274,'Smelter Look-up'!$J:$J,0),MATCH($B274&amp;$C274,'Smelter Look-up'!$J:$J,0)))</f>
        <v>#N/A</v>
      </c>
      <c r="W274" s="270"/>
      <c r="X274" s="270">
        <f t="shared" ca="1" si="40"/>
        <v>0</v>
      </c>
      <c r="Y274" s="270"/>
      <c r="Z274" s="270"/>
      <c r="AB274" s="272" t="str">
        <f t="shared" si="41"/>
        <v/>
      </c>
    </row>
    <row r="275" spans="1:28" s="271" customFormat="1" ht="20">
      <c r="A275" s="214"/>
      <c r="B275" s="215" t="str">
        <f>IF(LEN(A275)=0,"",INDEX('Smelter Look-up'!$A:$A,MATCH($A275,'Smelter Look-up'!$E:$E,0)))</f>
        <v/>
      </c>
      <c r="C275" s="219" t="str">
        <f>IF(LEN(A275)=0,"",INDEX('Smelter Look-up'!$C:$C,MATCH($A275,'Smelter Look-up'!$E:$E,0)))</f>
        <v/>
      </c>
      <c r="D275" s="277"/>
      <c r="E275" s="215" t="str">
        <f ca="1">IF(ISERROR($V275),"",OFFSET('Smelter Look-up'!$D$4,$V275-4,0)&amp;"")</f>
        <v/>
      </c>
      <c r="F275" s="215" t="str">
        <f ca="1">IF(ISERROR($V275),"",OFFSET('Smelter Look-up'!$E$4,$V275-4,0))</f>
        <v/>
      </c>
      <c r="G275" s="215" t="str">
        <f ca="1">IF(C275=$X$4,IF(ISERROR($V275),"Enter smelter details","RMI"),IF(ISERROR($V275),"",OFFSET('Smelter Look-up'!$F$4,$V275-4,0)))</f>
        <v/>
      </c>
      <c r="H275" s="216" t="str">
        <f ca="1">IF(ISERROR($V275),"",OFFSET('Smelter Look-up'!$G$4,$V275-4,0))</f>
        <v/>
      </c>
      <c r="I275" s="217" t="str">
        <f ca="1">IF(ISERROR($V275),"",OFFSET('Smelter Look-up'!$H$4,$V275-4,0))</f>
        <v/>
      </c>
      <c r="J275" s="217" t="str">
        <f ca="1">IF(ISERROR($V275),"",OFFSET('Smelter Look-up'!$I$4,$V275-4,0))</f>
        <v/>
      </c>
      <c r="K275" s="267"/>
      <c r="L275" s="267"/>
      <c r="M275" s="267"/>
      <c r="N275" s="267"/>
      <c r="O275" s="267"/>
      <c r="P275" s="218"/>
      <c r="Q275" s="268"/>
      <c r="R275" s="215" t="str">
        <f ca="1">IF(ISERROR($V275),"",OFFSET('Smelter Look-up'!$C$4,$V275-4,0)&amp;"")</f>
        <v/>
      </c>
      <c r="S275" s="222" t="str">
        <f t="shared" ca="1" si="39"/>
        <v/>
      </c>
      <c r="T275" s="222" t="str">
        <f ca="1">IF(B275="","",IF(ISERROR(MATCH($J275,SorP!$B$1:$B$6230,0)),"",INDIRECT("'SorP'!$A$"&amp;MATCH($J275,SorP!$B$1:$B$6230,0))))</f>
        <v/>
      </c>
      <c r="U275" s="238"/>
      <c r="V275" s="269" t="e">
        <f>IF(C275="",NA(),IF(OR(C275="Smelter not listed",C275="Smelter not yet identified"),MATCH($B275&amp;$D275,'Smelter Look-up'!$J:$J,0),MATCH($B275&amp;$C275,'Smelter Look-up'!$J:$J,0)))</f>
        <v>#N/A</v>
      </c>
      <c r="W275" s="270"/>
      <c r="X275" s="270">
        <f t="shared" ca="1" si="40"/>
        <v>0</v>
      </c>
      <c r="Y275" s="270"/>
      <c r="Z275" s="270"/>
      <c r="AB275" s="272" t="str">
        <f t="shared" si="41"/>
        <v/>
      </c>
    </row>
    <row r="276" spans="1:28" s="271" customFormat="1" ht="20">
      <c r="A276" s="214"/>
      <c r="B276" s="215" t="str">
        <f>IF(LEN(A276)=0,"",INDEX('Smelter Look-up'!$A:$A,MATCH($A276,'Smelter Look-up'!$E:$E,0)))</f>
        <v/>
      </c>
      <c r="C276" s="219" t="str">
        <f>IF(LEN(A276)=0,"",INDEX('Smelter Look-up'!$C:$C,MATCH($A276,'Smelter Look-up'!$E:$E,0)))</f>
        <v/>
      </c>
      <c r="D276" s="277"/>
      <c r="E276" s="215" t="str">
        <f ca="1">IF(ISERROR($V276),"",OFFSET('Smelter Look-up'!$D$4,$V276-4,0)&amp;"")</f>
        <v/>
      </c>
      <c r="F276" s="215" t="str">
        <f ca="1">IF(ISERROR($V276),"",OFFSET('Smelter Look-up'!$E$4,$V276-4,0))</f>
        <v/>
      </c>
      <c r="G276" s="215" t="str">
        <f ca="1">IF(C276=$X$4,IF(ISERROR($V276),"Enter smelter details","RMI"),IF(ISERROR($V276),"",OFFSET('Smelter Look-up'!$F$4,$V276-4,0)))</f>
        <v/>
      </c>
      <c r="H276" s="216" t="str">
        <f ca="1">IF(ISERROR($V276),"",OFFSET('Smelter Look-up'!$G$4,$V276-4,0))</f>
        <v/>
      </c>
      <c r="I276" s="217" t="str">
        <f ca="1">IF(ISERROR($V276),"",OFFSET('Smelter Look-up'!$H$4,$V276-4,0))</f>
        <v/>
      </c>
      <c r="J276" s="217" t="str">
        <f ca="1">IF(ISERROR($V276),"",OFFSET('Smelter Look-up'!$I$4,$V276-4,0))</f>
        <v/>
      </c>
      <c r="K276" s="267"/>
      <c r="L276" s="267"/>
      <c r="M276" s="267"/>
      <c r="N276" s="267"/>
      <c r="O276" s="267"/>
      <c r="P276" s="218"/>
      <c r="Q276" s="268"/>
      <c r="R276" s="215" t="str">
        <f ca="1">IF(ISERROR($V276),"",OFFSET('Smelter Look-up'!$C$4,$V276-4,0)&amp;"")</f>
        <v/>
      </c>
      <c r="S276" s="222" t="str">
        <f t="shared" ca="1" si="39"/>
        <v/>
      </c>
      <c r="T276" s="222" t="str">
        <f ca="1">IF(B276="","",IF(ISERROR(MATCH($J276,SorP!$B$1:$B$6230,0)),"",INDIRECT("'SorP'!$A$"&amp;MATCH($J276,SorP!$B$1:$B$6230,0))))</f>
        <v/>
      </c>
      <c r="U276" s="238"/>
      <c r="V276" s="269" t="e">
        <f>IF(C276="",NA(),IF(OR(C276="Smelter not listed",C276="Smelter not yet identified"),MATCH($B276&amp;$D276,'Smelter Look-up'!$J:$J,0),MATCH($B276&amp;$C276,'Smelter Look-up'!$J:$J,0)))</f>
        <v>#N/A</v>
      </c>
      <c r="W276" s="270"/>
      <c r="X276" s="270">
        <f t="shared" ca="1" si="40"/>
        <v>0</v>
      </c>
      <c r="Y276" s="270"/>
      <c r="Z276" s="270"/>
      <c r="AB276" s="272" t="str">
        <f t="shared" si="41"/>
        <v/>
      </c>
    </row>
    <row r="277" spans="1:28" s="271" customFormat="1" ht="20">
      <c r="A277" s="214"/>
      <c r="B277" s="215" t="str">
        <f>IF(LEN(A277)=0,"",INDEX('Smelter Look-up'!$A:$A,MATCH($A277,'Smelter Look-up'!$E:$E,0)))</f>
        <v/>
      </c>
      <c r="C277" s="219" t="str">
        <f>IF(LEN(A277)=0,"",INDEX('Smelter Look-up'!$C:$C,MATCH($A277,'Smelter Look-up'!$E:$E,0)))</f>
        <v/>
      </c>
      <c r="D277" s="277"/>
      <c r="E277" s="215" t="str">
        <f ca="1">IF(ISERROR($V277),"",OFFSET('Smelter Look-up'!$D$4,$V277-4,0)&amp;"")</f>
        <v/>
      </c>
      <c r="F277" s="215" t="str">
        <f ca="1">IF(ISERROR($V277),"",OFFSET('Smelter Look-up'!$E$4,$V277-4,0))</f>
        <v/>
      </c>
      <c r="G277" s="215" t="str">
        <f ca="1">IF(C277=$X$4,IF(ISERROR($V277),"Enter smelter details","RMI"),IF(ISERROR($V277),"",OFFSET('Smelter Look-up'!$F$4,$V277-4,0)))</f>
        <v/>
      </c>
      <c r="H277" s="216" t="str">
        <f ca="1">IF(ISERROR($V277),"",OFFSET('Smelter Look-up'!$G$4,$V277-4,0))</f>
        <v/>
      </c>
      <c r="I277" s="217" t="str">
        <f ca="1">IF(ISERROR($V277),"",OFFSET('Smelter Look-up'!$H$4,$V277-4,0))</f>
        <v/>
      </c>
      <c r="J277" s="217" t="str">
        <f ca="1">IF(ISERROR($V277),"",OFFSET('Smelter Look-up'!$I$4,$V277-4,0))</f>
        <v/>
      </c>
      <c r="K277" s="267"/>
      <c r="L277" s="267"/>
      <c r="M277" s="267"/>
      <c r="N277" s="267"/>
      <c r="O277" s="267"/>
      <c r="P277" s="218"/>
      <c r="Q277" s="268"/>
      <c r="R277" s="215" t="str">
        <f ca="1">IF(ISERROR($V277),"",OFFSET('Smelter Look-up'!$C$4,$V277-4,0)&amp;"")</f>
        <v/>
      </c>
      <c r="S277" s="222" t="str">
        <f t="shared" ca="1" si="39"/>
        <v/>
      </c>
      <c r="T277" s="222" t="str">
        <f ca="1">IF(B277="","",IF(ISERROR(MATCH($J277,SorP!$B$1:$B$6230,0)),"",INDIRECT("'SorP'!$A$"&amp;MATCH($J277,SorP!$B$1:$B$6230,0))))</f>
        <v/>
      </c>
      <c r="U277" s="238"/>
      <c r="V277" s="269" t="e">
        <f>IF(C277="",NA(),IF(OR(C277="Smelter not listed",C277="Smelter not yet identified"),MATCH($B277&amp;$D277,'Smelter Look-up'!$J:$J,0),MATCH($B277&amp;$C277,'Smelter Look-up'!$J:$J,0)))</f>
        <v>#N/A</v>
      </c>
      <c r="W277" s="270"/>
      <c r="X277" s="270">
        <f t="shared" ca="1" si="40"/>
        <v>0</v>
      </c>
      <c r="Y277" s="270"/>
      <c r="Z277" s="270"/>
      <c r="AB277" s="272" t="str">
        <f t="shared" si="41"/>
        <v/>
      </c>
    </row>
    <row r="278" spans="1:28" s="271" customFormat="1" ht="20">
      <c r="A278" s="214"/>
      <c r="B278" s="215" t="str">
        <f>IF(LEN(A278)=0,"",INDEX('Smelter Look-up'!$A:$A,MATCH($A278,'Smelter Look-up'!$E:$E,0)))</f>
        <v/>
      </c>
      <c r="C278" s="219" t="str">
        <f>IF(LEN(A278)=0,"",INDEX('Smelter Look-up'!$C:$C,MATCH($A278,'Smelter Look-up'!$E:$E,0)))</f>
        <v/>
      </c>
      <c r="D278" s="277"/>
      <c r="E278" s="215" t="str">
        <f ca="1">IF(ISERROR($V278),"",OFFSET('Smelter Look-up'!$D$4,$V278-4,0)&amp;"")</f>
        <v/>
      </c>
      <c r="F278" s="215" t="str">
        <f ca="1">IF(ISERROR($V278),"",OFFSET('Smelter Look-up'!$E$4,$V278-4,0))</f>
        <v/>
      </c>
      <c r="G278" s="215" t="str">
        <f ca="1">IF(C278=$X$4,IF(ISERROR($V278),"Enter smelter details","RMI"),IF(ISERROR($V278),"",OFFSET('Smelter Look-up'!$F$4,$V278-4,0)))</f>
        <v/>
      </c>
      <c r="H278" s="216" t="str">
        <f ca="1">IF(ISERROR($V278),"",OFFSET('Smelter Look-up'!$G$4,$V278-4,0))</f>
        <v/>
      </c>
      <c r="I278" s="217" t="str">
        <f ca="1">IF(ISERROR($V278),"",OFFSET('Smelter Look-up'!$H$4,$V278-4,0))</f>
        <v/>
      </c>
      <c r="J278" s="217" t="str">
        <f ca="1">IF(ISERROR($V278),"",OFFSET('Smelter Look-up'!$I$4,$V278-4,0))</f>
        <v/>
      </c>
      <c r="K278" s="267"/>
      <c r="L278" s="267"/>
      <c r="M278" s="267"/>
      <c r="N278" s="267"/>
      <c r="O278" s="267"/>
      <c r="P278" s="218"/>
      <c r="Q278" s="268"/>
      <c r="R278" s="215" t="str">
        <f ca="1">IF(ISERROR($V278),"",OFFSET('Smelter Look-up'!$C$4,$V278-4,0)&amp;"")</f>
        <v/>
      </c>
      <c r="S278" s="222" t="str">
        <f t="shared" ca="1" si="39"/>
        <v/>
      </c>
      <c r="T278" s="222" t="str">
        <f ca="1">IF(B278="","",IF(ISERROR(MATCH($J278,SorP!$B$1:$B$6230,0)),"",INDIRECT("'SorP'!$A$"&amp;MATCH($J278,SorP!$B$1:$B$6230,0))))</f>
        <v/>
      </c>
      <c r="U278" s="238"/>
      <c r="V278" s="269" t="e">
        <f>IF(C278="",NA(),IF(OR(C278="Smelter not listed",C278="Smelter not yet identified"),MATCH($B278&amp;$D278,'Smelter Look-up'!$J:$J,0),MATCH($B278&amp;$C278,'Smelter Look-up'!$J:$J,0)))</f>
        <v>#N/A</v>
      </c>
      <c r="W278" s="270"/>
      <c r="X278" s="270">
        <f t="shared" ca="1" si="40"/>
        <v>0</v>
      </c>
      <c r="Y278" s="270"/>
      <c r="Z278" s="270"/>
      <c r="AB278" s="272" t="str">
        <f t="shared" si="41"/>
        <v/>
      </c>
    </row>
    <row r="279" spans="1:28" s="271" customFormat="1" ht="20">
      <c r="A279" s="214"/>
      <c r="B279" s="215" t="str">
        <f>IF(LEN(A279)=0,"",INDEX('Smelter Look-up'!$A:$A,MATCH($A279,'Smelter Look-up'!$E:$E,0)))</f>
        <v/>
      </c>
      <c r="C279" s="219" t="str">
        <f>IF(LEN(A279)=0,"",INDEX('Smelter Look-up'!$C:$C,MATCH($A279,'Smelter Look-up'!$E:$E,0)))</f>
        <v/>
      </c>
      <c r="D279" s="277"/>
      <c r="E279" s="215" t="str">
        <f ca="1">IF(ISERROR($V279),"",OFFSET('Smelter Look-up'!$D$4,$V279-4,0)&amp;"")</f>
        <v/>
      </c>
      <c r="F279" s="215" t="str">
        <f ca="1">IF(ISERROR($V279),"",OFFSET('Smelter Look-up'!$E$4,$V279-4,0))</f>
        <v/>
      </c>
      <c r="G279" s="215" t="str">
        <f ca="1">IF(C279=$X$4,IF(ISERROR($V279),"Enter smelter details","RMI"),IF(ISERROR($V279),"",OFFSET('Smelter Look-up'!$F$4,$V279-4,0)))</f>
        <v/>
      </c>
      <c r="H279" s="216" t="str">
        <f ca="1">IF(ISERROR($V279),"",OFFSET('Smelter Look-up'!$G$4,$V279-4,0))</f>
        <v/>
      </c>
      <c r="I279" s="217" t="str">
        <f ca="1">IF(ISERROR($V279),"",OFFSET('Smelter Look-up'!$H$4,$V279-4,0))</f>
        <v/>
      </c>
      <c r="J279" s="217" t="str">
        <f ca="1">IF(ISERROR($V279),"",OFFSET('Smelter Look-up'!$I$4,$V279-4,0))</f>
        <v/>
      </c>
      <c r="K279" s="267"/>
      <c r="L279" s="267"/>
      <c r="M279" s="267"/>
      <c r="N279" s="267"/>
      <c r="O279" s="267"/>
      <c r="P279" s="218"/>
      <c r="Q279" s="268"/>
      <c r="R279" s="215" t="str">
        <f ca="1">IF(ISERROR($V279),"",OFFSET('Smelter Look-up'!$C$4,$V279-4,0)&amp;"")</f>
        <v/>
      </c>
      <c r="S279" s="222" t="str">
        <f t="shared" ca="1" si="39"/>
        <v/>
      </c>
      <c r="T279" s="222" t="str">
        <f ca="1">IF(B279="","",IF(ISERROR(MATCH($J279,SorP!$B$1:$B$6230,0)),"",INDIRECT("'SorP'!$A$"&amp;MATCH($J279,SorP!$B$1:$B$6230,0))))</f>
        <v/>
      </c>
      <c r="U279" s="238"/>
      <c r="V279" s="269" t="e">
        <f>IF(C279="",NA(),IF(OR(C279="Smelter not listed",C279="Smelter not yet identified"),MATCH($B279&amp;$D279,'Smelter Look-up'!$J:$J,0),MATCH($B279&amp;$C279,'Smelter Look-up'!$J:$J,0)))</f>
        <v>#N/A</v>
      </c>
      <c r="W279" s="270"/>
      <c r="X279" s="270">
        <f t="shared" ca="1" si="40"/>
        <v>0</v>
      </c>
      <c r="Y279" s="270"/>
      <c r="Z279" s="270"/>
      <c r="AB279" s="272" t="str">
        <f t="shared" si="41"/>
        <v/>
      </c>
    </row>
    <row r="280" spans="1:28" s="271" customFormat="1" ht="20">
      <c r="A280" s="214"/>
      <c r="B280" s="215" t="str">
        <f>IF(LEN(A280)=0,"",INDEX('Smelter Look-up'!$A:$A,MATCH($A280,'Smelter Look-up'!$E:$E,0)))</f>
        <v/>
      </c>
      <c r="C280" s="219" t="str">
        <f>IF(LEN(A280)=0,"",INDEX('Smelter Look-up'!$C:$C,MATCH($A280,'Smelter Look-up'!$E:$E,0)))</f>
        <v/>
      </c>
      <c r="D280" s="277"/>
      <c r="E280" s="215" t="str">
        <f ca="1">IF(ISERROR($V280),"",OFFSET('Smelter Look-up'!$D$4,$V280-4,0)&amp;"")</f>
        <v/>
      </c>
      <c r="F280" s="215" t="str">
        <f ca="1">IF(ISERROR($V280),"",OFFSET('Smelter Look-up'!$E$4,$V280-4,0))</f>
        <v/>
      </c>
      <c r="G280" s="215" t="str">
        <f ca="1">IF(C280=$X$4,IF(ISERROR($V280),"Enter smelter details","RMI"),IF(ISERROR($V280),"",OFFSET('Smelter Look-up'!$F$4,$V280-4,0)))</f>
        <v/>
      </c>
      <c r="H280" s="216" t="str">
        <f ca="1">IF(ISERROR($V280),"",OFFSET('Smelter Look-up'!$G$4,$V280-4,0))</f>
        <v/>
      </c>
      <c r="I280" s="217" t="str">
        <f ca="1">IF(ISERROR($V280),"",OFFSET('Smelter Look-up'!$H$4,$V280-4,0))</f>
        <v/>
      </c>
      <c r="J280" s="217" t="str">
        <f ca="1">IF(ISERROR($V280),"",OFFSET('Smelter Look-up'!$I$4,$V280-4,0))</f>
        <v/>
      </c>
      <c r="K280" s="267"/>
      <c r="L280" s="267"/>
      <c r="M280" s="267"/>
      <c r="N280" s="267"/>
      <c r="O280" s="267"/>
      <c r="P280" s="218"/>
      <c r="Q280" s="268"/>
      <c r="R280" s="215" t="str">
        <f ca="1">IF(ISERROR($V280),"",OFFSET('Smelter Look-up'!$C$4,$V280-4,0)&amp;"")</f>
        <v/>
      </c>
      <c r="S280" s="222" t="str">
        <f t="shared" ca="1" si="39"/>
        <v/>
      </c>
      <c r="T280" s="222" t="str">
        <f ca="1">IF(B280="","",IF(ISERROR(MATCH($J280,SorP!$B$1:$B$6230,0)),"",INDIRECT("'SorP'!$A$"&amp;MATCH($J280,SorP!$B$1:$B$6230,0))))</f>
        <v/>
      </c>
      <c r="U280" s="238"/>
      <c r="V280" s="269" t="e">
        <f>IF(C280="",NA(),IF(OR(C280="Smelter not listed",C280="Smelter not yet identified"),MATCH($B280&amp;$D280,'Smelter Look-up'!$J:$J,0),MATCH($B280&amp;$C280,'Smelter Look-up'!$J:$J,0)))</f>
        <v>#N/A</v>
      </c>
      <c r="W280" s="270"/>
      <c r="X280" s="270">
        <f t="shared" ca="1" si="40"/>
        <v>0</v>
      </c>
      <c r="Y280" s="270"/>
      <c r="Z280" s="270"/>
      <c r="AB280" s="272" t="str">
        <f t="shared" si="41"/>
        <v/>
      </c>
    </row>
    <row r="281" spans="1:28" s="271" customFormat="1" ht="20">
      <c r="A281" s="214"/>
      <c r="B281" s="215" t="str">
        <f>IF(LEN(A281)=0,"",INDEX('Smelter Look-up'!$A:$A,MATCH($A281,'Smelter Look-up'!$E:$E,0)))</f>
        <v/>
      </c>
      <c r="C281" s="219" t="str">
        <f>IF(LEN(A281)=0,"",INDEX('Smelter Look-up'!$C:$C,MATCH($A281,'Smelter Look-up'!$E:$E,0)))</f>
        <v/>
      </c>
      <c r="D281" s="277"/>
      <c r="E281" s="215" t="str">
        <f ca="1">IF(ISERROR($V281),"",OFFSET('Smelter Look-up'!$D$4,$V281-4,0)&amp;"")</f>
        <v/>
      </c>
      <c r="F281" s="215" t="str">
        <f ca="1">IF(ISERROR($V281),"",OFFSET('Smelter Look-up'!$E$4,$V281-4,0))</f>
        <v/>
      </c>
      <c r="G281" s="215" t="str">
        <f ca="1">IF(C281=$X$4,IF(ISERROR($V281),"Enter smelter details","RMI"),IF(ISERROR($V281),"",OFFSET('Smelter Look-up'!$F$4,$V281-4,0)))</f>
        <v/>
      </c>
      <c r="H281" s="216" t="str">
        <f ca="1">IF(ISERROR($V281),"",OFFSET('Smelter Look-up'!$G$4,$V281-4,0))</f>
        <v/>
      </c>
      <c r="I281" s="217" t="str">
        <f ca="1">IF(ISERROR($V281),"",OFFSET('Smelter Look-up'!$H$4,$V281-4,0))</f>
        <v/>
      </c>
      <c r="J281" s="217" t="str">
        <f ca="1">IF(ISERROR($V281),"",OFFSET('Smelter Look-up'!$I$4,$V281-4,0))</f>
        <v/>
      </c>
      <c r="K281" s="267"/>
      <c r="L281" s="267"/>
      <c r="M281" s="267"/>
      <c r="N281" s="267"/>
      <c r="O281" s="267"/>
      <c r="P281" s="218"/>
      <c r="Q281" s="268"/>
      <c r="R281" s="215" t="str">
        <f ca="1">IF(ISERROR($V281),"",OFFSET('Smelter Look-up'!$C$4,$V281-4,0)&amp;"")</f>
        <v/>
      </c>
      <c r="S281" s="222" t="str">
        <f t="shared" ca="1" si="39"/>
        <v/>
      </c>
      <c r="T281" s="222" t="str">
        <f ca="1">IF(B281="","",IF(ISERROR(MATCH($J281,SorP!$B$1:$B$6230,0)),"",INDIRECT("'SorP'!$A$"&amp;MATCH($J281,SorP!$B$1:$B$6230,0))))</f>
        <v/>
      </c>
      <c r="U281" s="238"/>
      <c r="V281" s="269" t="e">
        <f>IF(C281="",NA(),IF(OR(C281="Smelter not listed",C281="Smelter not yet identified"),MATCH($B281&amp;$D281,'Smelter Look-up'!$J:$J,0),MATCH($B281&amp;$C281,'Smelter Look-up'!$J:$J,0)))</f>
        <v>#N/A</v>
      </c>
      <c r="W281" s="270"/>
      <c r="X281" s="270">
        <f t="shared" ca="1" si="40"/>
        <v>0</v>
      </c>
      <c r="Y281" s="270"/>
      <c r="Z281" s="270"/>
      <c r="AB281" s="272" t="str">
        <f t="shared" si="41"/>
        <v/>
      </c>
    </row>
    <row r="282" spans="1:28" s="271" customFormat="1" ht="20">
      <c r="A282" s="214"/>
      <c r="B282" s="215" t="str">
        <f>IF(LEN(A282)=0,"",INDEX('Smelter Look-up'!$A:$A,MATCH($A282,'Smelter Look-up'!$E:$E,0)))</f>
        <v/>
      </c>
      <c r="C282" s="219" t="str">
        <f>IF(LEN(A282)=0,"",INDEX('Smelter Look-up'!$C:$C,MATCH($A282,'Smelter Look-up'!$E:$E,0)))</f>
        <v/>
      </c>
      <c r="D282" s="277"/>
      <c r="E282" s="215" t="str">
        <f ca="1">IF(ISERROR($V282),"",OFFSET('Smelter Look-up'!$D$4,$V282-4,0)&amp;"")</f>
        <v/>
      </c>
      <c r="F282" s="215" t="str">
        <f ca="1">IF(ISERROR($V282),"",OFFSET('Smelter Look-up'!$E$4,$V282-4,0))</f>
        <v/>
      </c>
      <c r="G282" s="215" t="str">
        <f ca="1">IF(C282=$X$4,IF(ISERROR($V282),"Enter smelter details","RMI"),IF(ISERROR($V282),"",OFFSET('Smelter Look-up'!$F$4,$V282-4,0)))</f>
        <v/>
      </c>
      <c r="H282" s="216" t="str">
        <f ca="1">IF(ISERROR($V282),"",OFFSET('Smelter Look-up'!$G$4,$V282-4,0))</f>
        <v/>
      </c>
      <c r="I282" s="217" t="str">
        <f ca="1">IF(ISERROR($V282),"",OFFSET('Smelter Look-up'!$H$4,$V282-4,0))</f>
        <v/>
      </c>
      <c r="J282" s="217" t="str">
        <f ca="1">IF(ISERROR($V282),"",OFFSET('Smelter Look-up'!$I$4,$V282-4,0))</f>
        <v/>
      </c>
      <c r="K282" s="267"/>
      <c r="L282" s="267"/>
      <c r="M282" s="267"/>
      <c r="N282" s="267"/>
      <c r="O282" s="267"/>
      <c r="P282" s="218"/>
      <c r="Q282" s="268"/>
      <c r="R282" s="215" t="str">
        <f ca="1">IF(ISERROR($V282),"",OFFSET('Smelter Look-up'!$C$4,$V282-4,0)&amp;"")</f>
        <v/>
      </c>
      <c r="S282" s="222" t="str">
        <f t="shared" ca="1" si="39"/>
        <v/>
      </c>
      <c r="T282" s="222" t="str">
        <f ca="1">IF(B282="","",IF(ISERROR(MATCH($J282,SorP!$B$1:$B$6230,0)),"",INDIRECT("'SorP'!$A$"&amp;MATCH($J282,SorP!$B$1:$B$6230,0))))</f>
        <v/>
      </c>
      <c r="U282" s="238"/>
      <c r="V282" s="269" t="e">
        <f>IF(C282="",NA(),IF(OR(C282="Smelter not listed",C282="Smelter not yet identified"),MATCH($B282&amp;$D282,'Smelter Look-up'!$J:$J,0),MATCH($B282&amp;$C282,'Smelter Look-up'!$J:$J,0)))</f>
        <v>#N/A</v>
      </c>
      <c r="W282" s="270"/>
      <c r="X282" s="270">
        <f t="shared" ca="1" si="40"/>
        <v>0</v>
      </c>
      <c r="Y282" s="270"/>
      <c r="Z282" s="270"/>
      <c r="AB282" s="272" t="str">
        <f t="shared" si="41"/>
        <v/>
      </c>
    </row>
    <row r="283" spans="1:28" s="271" customFormat="1" ht="20">
      <c r="A283" s="214"/>
      <c r="B283" s="215" t="str">
        <f>IF(LEN(A283)=0,"",INDEX('Smelter Look-up'!$A:$A,MATCH($A283,'Smelter Look-up'!$E:$E,0)))</f>
        <v/>
      </c>
      <c r="C283" s="219" t="str">
        <f>IF(LEN(A283)=0,"",INDEX('Smelter Look-up'!$C:$C,MATCH($A283,'Smelter Look-up'!$E:$E,0)))</f>
        <v/>
      </c>
      <c r="D283" s="277"/>
      <c r="E283" s="215" t="str">
        <f ca="1">IF(ISERROR($V283),"",OFFSET('Smelter Look-up'!$D$4,$V283-4,0)&amp;"")</f>
        <v/>
      </c>
      <c r="F283" s="215" t="str">
        <f ca="1">IF(ISERROR($V283),"",OFFSET('Smelter Look-up'!$E$4,$V283-4,0))</f>
        <v/>
      </c>
      <c r="G283" s="215" t="str">
        <f ca="1">IF(C283=$X$4,IF(ISERROR($V283),"Enter smelter details","RMI"),IF(ISERROR($V283),"",OFFSET('Smelter Look-up'!$F$4,$V283-4,0)))</f>
        <v/>
      </c>
      <c r="H283" s="216" t="str">
        <f ca="1">IF(ISERROR($V283),"",OFFSET('Smelter Look-up'!$G$4,$V283-4,0))</f>
        <v/>
      </c>
      <c r="I283" s="217" t="str">
        <f ca="1">IF(ISERROR($V283),"",OFFSET('Smelter Look-up'!$H$4,$V283-4,0))</f>
        <v/>
      </c>
      <c r="J283" s="217" t="str">
        <f ca="1">IF(ISERROR($V283),"",OFFSET('Smelter Look-up'!$I$4,$V283-4,0))</f>
        <v/>
      </c>
      <c r="K283" s="267"/>
      <c r="L283" s="267"/>
      <c r="M283" s="267"/>
      <c r="N283" s="267"/>
      <c r="O283" s="267"/>
      <c r="P283" s="218"/>
      <c r="Q283" s="268"/>
      <c r="R283" s="215" t="str">
        <f ca="1">IF(ISERROR($V283),"",OFFSET('Smelter Look-up'!$C$4,$V283-4,0)&amp;"")</f>
        <v/>
      </c>
      <c r="S283" s="222" t="str">
        <f t="shared" ca="1" si="39"/>
        <v/>
      </c>
      <c r="T283" s="222" t="str">
        <f ca="1">IF(B283="","",IF(ISERROR(MATCH($J283,SorP!$B$1:$B$6230,0)),"",INDIRECT("'SorP'!$A$"&amp;MATCH($J283,SorP!$B$1:$B$6230,0))))</f>
        <v/>
      </c>
      <c r="U283" s="238"/>
      <c r="V283" s="269" t="e">
        <f>IF(C283="",NA(),IF(OR(C283="Smelter not listed",C283="Smelter not yet identified"),MATCH($B283&amp;$D283,'Smelter Look-up'!$J:$J,0),MATCH($B283&amp;$C283,'Smelter Look-up'!$J:$J,0)))</f>
        <v>#N/A</v>
      </c>
      <c r="W283" s="270"/>
      <c r="X283" s="270">
        <f t="shared" ca="1" si="40"/>
        <v>0</v>
      </c>
      <c r="Y283" s="270"/>
      <c r="Z283" s="270"/>
      <c r="AB283" s="272" t="str">
        <f t="shared" si="41"/>
        <v/>
      </c>
    </row>
    <row r="284" spans="1:28" s="271" customFormat="1" ht="20">
      <c r="A284" s="214"/>
      <c r="B284" s="215" t="str">
        <f>IF(LEN(A284)=0,"",INDEX('Smelter Look-up'!$A:$A,MATCH($A284,'Smelter Look-up'!$E:$E,0)))</f>
        <v/>
      </c>
      <c r="C284" s="219" t="str">
        <f>IF(LEN(A284)=0,"",INDEX('Smelter Look-up'!$C:$C,MATCH($A284,'Smelter Look-up'!$E:$E,0)))</f>
        <v/>
      </c>
      <c r="D284" s="277"/>
      <c r="E284" s="215" t="str">
        <f ca="1">IF(ISERROR($V284),"",OFFSET('Smelter Look-up'!$D$4,$V284-4,0)&amp;"")</f>
        <v/>
      </c>
      <c r="F284" s="215" t="str">
        <f ca="1">IF(ISERROR($V284),"",OFFSET('Smelter Look-up'!$E$4,$V284-4,0))</f>
        <v/>
      </c>
      <c r="G284" s="215" t="str">
        <f ca="1">IF(C284=$X$4,IF(ISERROR($V284),"Enter smelter details","RMI"),IF(ISERROR($V284),"",OFFSET('Smelter Look-up'!$F$4,$V284-4,0)))</f>
        <v/>
      </c>
      <c r="H284" s="216" t="str">
        <f ca="1">IF(ISERROR($V284),"",OFFSET('Smelter Look-up'!$G$4,$V284-4,0))</f>
        <v/>
      </c>
      <c r="I284" s="217" t="str">
        <f ca="1">IF(ISERROR($V284),"",OFFSET('Smelter Look-up'!$H$4,$V284-4,0))</f>
        <v/>
      </c>
      <c r="J284" s="217" t="str">
        <f ca="1">IF(ISERROR($V284),"",OFFSET('Smelter Look-up'!$I$4,$V284-4,0))</f>
        <v/>
      </c>
      <c r="K284" s="267"/>
      <c r="L284" s="267"/>
      <c r="M284" s="267"/>
      <c r="N284" s="267"/>
      <c r="O284" s="267"/>
      <c r="P284" s="218"/>
      <c r="Q284" s="268"/>
      <c r="R284" s="215" t="str">
        <f ca="1">IF(ISERROR($V284),"",OFFSET('Smelter Look-up'!$C$4,$V284-4,0)&amp;"")</f>
        <v/>
      </c>
      <c r="S284" s="222" t="str">
        <f t="shared" ca="1" si="39"/>
        <v/>
      </c>
      <c r="T284" s="222" t="str">
        <f ca="1">IF(B284="","",IF(ISERROR(MATCH($J284,SorP!$B$1:$B$6230,0)),"",INDIRECT("'SorP'!$A$"&amp;MATCH($J284,SorP!$B$1:$B$6230,0))))</f>
        <v/>
      </c>
      <c r="U284" s="238"/>
      <c r="V284" s="269" t="e">
        <f>IF(C284="",NA(),IF(OR(C284="Smelter not listed",C284="Smelter not yet identified"),MATCH($B284&amp;$D284,'Smelter Look-up'!$J:$J,0),MATCH($B284&amp;$C284,'Smelter Look-up'!$J:$J,0)))</f>
        <v>#N/A</v>
      </c>
      <c r="W284" s="270"/>
      <c r="X284" s="270">
        <f t="shared" ca="1" si="40"/>
        <v>0</v>
      </c>
      <c r="Y284" s="270"/>
      <c r="Z284" s="270"/>
      <c r="AB284" s="272" t="str">
        <f t="shared" si="41"/>
        <v/>
      </c>
    </row>
    <row r="285" spans="1:28" s="271" customFormat="1" ht="20">
      <c r="A285" s="214"/>
      <c r="B285" s="215" t="str">
        <f>IF(LEN(A285)=0,"",INDEX('Smelter Look-up'!$A:$A,MATCH($A285,'Smelter Look-up'!$E:$E,0)))</f>
        <v/>
      </c>
      <c r="C285" s="219" t="str">
        <f>IF(LEN(A285)=0,"",INDEX('Smelter Look-up'!$C:$C,MATCH($A285,'Smelter Look-up'!$E:$E,0)))</f>
        <v/>
      </c>
      <c r="D285" s="277"/>
      <c r="E285" s="215" t="str">
        <f ca="1">IF(ISERROR($V285),"",OFFSET('Smelter Look-up'!$D$4,$V285-4,0)&amp;"")</f>
        <v/>
      </c>
      <c r="F285" s="215" t="str">
        <f ca="1">IF(ISERROR($V285),"",OFFSET('Smelter Look-up'!$E$4,$V285-4,0))</f>
        <v/>
      </c>
      <c r="G285" s="215" t="str">
        <f ca="1">IF(C285=$X$4,IF(ISERROR($V285),"Enter smelter details","RMI"),IF(ISERROR($V285),"",OFFSET('Smelter Look-up'!$F$4,$V285-4,0)))</f>
        <v/>
      </c>
      <c r="H285" s="216" t="str">
        <f ca="1">IF(ISERROR($V285),"",OFFSET('Smelter Look-up'!$G$4,$V285-4,0))</f>
        <v/>
      </c>
      <c r="I285" s="217" t="str">
        <f ca="1">IF(ISERROR($V285),"",OFFSET('Smelter Look-up'!$H$4,$V285-4,0))</f>
        <v/>
      </c>
      <c r="J285" s="217" t="str">
        <f ca="1">IF(ISERROR($V285),"",OFFSET('Smelter Look-up'!$I$4,$V285-4,0))</f>
        <v/>
      </c>
      <c r="K285" s="267"/>
      <c r="L285" s="267"/>
      <c r="M285" s="267"/>
      <c r="N285" s="267"/>
      <c r="O285" s="267"/>
      <c r="P285" s="218"/>
      <c r="Q285" s="268"/>
      <c r="R285" s="215" t="str">
        <f ca="1">IF(ISERROR($V285),"",OFFSET('Smelter Look-up'!$C$4,$V285-4,0)&amp;"")</f>
        <v/>
      </c>
      <c r="S285" s="222" t="str">
        <f t="shared" ca="1" si="39"/>
        <v/>
      </c>
      <c r="T285" s="222" t="str">
        <f ca="1">IF(B285="","",IF(ISERROR(MATCH($J285,SorP!$B$1:$B$6230,0)),"",INDIRECT("'SorP'!$A$"&amp;MATCH($J285,SorP!$B$1:$B$6230,0))))</f>
        <v/>
      </c>
      <c r="U285" s="238"/>
      <c r="V285" s="269" t="e">
        <f>IF(C285="",NA(),IF(OR(C285="Smelter not listed",C285="Smelter not yet identified"),MATCH($B285&amp;$D285,'Smelter Look-up'!$J:$J,0),MATCH($B285&amp;$C285,'Smelter Look-up'!$J:$J,0)))</f>
        <v>#N/A</v>
      </c>
      <c r="W285" s="270"/>
      <c r="X285" s="270">
        <f t="shared" ca="1" si="40"/>
        <v>0</v>
      </c>
      <c r="Y285" s="270"/>
      <c r="Z285" s="270"/>
      <c r="AB285" s="272" t="str">
        <f t="shared" si="41"/>
        <v/>
      </c>
    </row>
    <row r="286" spans="1:28" s="271" customFormat="1" ht="20">
      <c r="A286" s="214"/>
      <c r="B286" s="215" t="str">
        <f>IF(LEN(A286)=0,"",INDEX('Smelter Look-up'!$A:$A,MATCH($A286,'Smelter Look-up'!$E:$E,0)))</f>
        <v/>
      </c>
      <c r="C286" s="219" t="str">
        <f>IF(LEN(A286)=0,"",INDEX('Smelter Look-up'!$C:$C,MATCH($A286,'Smelter Look-up'!$E:$E,0)))</f>
        <v/>
      </c>
      <c r="D286" s="277"/>
      <c r="E286" s="215" t="str">
        <f ca="1">IF(ISERROR($V286),"",OFFSET('Smelter Look-up'!$D$4,$V286-4,0)&amp;"")</f>
        <v/>
      </c>
      <c r="F286" s="215" t="str">
        <f ca="1">IF(ISERROR($V286),"",OFFSET('Smelter Look-up'!$E$4,$V286-4,0))</f>
        <v/>
      </c>
      <c r="G286" s="215" t="str">
        <f ca="1">IF(C286=$X$4,IF(ISERROR($V286),"Enter smelter details","RMI"),IF(ISERROR($V286),"",OFFSET('Smelter Look-up'!$F$4,$V286-4,0)))</f>
        <v/>
      </c>
      <c r="H286" s="216" t="str">
        <f ca="1">IF(ISERROR($V286),"",OFFSET('Smelter Look-up'!$G$4,$V286-4,0))</f>
        <v/>
      </c>
      <c r="I286" s="217" t="str">
        <f ca="1">IF(ISERROR($V286),"",OFFSET('Smelter Look-up'!$H$4,$V286-4,0))</f>
        <v/>
      </c>
      <c r="J286" s="217" t="str">
        <f ca="1">IF(ISERROR($V286),"",OFFSET('Smelter Look-up'!$I$4,$V286-4,0))</f>
        <v/>
      </c>
      <c r="K286" s="267"/>
      <c r="L286" s="267"/>
      <c r="M286" s="267"/>
      <c r="N286" s="267"/>
      <c r="O286" s="267"/>
      <c r="P286" s="218"/>
      <c r="Q286" s="268"/>
      <c r="R286" s="215" t="str">
        <f ca="1">IF(ISERROR($V286),"",OFFSET('Smelter Look-up'!$C$4,$V286-4,0)&amp;"")</f>
        <v/>
      </c>
      <c r="S286" s="222" t="str">
        <f t="shared" ca="1" si="39"/>
        <v/>
      </c>
      <c r="T286" s="222" t="str">
        <f ca="1">IF(B286="","",IF(ISERROR(MATCH($J286,SorP!$B$1:$B$6230,0)),"",INDIRECT("'SorP'!$A$"&amp;MATCH($J286,SorP!$B$1:$B$6230,0))))</f>
        <v/>
      </c>
      <c r="U286" s="238"/>
      <c r="V286" s="269" t="e">
        <f>IF(C286="",NA(),IF(OR(C286="Smelter not listed",C286="Smelter not yet identified"),MATCH($B286&amp;$D286,'Smelter Look-up'!$J:$J,0),MATCH($B286&amp;$C286,'Smelter Look-up'!$J:$J,0)))</f>
        <v>#N/A</v>
      </c>
      <c r="W286" s="270"/>
      <c r="X286" s="270">
        <f t="shared" ca="1" si="40"/>
        <v>0</v>
      </c>
      <c r="Y286" s="270"/>
      <c r="Z286" s="270"/>
      <c r="AB286" s="272" t="str">
        <f t="shared" si="41"/>
        <v/>
      </c>
    </row>
    <row r="287" spans="1:28" s="271" customFormat="1" ht="20">
      <c r="A287" s="214"/>
      <c r="B287" s="215" t="str">
        <f>IF(LEN(A287)=0,"",INDEX('Smelter Look-up'!$A:$A,MATCH($A287,'Smelter Look-up'!$E:$E,0)))</f>
        <v/>
      </c>
      <c r="C287" s="219" t="str">
        <f>IF(LEN(A287)=0,"",INDEX('Smelter Look-up'!$C:$C,MATCH($A287,'Smelter Look-up'!$E:$E,0)))</f>
        <v/>
      </c>
      <c r="D287" s="277"/>
      <c r="E287" s="215" t="str">
        <f ca="1">IF(ISERROR($V287),"",OFFSET('Smelter Look-up'!$D$4,$V287-4,0)&amp;"")</f>
        <v/>
      </c>
      <c r="F287" s="215" t="str">
        <f ca="1">IF(ISERROR($V287),"",OFFSET('Smelter Look-up'!$E$4,$V287-4,0))</f>
        <v/>
      </c>
      <c r="G287" s="215" t="str">
        <f ca="1">IF(C287=$X$4,IF(ISERROR($V287),"Enter smelter details","RMI"),IF(ISERROR($V287),"",OFFSET('Smelter Look-up'!$F$4,$V287-4,0)))</f>
        <v/>
      </c>
      <c r="H287" s="216" t="str">
        <f ca="1">IF(ISERROR($V287),"",OFFSET('Smelter Look-up'!$G$4,$V287-4,0))</f>
        <v/>
      </c>
      <c r="I287" s="217" t="str">
        <f ca="1">IF(ISERROR($V287),"",OFFSET('Smelter Look-up'!$H$4,$V287-4,0))</f>
        <v/>
      </c>
      <c r="J287" s="217" t="str">
        <f ca="1">IF(ISERROR($V287),"",OFFSET('Smelter Look-up'!$I$4,$V287-4,0))</f>
        <v/>
      </c>
      <c r="K287" s="267"/>
      <c r="L287" s="267"/>
      <c r="M287" s="267"/>
      <c r="N287" s="267"/>
      <c r="O287" s="267"/>
      <c r="P287" s="218"/>
      <c r="Q287" s="268"/>
      <c r="R287" s="215" t="str">
        <f ca="1">IF(ISERROR($V287),"",OFFSET('Smelter Look-up'!$C$4,$V287-4,0)&amp;"")</f>
        <v/>
      </c>
      <c r="S287" s="222" t="str">
        <f t="shared" ca="1" si="39"/>
        <v/>
      </c>
      <c r="T287" s="222" t="str">
        <f ca="1">IF(B287="","",IF(ISERROR(MATCH($J287,SorP!$B$1:$B$6230,0)),"",INDIRECT("'SorP'!$A$"&amp;MATCH($J287,SorP!$B$1:$B$6230,0))))</f>
        <v/>
      </c>
      <c r="U287" s="238"/>
      <c r="V287" s="269" t="e">
        <f>IF(C287="",NA(),IF(OR(C287="Smelter not listed",C287="Smelter not yet identified"),MATCH($B287&amp;$D287,'Smelter Look-up'!$J:$J,0),MATCH($B287&amp;$C287,'Smelter Look-up'!$J:$J,0)))</f>
        <v>#N/A</v>
      </c>
      <c r="W287" s="270"/>
      <c r="X287" s="270">
        <f t="shared" ca="1" si="40"/>
        <v>0</v>
      </c>
      <c r="Y287" s="270"/>
      <c r="Z287" s="270"/>
      <c r="AB287" s="272" t="str">
        <f t="shared" si="41"/>
        <v/>
      </c>
    </row>
    <row r="288" spans="1:28" s="271" customFormat="1" ht="20">
      <c r="A288" s="214"/>
      <c r="B288" s="215" t="str">
        <f>IF(LEN(A288)=0,"",INDEX('Smelter Look-up'!$A:$A,MATCH($A288,'Smelter Look-up'!$E:$E,0)))</f>
        <v/>
      </c>
      <c r="C288" s="219" t="str">
        <f>IF(LEN(A288)=0,"",INDEX('Smelter Look-up'!$C:$C,MATCH($A288,'Smelter Look-up'!$E:$E,0)))</f>
        <v/>
      </c>
      <c r="D288" s="277"/>
      <c r="E288" s="215" t="str">
        <f ca="1">IF(ISERROR($V288),"",OFFSET('Smelter Look-up'!$D$4,$V288-4,0)&amp;"")</f>
        <v/>
      </c>
      <c r="F288" s="215" t="str">
        <f ca="1">IF(ISERROR($V288),"",OFFSET('Smelter Look-up'!$E$4,$V288-4,0))</f>
        <v/>
      </c>
      <c r="G288" s="215" t="str">
        <f ca="1">IF(C288=$X$4,IF(ISERROR($V288),"Enter smelter details","RMI"),IF(ISERROR($V288),"",OFFSET('Smelter Look-up'!$F$4,$V288-4,0)))</f>
        <v/>
      </c>
      <c r="H288" s="216" t="str">
        <f ca="1">IF(ISERROR($V288),"",OFFSET('Smelter Look-up'!$G$4,$V288-4,0))</f>
        <v/>
      </c>
      <c r="I288" s="217" t="str">
        <f ca="1">IF(ISERROR($V288),"",OFFSET('Smelter Look-up'!$H$4,$V288-4,0))</f>
        <v/>
      </c>
      <c r="J288" s="217" t="str">
        <f ca="1">IF(ISERROR($V288),"",OFFSET('Smelter Look-up'!$I$4,$V288-4,0))</f>
        <v/>
      </c>
      <c r="K288" s="267"/>
      <c r="L288" s="267"/>
      <c r="M288" s="267"/>
      <c r="N288" s="267"/>
      <c r="O288" s="267"/>
      <c r="P288" s="218"/>
      <c r="Q288" s="268"/>
      <c r="R288" s="215" t="str">
        <f ca="1">IF(ISERROR($V288),"",OFFSET('Smelter Look-up'!$C$4,$V288-4,0)&amp;"")</f>
        <v/>
      </c>
      <c r="S288" s="222" t="str">
        <f t="shared" ca="1" si="39"/>
        <v/>
      </c>
      <c r="T288" s="222" t="str">
        <f ca="1">IF(B288="","",IF(ISERROR(MATCH($J288,SorP!$B$1:$B$6230,0)),"",INDIRECT("'SorP'!$A$"&amp;MATCH($J288,SorP!$B$1:$B$6230,0))))</f>
        <v/>
      </c>
      <c r="U288" s="238"/>
      <c r="V288" s="269" t="e">
        <f>IF(C288="",NA(),IF(OR(C288="Smelter not listed",C288="Smelter not yet identified"),MATCH($B288&amp;$D288,'Smelter Look-up'!$J:$J,0),MATCH($B288&amp;$C288,'Smelter Look-up'!$J:$J,0)))</f>
        <v>#N/A</v>
      </c>
      <c r="W288" s="270"/>
      <c r="X288" s="270">
        <f t="shared" ca="1" si="40"/>
        <v>0</v>
      </c>
      <c r="Y288" s="270"/>
      <c r="Z288" s="270"/>
      <c r="AB288" s="272" t="str">
        <f t="shared" si="41"/>
        <v/>
      </c>
    </row>
    <row r="289" spans="1:28" s="271" customFormat="1" ht="20">
      <c r="A289" s="214"/>
      <c r="B289" s="215" t="str">
        <f>IF(LEN(A289)=0,"",INDEX('Smelter Look-up'!$A:$A,MATCH($A289,'Smelter Look-up'!$E:$E,0)))</f>
        <v/>
      </c>
      <c r="C289" s="219" t="str">
        <f>IF(LEN(A289)=0,"",INDEX('Smelter Look-up'!$C:$C,MATCH($A289,'Smelter Look-up'!$E:$E,0)))</f>
        <v/>
      </c>
      <c r="D289" s="277"/>
      <c r="E289" s="215" t="str">
        <f ca="1">IF(ISERROR($V289),"",OFFSET('Smelter Look-up'!$D$4,$V289-4,0)&amp;"")</f>
        <v/>
      </c>
      <c r="F289" s="215" t="str">
        <f ca="1">IF(ISERROR($V289),"",OFFSET('Smelter Look-up'!$E$4,$V289-4,0))</f>
        <v/>
      </c>
      <c r="G289" s="215" t="str">
        <f ca="1">IF(C289=$X$4,IF(ISERROR($V289),"Enter smelter details","RMI"),IF(ISERROR($V289),"",OFFSET('Smelter Look-up'!$F$4,$V289-4,0)))</f>
        <v/>
      </c>
      <c r="H289" s="216" t="str">
        <f ca="1">IF(ISERROR($V289),"",OFFSET('Smelter Look-up'!$G$4,$V289-4,0))</f>
        <v/>
      </c>
      <c r="I289" s="217" t="str">
        <f ca="1">IF(ISERROR($V289),"",OFFSET('Smelter Look-up'!$H$4,$V289-4,0))</f>
        <v/>
      </c>
      <c r="J289" s="217" t="str">
        <f ca="1">IF(ISERROR($V289),"",OFFSET('Smelter Look-up'!$I$4,$V289-4,0))</f>
        <v/>
      </c>
      <c r="K289" s="267"/>
      <c r="L289" s="267"/>
      <c r="M289" s="267"/>
      <c r="N289" s="267"/>
      <c r="O289" s="267"/>
      <c r="P289" s="218"/>
      <c r="Q289" s="268"/>
      <c r="R289" s="215" t="str">
        <f ca="1">IF(ISERROR($V289),"",OFFSET('Smelter Look-up'!$C$4,$V289-4,0)&amp;"")</f>
        <v/>
      </c>
      <c r="S289" s="222" t="str">
        <f t="shared" ca="1" si="39"/>
        <v/>
      </c>
      <c r="T289" s="222" t="str">
        <f ca="1">IF(B289="","",IF(ISERROR(MATCH($J289,SorP!$B$1:$B$6230,0)),"",INDIRECT("'SorP'!$A$"&amp;MATCH($J289,SorP!$B$1:$B$6230,0))))</f>
        <v/>
      </c>
      <c r="U289" s="238"/>
      <c r="V289" s="269" t="e">
        <f>IF(C289="",NA(),IF(OR(C289="Smelter not listed",C289="Smelter not yet identified"),MATCH($B289&amp;$D289,'Smelter Look-up'!$J:$J,0),MATCH($B289&amp;$C289,'Smelter Look-up'!$J:$J,0)))</f>
        <v>#N/A</v>
      </c>
      <c r="W289" s="270"/>
      <c r="X289" s="270">
        <f t="shared" ca="1" si="40"/>
        <v>0</v>
      </c>
      <c r="Y289" s="270"/>
      <c r="Z289" s="270"/>
      <c r="AB289" s="272" t="str">
        <f t="shared" si="41"/>
        <v/>
      </c>
    </row>
    <row r="290" spans="1:28" s="271" customFormat="1" ht="20">
      <c r="A290" s="214"/>
      <c r="B290" s="215" t="str">
        <f>IF(LEN(A290)=0,"",INDEX('Smelter Look-up'!$A:$A,MATCH($A290,'Smelter Look-up'!$E:$E,0)))</f>
        <v/>
      </c>
      <c r="C290" s="219" t="str">
        <f>IF(LEN(A290)=0,"",INDEX('Smelter Look-up'!$C:$C,MATCH($A290,'Smelter Look-up'!$E:$E,0)))</f>
        <v/>
      </c>
      <c r="D290" s="277"/>
      <c r="E290" s="215" t="str">
        <f ca="1">IF(ISERROR($V290),"",OFFSET('Smelter Look-up'!$D$4,$V290-4,0)&amp;"")</f>
        <v/>
      </c>
      <c r="F290" s="215" t="str">
        <f ca="1">IF(ISERROR($V290),"",OFFSET('Smelter Look-up'!$E$4,$V290-4,0))</f>
        <v/>
      </c>
      <c r="G290" s="215" t="str">
        <f ca="1">IF(C290=$X$4,IF(ISERROR($V290),"Enter smelter details","RMI"),IF(ISERROR($V290),"",OFFSET('Smelter Look-up'!$F$4,$V290-4,0)))</f>
        <v/>
      </c>
      <c r="H290" s="216" t="str">
        <f ca="1">IF(ISERROR($V290),"",OFFSET('Smelter Look-up'!$G$4,$V290-4,0))</f>
        <v/>
      </c>
      <c r="I290" s="217" t="str">
        <f ca="1">IF(ISERROR($V290),"",OFFSET('Smelter Look-up'!$H$4,$V290-4,0))</f>
        <v/>
      </c>
      <c r="J290" s="217" t="str">
        <f ca="1">IF(ISERROR($V290),"",OFFSET('Smelter Look-up'!$I$4,$V290-4,0))</f>
        <v/>
      </c>
      <c r="K290" s="267"/>
      <c r="L290" s="267"/>
      <c r="M290" s="267"/>
      <c r="N290" s="267"/>
      <c r="O290" s="267"/>
      <c r="P290" s="218"/>
      <c r="Q290" s="268"/>
      <c r="R290" s="215" t="str">
        <f ca="1">IF(ISERROR($V290),"",OFFSET('Smelter Look-up'!$C$4,$V290-4,0)&amp;"")</f>
        <v/>
      </c>
      <c r="S290" s="222" t="str">
        <f t="shared" ca="1" si="39"/>
        <v/>
      </c>
      <c r="T290" s="222" t="str">
        <f ca="1">IF(B290="","",IF(ISERROR(MATCH($J290,SorP!$B$1:$B$6230,0)),"",INDIRECT("'SorP'!$A$"&amp;MATCH($J290,SorP!$B$1:$B$6230,0))))</f>
        <v/>
      </c>
      <c r="U290" s="238"/>
      <c r="V290" s="269" t="e">
        <f>IF(C290="",NA(),IF(OR(C290="Smelter not listed",C290="Smelter not yet identified"),MATCH($B290&amp;$D290,'Smelter Look-up'!$J:$J,0),MATCH($B290&amp;$C290,'Smelter Look-up'!$J:$J,0)))</f>
        <v>#N/A</v>
      </c>
      <c r="W290" s="270"/>
      <c r="X290" s="270">
        <f t="shared" ca="1" si="40"/>
        <v>0</v>
      </c>
      <c r="Y290" s="270"/>
      <c r="Z290" s="270"/>
      <c r="AB290" s="272" t="str">
        <f t="shared" si="41"/>
        <v/>
      </c>
    </row>
    <row r="291" spans="1:28" s="271" customFormat="1" ht="20">
      <c r="A291" s="214"/>
      <c r="B291" s="215" t="str">
        <f>IF(LEN(A291)=0,"",INDEX('Smelter Look-up'!$A:$A,MATCH($A291,'Smelter Look-up'!$E:$E,0)))</f>
        <v/>
      </c>
      <c r="C291" s="219" t="str">
        <f>IF(LEN(A291)=0,"",INDEX('Smelter Look-up'!$C:$C,MATCH($A291,'Smelter Look-up'!$E:$E,0)))</f>
        <v/>
      </c>
      <c r="D291" s="277"/>
      <c r="E291" s="215" t="str">
        <f ca="1">IF(ISERROR($V291),"",OFFSET('Smelter Look-up'!$D$4,$V291-4,0)&amp;"")</f>
        <v/>
      </c>
      <c r="F291" s="215" t="str">
        <f ca="1">IF(ISERROR($V291),"",OFFSET('Smelter Look-up'!$E$4,$V291-4,0))</f>
        <v/>
      </c>
      <c r="G291" s="215" t="str">
        <f ca="1">IF(C291=$X$4,IF(ISERROR($V291),"Enter smelter details","RMI"),IF(ISERROR($V291),"",OFFSET('Smelter Look-up'!$F$4,$V291-4,0)))</f>
        <v/>
      </c>
      <c r="H291" s="216" t="str">
        <f ca="1">IF(ISERROR($V291),"",OFFSET('Smelter Look-up'!$G$4,$V291-4,0))</f>
        <v/>
      </c>
      <c r="I291" s="217" t="str">
        <f ca="1">IF(ISERROR($V291),"",OFFSET('Smelter Look-up'!$H$4,$V291-4,0))</f>
        <v/>
      </c>
      <c r="J291" s="217" t="str">
        <f ca="1">IF(ISERROR($V291),"",OFFSET('Smelter Look-up'!$I$4,$V291-4,0))</f>
        <v/>
      </c>
      <c r="K291" s="267"/>
      <c r="L291" s="267"/>
      <c r="M291" s="267"/>
      <c r="N291" s="267"/>
      <c r="O291" s="267"/>
      <c r="P291" s="218"/>
      <c r="Q291" s="268"/>
      <c r="R291" s="215" t="str">
        <f ca="1">IF(ISERROR($V291),"",OFFSET('Smelter Look-up'!$C$4,$V291-4,0)&amp;"")</f>
        <v/>
      </c>
      <c r="S291" s="222" t="str">
        <f t="shared" ca="1" si="39"/>
        <v/>
      </c>
      <c r="T291" s="222" t="str">
        <f ca="1">IF(B291="","",IF(ISERROR(MATCH($J291,SorP!$B$1:$B$6230,0)),"",INDIRECT("'SorP'!$A$"&amp;MATCH($J291,SorP!$B$1:$B$6230,0))))</f>
        <v/>
      </c>
      <c r="U291" s="238"/>
      <c r="V291" s="269" t="e">
        <f>IF(C291="",NA(),IF(OR(C291="Smelter not listed",C291="Smelter not yet identified"),MATCH($B291&amp;$D291,'Smelter Look-up'!$J:$J,0),MATCH($B291&amp;$C291,'Smelter Look-up'!$J:$J,0)))</f>
        <v>#N/A</v>
      </c>
      <c r="W291" s="270"/>
      <c r="X291" s="270">
        <f t="shared" ca="1" si="40"/>
        <v>0</v>
      </c>
      <c r="Y291" s="270"/>
      <c r="Z291" s="270"/>
      <c r="AB291" s="272" t="str">
        <f t="shared" si="41"/>
        <v/>
      </c>
    </row>
    <row r="292" spans="1:28" s="271" customFormat="1" ht="20">
      <c r="A292" s="214"/>
      <c r="B292" s="215" t="str">
        <f>IF(LEN(A292)=0,"",INDEX('Smelter Look-up'!$A:$A,MATCH($A292,'Smelter Look-up'!$E:$E,0)))</f>
        <v/>
      </c>
      <c r="C292" s="219" t="str">
        <f>IF(LEN(A292)=0,"",INDEX('Smelter Look-up'!$C:$C,MATCH($A292,'Smelter Look-up'!$E:$E,0)))</f>
        <v/>
      </c>
      <c r="D292" s="277"/>
      <c r="E292" s="215" t="str">
        <f ca="1">IF(ISERROR($V292),"",OFFSET('Smelter Look-up'!$D$4,$V292-4,0)&amp;"")</f>
        <v/>
      </c>
      <c r="F292" s="215" t="str">
        <f ca="1">IF(ISERROR($V292),"",OFFSET('Smelter Look-up'!$E$4,$V292-4,0))</f>
        <v/>
      </c>
      <c r="G292" s="215" t="str">
        <f ca="1">IF(C292=$X$4,IF(ISERROR($V292),"Enter smelter details","RMI"),IF(ISERROR($V292),"",OFFSET('Smelter Look-up'!$F$4,$V292-4,0)))</f>
        <v/>
      </c>
      <c r="H292" s="216" t="str">
        <f ca="1">IF(ISERROR($V292),"",OFFSET('Smelter Look-up'!$G$4,$V292-4,0))</f>
        <v/>
      </c>
      <c r="I292" s="217" t="str">
        <f ca="1">IF(ISERROR($V292),"",OFFSET('Smelter Look-up'!$H$4,$V292-4,0))</f>
        <v/>
      </c>
      <c r="J292" s="217" t="str">
        <f ca="1">IF(ISERROR($V292),"",OFFSET('Smelter Look-up'!$I$4,$V292-4,0))</f>
        <v/>
      </c>
      <c r="K292" s="267"/>
      <c r="L292" s="267"/>
      <c r="M292" s="267"/>
      <c r="N292" s="267"/>
      <c r="O292" s="267"/>
      <c r="P292" s="218"/>
      <c r="Q292" s="268"/>
      <c r="R292" s="215" t="str">
        <f ca="1">IF(ISERROR($V292),"",OFFSET('Smelter Look-up'!$C$4,$V292-4,0)&amp;"")</f>
        <v/>
      </c>
      <c r="S292" s="222" t="str">
        <f t="shared" ca="1" si="39"/>
        <v/>
      </c>
      <c r="T292" s="222" t="str">
        <f ca="1">IF(B292="","",IF(ISERROR(MATCH($J292,SorP!$B$1:$B$6230,0)),"",INDIRECT("'SorP'!$A$"&amp;MATCH($J292,SorP!$B$1:$B$6230,0))))</f>
        <v/>
      </c>
      <c r="U292" s="238"/>
      <c r="V292" s="269" t="e">
        <f>IF(C292="",NA(),IF(OR(C292="Smelter not listed",C292="Smelter not yet identified"),MATCH($B292&amp;$D292,'Smelter Look-up'!$J:$J,0),MATCH($B292&amp;$C292,'Smelter Look-up'!$J:$J,0)))</f>
        <v>#N/A</v>
      </c>
      <c r="W292" s="270"/>
      <c r="X292" s="270">
        <f t="shared" ca="1" si="40"/>
        <v>0</v>
      </c>
      <c r="Y292" s="270"/>
      <c r="Z292" s="270"/>
      <c r="AB292" s="272" t="str">
        <f t="shared" si="41"/>
        <v/>
      </c>
    </row>
    <row r="293" spans="1:28" s="271" customFormat="1" ht="20">
      <c r="A293" s="214"/>
      <c r="B293" s="215" t="str">
        <f>IF(LEN(A293)=0,"",INDEX('Smelter Look-up'!$A:$A,MATCH($A293,'Smelter Look-up'!$E:$E,0)))</f>
        <v/>
      </c>
      <c r="C293" s="219" t="str">
        <f>IF(LEN(A293)=0,"",INDEX('Smelter Look-up'!$C:$C,MATCH($A293,'Smelter Look-up'!$E:$E,0)))</f>
        <v/>
      </c>
      <c r="D293" s="277"/>
      <c r="E293" s="215" t="str">
        <f ca="1">IF(ISERROR($V293),"",OFFSET('Smelter Look-up'!$D$4,$V293-4,0)&amp;"")</f>
        <v/>
      </c>
      <c r="F293" s="215" t="str">
        <f ca="1">IF(ISERROR($V293),"",OFFSET('Smelter Look-up'!$E$4,$V293-4,0))</f>
        <v/>
      </c>
      <c r="G293" s="215" t="str">
        <f ca="1">IF(C293=$X$4,IF(ISERROR($V293),"Enter smelter details","RMI"),IF(ISERROR($V293),"",OFFSET('Smelter Look-up'!$F$4,$V293-4,0)))</f>
        <v/>
      </c>
      <c r="H293" s="216" t="str">
        <f ca="1">IF(ISERROR($V293),"",OFFSET('Smelter Look-up'!$G$4,$V293-4,0))</f>
        <v/>
      </c>
      <c r="I293" s="217" t="str">
        <f ca="1">IF(ISERROR($V293),"",OFFSET('Smelter Look-up'!$H$4,$V293-4,0))</f>
        <v/>
      </c>
      <c r="J293" s="217" t="str">
        <f ca="1">IF(ISERROR($V293),"",OFFSET('Smelter Look-up'!$I$4,$V293-4,0))</f>
        <v/>
      </c>
      <c r="K293" s="267"/>
      <c r="L293" s="267"/>
      <c r="M293" s="267"/>
      <c r="N293" s="267"/>
      <c r="O293" s="267"/>
      <c r="P293" s="218"/>
      <c r="Q293" s="268"/>
      <c r="R293" s="215" t="str">
        <f ca="1">IF(ISERROR($V293),"",OFFSET('Smelter Look-up'!$C$4,$V293-4,0)&amp;"")</f>
        <v/>
      </c>
      <c r="S293" s="222" t="str">
        <f t="shared" ca="1" si="39"/>
        <v/>
      </c>
      <c r="T293" s="222" t="str">
        <f ca="1">IF(B293="","",IF(ISERROR(MATCH($J293,SorP!$B$1:$B$6230,0)),"",INDIRECT("'SorP'!$A$"&amp;MATCH($J293,SorP!$B$1:$B$6230,0))))</f>
        <v/>
      </c>
      <c r="U293" s="238"/>
      <c r="V293" s="269" t="e">
        <f>IF(C293="",NA(),IF(OR(C293="Smelter not listed",C293="Smelter not yet identified"),MATCH($B293&amp;$D293,'Smelter Look-up'!$J:$J,0),MATCH($B293&amp;$C293,'Smelter Look-up'!$J:$J,0)))</f>
        <v>#N/A</v>
      </c>
      <c r="W293" s="270"/>
      <c r="X293" s="270">
        <f t="shared" ca="1" si="40"/>
        <v>0</v>
      </c>
      <c r="Y293" s="270"/>
      <c r="Z293" s="270"/>
      <c r="AB293" s="272" t="str">
        <f t="shared" si="41"/>
        <v/>
      </c>
    </row>
    <row r="294" spans="1:28" s="271" customFormat="1" ht="20">
      <c r="A294" s="214"/>
      <c r="B294" s="215" t="str">
        <f>IF(LEN(A294)=0,"",INDEX('Smelter Look-up'!$A:$A,MATCH($A294,'Smelter Look-up'!$E:$E,0)))</f>
        <v/>
      </c>
      <c r="C294" s="219" t="str">
        <f>IF(LEN(A294)=0,"",INDEX('Smelter Look-up'!$C:$C,MATCH($A294,'Smelter Look-up'!$E:$E,0)))</f>
        <v/>
      </c>
      <c r="D294" s="277"/>
      <c r="E294" s="215" t="str">
        <f ca="1">IF(ISERROR($V294),"",OFFSET('Smelter Look-up'!$D$4,$V294-4,0)&amp;"")</f>
        <v/>
      </c>
      <c r="F294" s="215" t="str">
        <f ca="1">IF(ISERROR($V294),"",OFFSET('Smelter Look-up'!$E$4,$V294-4,0))</f>
        <v/>
      </c>
      <c r="G294" s="215" t="str">
        <f ca="1">IF(C294=$X$4,IF(ISERROR($V294),"Enter smelter details","RMI"),IF(ISERROR($V294),"",OFFSET('Smelter Look-up'!$F$4,$V294-4,0)))</f>
        <v/>
      </c>
      <c r="H294" s="216" t="str">
        <f ca="1">IF(ISERROR($V294),"",OFFSET('Smelter Look-up'!$G$4,$V294-4,0))</f>
        <v/>
      </c>
      <c r="I294" s="217" t="str">
        <f ca="1">IF(ISERROR($V294),"",OFFSET('Smelter Look-up'!$H$4,$V294-4,0))</f>
        <v/>
      </c>
      <c r="J294" s="217" t="str">
        <f ca="1">IF(ISERROR($V294),"",OFFSET('Smelter Look-up'!$I$4,$V294-4,0))</f>
        <v/>
      </c>
      <c r="K294" s="267"/>
      <c r="L294" s="267"/>
      <c r="M294" s="267"/>
      <c r="N294" s="267"/>
      <c r="O294" s="267"/>
      <c r="P294" s="218"/>
      <c r="Q294" s="268"/>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69" t="e">
        <f>IF(C294="",NA(),IF(OR(C294="Smelter not listed",C294="Smelter not yet identified"),MATCH($B294&amp;$D294,'Smelter Look-up'!$J:$J,0),MATCH($B294&amp;$C294,'Smelter Look-up'!$J:$J,0)))</f>
        <v>#N/A</v>
      </c>
      <c r="W294" s="270"/>
      <c r="X294" s="270">
        <f t="shared" ref="X294:X324" ca="1" si="43">IF(AND(C294="Smelter not listed",OR(LEN(D294)=0,LEN(E294)=0)),1,0)</f>
        <v>0</v>
      </c>
      <c r="Y294" s="270"/>
      <c r="Z294" s="270"/>
      <c r="AB294" s="272" t="str">
        <f t="shared" ref="AB294:AB324" si="44">B294&amp;C294</f>
        <v/>
      </c>
    </row>
    <row r="295" spans="1:28" s="271" customFormat="1" ht="20">
      <c r="A295" s="214"/>
      <c r="B295" s="215" t="str">
        <f>IF(LEN(A295)=0,"",INDEX('Smelter Look-up'!$A:$A,MATCH($A295,'Smelter Look-up'!$E:$E,0)))</f>
        <v/>
      </c>
      <c r="C295" s="219" t="str">
        <f>IF(LEN(A295)=0,"",INDEX('Smelter Look-up'!$C:$C,MATCH($A295,'Smelter Look-up'!$E:$E,0)))</f>
        <v/>
      </c>
      <c r="D295" s="277"/>
      <c r="E295" s="215" t="str">
        <f ca="1">IF(ISERROR($V295),"",OFFSET('Smelter Look-up'!$D$4,$V295-4,0)&amp;"")</f>
        <v/>
      </c>
      <c r="F295" s="215" t="str">
        <f ca="1">IF(ISERROR($V295),"",OFFSET('Smelter Look-up'!$E$4,$V295-4,0))</f>
        <v/>
      </c>
      <c r="G295" s="215" t="str">
        <f ca="1">IF(C295=$X$4,IF(ISERROR($V295),"Enter smelter details","RMI"),IF(ISERROR($V295),"",OFFSET('Smelter Look-up'!$F$4,$V295-4,0)))</f>
        <v/>
      </c>
      <c r="H295" s="216" t="str">
        <f ca="1">IF(ISERROR($V295),"",OFFSET('Smelter Look-up'!$G$4,$V295-4,0))</f>
        <v/>
      </c>
      <c r="I295" s="217" t="str">
        <f ca="1">IF(ISERROR($V295),"",OFFSET('Smelter Look-up'!$H$4,$V295-4,0))</f>
        <v/>
      </c>
      <c r="J295" s="217" t="str">
        <f ca="1">IF(ISERROR($V295),"",OFFSET('Smelter Look-up'!$I$4,$V295-4,0))</f>
        <v/>
      </c>
      <c r="K295" s="267"/>
      <c r="L295" s="267"/>
      <c r="M295" s="267"/>
      <c r="N295" s="267"/>
      <c r="O295" s="267"/>
      <c r="P295" s="218"/>
      <c r="Q295" s="268"/>
      <c r="R295" s="215" t="str">
        <f ca="1">IF(ISERROR($V295),"",OFFSET('Smelter Look-up'!$C$4,$V295-4,0)&amp;"")</f>
        <v/>
      </c>
      <c r="S295" s="222" t="str">
        <f t="shared" ca="1" si="42"/>
        <v/>
      </c>
      <c r="T295" s="222" t="str">
        <f ca="1">IF(B295="","",IF(ISERROR(MATCH($J295,SorP!$B$1:$B$6230,0)),"",INDIRECT("'SorP'!$A$"&amp;MATCH($J295,SorP!$B$1:$B$6230,0))))</f>
        <v/>
      </c>
      <c r="U295" s="238"/>
      <c r="V295" s="269" t="e">
        <f>IF(C295="",NA(),IF(OR(C295="Smelter not listed",C295="Smelter not yet identified"),MATCH($B295&amp;$D295,'Smelter Look-up'!$J:$J,0),MATCH($B295&amp;$C295,'Smelter Look-up'!$J:$J,0)))</f>
        <v>#N/A</v>
      </c>
      <c r="W295" s="270"/>
      <c r="X295" s="270">
        <f t="shared" ca="1" si="43"/>
        <v>0</v>
      </c>
      <c r="Y295" s="270"/>
      <c r="Z295" s="270"/>
      <c r="AB295" s="272" t="str">
        <f t="shared" si="44"/>
        <v/>
      </c>
    </row>
    <row r="296" spans="1:28" s="271" customFormat="1" ht="20">
      <c r="A296" s="214"/>
      <c r="B296" s="215" t="str">
        <f>IF(LEN(A296)=0,"",INDEX('Smelter Look-up'!$A:$A,MATCH($A296,'Smelter Look-up'!$E:$E,0)))</f>
        <v/>
      </c>
      <c r="C296" s="219" t="str">
        <f>IF(LEN(A296)=0,"",INDEX('Smelter Look-up'!$C:$C,MATCH($A296,'Smelter Look-up'!$E:$E,0)))</f>
        <v/>
      </c>
      <c r="D296" s="277"/>
      <c r="E296" s="215" t="str">
        <f ca="1">IF(ISERROR($V296),"",OFFSET('Smelter Look-up'!$D$4,$V296-4,0)&amp;"")</f>
        <v/>
      </c>
      <c r="F296" s="215" t="str">
        <f ca="1">IF(ISERROR($V296),"",OFFSET('Smelter Look-up'!$E$4,$V296-4,0))</f>
        <v/>
      </c>
      <c r="G296" s="215" t="str">
        <f ca="1">IF(C296=$X$4,IF(ISERROR($V296),"Enter smelter details","RMI"),IF(ISERROR($V296),"",OFFSET('Smelter Look-up'!$F$4,$V296-4,0)))</f>
        <v/>
      </c>
      <c r="H296" s="216" t="str">
        <f ca="1">IF(ISERROR($V296),"",OFFSET('Smelter Look-up'!$G$4,$V296-4,0))</f>
        <v/>
      </c>
      <c r="I296" s="217" t="str">
        <f ca="1">IF(ISERROR($V296),"",OFFSET('Smelter Look-up'!$H$4,$V296-4,0))</f>
        <v/>
      </c>
      <c r="J296" s="217" t="str">
        <f ca="1">IF(ISERROR($V296),"",OFFSET('Smelter Look-up'!$I$4,$V296-4,0))</f>
        <v/>
      </c>
      <c r="K296" s="267"/>
      <c r="L296" s="267"/>
      <c r="M296" s="267"/>
      <c r="N296" s="267"/>
      <c r="O296" s="267"/>
      <c r="P296" s="218"/>
      <c r="Q296" s="268"/>
      <c r="R296" s="215" t="str">
        <f ca="1">IF(ISERROR($V296),"",OFFSET('Smelter Look-up'!$C$4,$V296-4,0)&amp;"")</f>
        <v/>
      </c>
      <c r="S296" s="222" t="str">
        <f t="shared" ca="1" si="42"/>
        <v/>
      </c>
      <c r="T296" s="222" t="str">
        <f ca="1">IF(B296="","",IF(ISERROR(MATCH($J296,SorP!$B$1:$B$6230,0)),"",INDIRECT("'SorP'!$A$"&amp;MATCH($J296,SorP!$B$1:$B$6230,0))))</f>
        <v/>
      </c>
      <c r="U296" s="238"/>
      <c r="V296" s="269" t="e">
        <f>IF(C296="",NA(),IF(OR(C296="Smelter not listed",C296="Smelter not yet identified"),MATCH($B296&amp;$D296,'Smelter Look-up'!$J:$J,0),MATCH($B296&amp;$C296,'Smelter Look-up'!$J:$J,0)))</f>
        <v>#N/A</v>
      </c>
      <c r="W296" s="270"/>
      <c r="X296" s="270">
        <f t="shared" ca="1" si="43"/>
        <v>0</v>
      </c>
      <c r="Y296" s="270"/>
      <c r="Z296" s="270"/>
      <c r="AB296" s="272" t="str">
        <f t="shared" si="44"/>
        <v/>
      </c>
    </row>
    <row r="297" spans="1:28" s="271" customFormat="1" ht="20">
      <c r="A297" s="214"/>
      <c r="B297" s="215" t="str">
        <f>IF(LEN(A297)=0,"",INDEX('Smelter Look-up'!$A:$A,MATCH($A297,'Smelter Look-up'!$E:$E,0)))</f>
        <v/>
      </c>
      <c r="C297" s="219" t="str">
        <f>IF(LEN(A297)=0,"",INDEX('Smelter Look-up'!$C:$C,MATCH($A297,'Smelter Look-up'!$E:$E,0)))</f>
        <v/>
      </c>
      <c r="D297" s="277"/>
      <c r="E297" s="215" t="str">
        <f ca="1">IF(ISERROR($V297),"",OFFSET('Smelter Look-up'!$D$4,$V297-4,0)&amp;"")</f>
        <v/>
      </c>
      <c r="F297" s="215" t="str">
        <f ca="1">IF(ISERROR($V297),"",OFFSET('Smelter Look-up'!$E$4,$V297-4,0))</f>
        <v/>
      </c>
      <c r="G297" s="215" t="str">
        <f ca="1">IF(C297=$X$4,IF(ISERROR($V297),"Enter smelter details","RMI"),IF(ISERROR($V297),"",OFFSET('Smelter Look-up'!$F$4,$V297-4,0)))</f>
        <v/>
      </c>
      <c r="H297" s="216" t="str">
        <f ca="1">IF(ISERROR($V297),"",OFFSET('Smelter Look-up'!$G$4,$V297-4,0))</f>
        <v/>
      </c>
      <c r="I297" s="217" t="str">
        <f ca="1">IF(ISERROR($V297),"",OFFSET('Smelter Look-up'!$H$4,$V297-4,0))</f>
        <v/>
      </c>
      <c r="J297" s="217" t="str">
        <f ca="1">IF(ISERROR($V297),"",OFFSET('Smelter Look-up'!$I$4,$V297-4,0))</f>
        <v/>
      </c>
      <c r="K297" s="267"/>
      <c r="L297" s="267"/>
      <c r="M297" s="267"/>
      <c r="N297" s="267"/>
      <c r="O297" s="267"/>
      <c r="P297" s="218"/>
      <c r="Q297" s="268"/>
      <c r="R297" s="215" t="str">
        <f ca="1">IF(ISERROR($V297),"",OFFSET('Smelter Look-up'!$C$4,$V297-4,0)&amp;"")</f>
        <v/>
      </c>
      <c r="S297" s="222" t="str">
        <f t="shared" ca="1" si="42"/>
        <v/>
      </c>
      <c r="T297" s="222" t="str">
        <f ca="1">IF(B297="","",IF(ISERROR(MATCH($J297,SorP!$B$1:$B$6230,0)),"",INDIRECT("'SorP'!$A$"&amp;MATCH($J297,SorP!$B$1:$B$6230,0))))</f>
        <v/>
      </c>
      <c r="U297" s="238"/>
      <c r="V297" s="269" t="e">
        <f>IF(C297="",NA(),IF(OR(C297="Smelter not listed",C297="Smelter not yet identified"),MATCH($B297&amp;$D297,'Smelter Look-up'!$J:$J,0),MATCH($B297&amp;$C297,'Smelter Look-up'!$J:$J,0)))</f>
        <v>#N/A</v>
      </c>
      <c r="W297" s="270"/>
      <c r="X297" s="270">
        <f t="shared" ca="1" si="43"/>
        <v>0</v>
      </c>
      <c r="Y297" s="270"/>
      <c r="Z297" s="270"/>
      <c r="AB297" s="272" t="str">
        <f t="shared" si="44"/>
        <v/>
      </c>
    </row>
    <row r="298" spans="1:28" s="271" customFormat="1" ht="20">
      <c r="A298" s="214"/>
      <c r="B298" s="215" t="str">
        <f>IF(LEN(A298)=0,"",INDEX('Smelter Look-up'!$A:$A,MATCH($A298,'Smelter Look-up'!$E:$E,0)))</f>
        <v/>
      </c>
      <c r="C298" s="219" t="str">
        <f>IF(LEN(A298)=0,"",INDEX('Smelter Look-up'!$C:$C,MATCH($A298,'Smelter Look-up'!$E:$E,0)))</f>
        <v/>
      </c>
      <c r="D298" s="277"/>
      <c r="E298" s="215" t="str">
        <f ca="1">IF(ISERROR($V298),"",OFFSET('Smelter Look-up'!$D$4,$V298-4,0)&amp;"")</f>
        <v/>
      </c>
      <c r="F298" s="215" t="str">
        <f ca="1">IF(ISERROR($V298),"",OFFSET('Smelter Look-up'!$E$4,$V298-4,0))</f>
        <v/>
      </c>
      <c r="G298" s="215" t="str">
        <f ca="1">IF(C298=$X$4,IF(ISERROR($V298),"Enter smelter details","RMI"),IF(ISERROR($V298),"",OFFSET('Smelter Look-up'!$F$4,$V298-4,0)))</f>
        <v/>
      </c>
      <c r="H298" s="216" t="str">
        <f ca="1">IF(ISERROR($V298),"",OFFSET('Smelter Look-up'!$G$4,$V298-4,0))</f>
        <v/>
      </c>
      <c r="I298" s="217" t="str">
        <f ca="1">IF(ISERROR($V298),"",OFFSET('Smelter Look-up'!$H$4,$V298-4,0))</f>
        <v/>
      </c>
      <c r="J298" s="217" t="str">
        <f ca="1">IF(ISERROR($V298),"",OFFSET('Smelter Look-up'!$I$4,$V298-4,0))</f>
        <v/>
      </c>
      <c r="K298" s="267"/>
      <c r="L298" s="267"/>
      <c r="M298" s="267"/>
      <c r="N298" s="267"/>
      <c r="O298" s="267"/>
      <c r="P298" s="218"/>
      <c r="Q298" s="268"/>
      <c r="R298" s="215" t="str">
        <f ca="1">IF(ISERROR($V298),"",OFFSET('Smelter Look-up'!$C$4,$V298-4,0)&amp;"")</f>
        <v/>
      </c>
      <c r="S298" s="222" t="str">
        <f t="shared" ca="1" si="42"/>
        <v/>
      </c>
      <c r="T298" s="222" t="str">
        <f ca="1">IF(B298="","",IF(ISERROR(MATCH($J298,SorP!$B$1:$B$6230,0)),"",INDIRECT("'SorP'!$A$"&amp;MATCH($J298,SorP!$B$1:$B$6230,0))))</f>
        <v/>
      </c>
      <c r="U298" s="238"/>
      <c r="V298" s="269" t="e">
        <f>IF(C298="",NA(),IF(OR(C298="Smelter not listed",C298="Smelter not yet identified"),MATCH($B298&amp;$D298,'Smelter Look-up'!$J:$J,0),MATCH($B298&amp;$C298,'Smelter Look-up'!$J:$J,0)))</f>
        <v>#N/A</v>
      </c>
      <c r="W298" s="270"/>
      <c r="X298" s="270">
        <f t="shared" ca="1" si="43"/>
        <v>0</v>
      </c>
      <c r="Y298" s="270"/>
      <c r="Z298" s="270"/>
      <c r="AB298" s="272" t="str">
        <f t="shared" si="44"/>
        <v/>
      </c>
    </row>
    <row r="299" spans="1:28" s="271" customFormat="1" ht="20">
      <c r="A299" s="214"/>
      <c r="B299" s="215" t="str">
        <f>IF(LEN(A299)=0,"",INDEX('Smelter Look-up'!$A:$A,MATCH($A299,'Smelter Look-up'!$E:$E,0)))</f>
        <v/>
      </c>
      <c r="C299" s="219" t="str">
        <f>IF(LEN(A299)=0,"",INDEX('Smelter Look-up'!$C:$C,MATCH($A299,'Smelter Look-up'!$E:$E,0)))</f>
        <v/>
      </c>
      <c r="D299" s="277"/>
      <c r="E299" s="215" t="str">
        <f ca="1">IF(ISERROR($V299),"",OFFSET('Smelter Look-up'!$D$4,$V299-4,0)&amp;"")</f>
        <v/>
      </c>
      <c r="F299" s="215" t="str">
        <f ca="1">IF(ISERROR($V299),"",OFFSET('Smelter Look-up'!$E$4,$V299-4,0))</f>
        <v/>
      </c>
      <c r="G299" s="215" t="str">
        <f ca="1">IF(C299=$X$4,IF(ISERROR($V299),"Enter smelter details","RMI"),IF(ISERROR($V299),"",OFFSET('Smelter Look-up'!$F$4,$V299-4,0)))</f>
        <v/>
      </c>
      <c r="H299" s="216" t="str">
        <f ca="1">IF(ISERROR($V299),"",OFFSET('Smelter Look-up'!$G$4,$V299-4,0))</f>
        <v/>
      </c>
      <c r="I299" s="217" t="str">
        <f ca="1">IF(ISERROR($V299),"",OFFSET('Smelter Look-up'!$H$4,$V299-4,0))</f>
        <v/>
      </c>
      <c r="J299" s="217" t="str">
        <f ca="1">IF(ISERROR($V299),"",OFFSET('Smelter Look-up'!$I$4,$V299-4,0))</f>
        <v/>
      </c>
      <c r="K299" s="267"/>
      <c r="L299" s="267"/>
      <c r="M299" s="267"/>
      <c r="N299" s="267"/>
      <c r="O299" s="267"/>
      <c r="P299" s="218"/>
      <c r="Q299" s="268"/>
      <c r="R299" s="215" t="str">
        <f ca="1">IF(ISERROR($V299),"",OFFSET('Smelter Look-up'!$C$4,$V299-4,0)&amp;"")</f>
        <v/>
      </c>
      <c r="S299" s="222" t="str">
        <f t="shared" ca="1" si="42"/>
        <v/>
      </c>
      <c r="T299" s="222" t="str">
        <f ca="1">IF(B299="","",IF(ISERROR(MATCH($J299,SorP!$B$1:$B$6230,0)),"",INDIRECT("'SorP'!$A$"&amp;MATCH($J299,SorP!$B$1:$B$6230,0))))</f>
        <v/>
      </c>
      <c r="U299" s="238"/>
      <c r="V299" s="269" t="e">
        <f>IF(C299="",NA(),IF(OR(C299="Smelter not listed",C299="Smelter not yet identified"),MATCH($B299&amp;$D299,'Smelter Look-up'!$J:$J,0),MATCH($B299&amp;$C299,'Smelter Look-up'!$J:$J,0)))</f>
        <v>#N/A</v>
      </c>
      <c r="W299" s="270"/>
      <c r="X299" s="270">
        <f t="shared" ca="1" si="43"/>
        <v>0</v>
      </c>
      <c r="Y299" s="270"/>
      <c r="Z299" s="270"/>
      <c r="AB299" s="272" t="str">
        <f t="shared" si="44"/>
        <v/>
      </c>
    </row>
    <row r="300" spans="1:28" s="271" customFormat="1" ht="20">
      <c r="A300" s="214"/>
      <c r="B300" s="215" t="str">
        <f>IF(LEN(A300)=0,"",INDEX('Smelter Look-up'!$A:$A,MATCH($A300,'Smelter Look-up'!$E:$E,0)))</f>
        <v/>
      </c>
      <c r="C300" s="219" t="str">
        <f>IF(LEN(A300)=0,"",INDEX('Smelter Look-up'!$C:$C,MATCH($A300,'Smelter Look-up'!$E:$E,0)))</f>
        <v/>
      </c>
      <c r="D300" s="277"/>
      <c r="E300" s="215" t="str">
        <f ca="1">IF(ISERROR($V300),"",OFFSET('Smelter Look-up'!$D$4,$V300-4,0)&amp;"")</f>
        <v/>
      </c>
      <c r="F300" s="215" t="str">
        <f ca="1">IF(ISERROR($V300),"",OFFSET('Smelter Look-up'!$E$4,$V300-4,0))</f>
        <v/>
      </c>
      <c r="G300" s="215" t="str">
        <f ca="1">IF(C300=$X$4,IF(ISERROR($V300),"Enter smelter details","RMI"),IF(ISERROR($V300),"",OFFSET('Smelter Look-up'!$F$4,$V300-4,0)))</f>
        <v/>
      </c>
      <c r="H300" s="216" t="str">
        <f ca="1">IF(ISERROR($V300),"",OFFSET('Smelter Look-up'!$G$4,$V300-4,0))</f>
        <v/>
      </c>
      <c r="I300" s="217" t="str">
        <f ca="1">IF(ISERROR($V300),"",OFFSET('Smelter Look-up'!$H$4,$V300-4,0))</f>
        <v/>
      </c>
      <c r="J300" s="217" t="str">
        <f ca="1">IF(ISERROR($V300),"",OFFSET('Smelter Look-up'!$I$4,$V300-4,0))</f>
        <v/>
      </c>
      <c r="K300" s="267"/>
      <c r="L300" s="267"/>
      <c r="M300" s="267"/>
      <c r="N300" s="267"/>
      <c r="O300" s="267"/>
      <c r="P300" s="218"/>
      <c r="Q300" s="268"/>
      <c r="R300" s="215" t="str">
        <f ca="1">IF(ISERROR($V300),"",OFFSET('Smelter Look-up'!$C$4,$V300-4,0)&amp;"")</f>
        <v/>
      </c>
      <c r="S300" s="222" t="str">
        <f t="shared" ca="1" si="42"/>
        <v/>
      </c>
      <c r="T300" s="222" t="str">
        <f ca="1">IF(B300="","",IF(ISERROR(MATCH($J300,SorP!$B$1:$B$6230,0)),"",INDIRECT("'SorP'!$A$"&amp;MATCH($J300,SorP!$B$1:$B$6230,0))))</f>
        <v/>
      </c>
      <c r="U300" s="238"/>
      <c r="V300" s="269" t="e">
        <f>IF(C300="",NA(),IF(OR(C300="Smelter not listed",C300="Smelter not yet identified"),MATCH($B300&amp;$D300,'Smelter Look-up'!$J:$J,0),MATCH($B300&amp;$C300,'Smelter Look-up'!$J:$J,0)))</f>
        <v>#N/A</v>
      </c>
      <c r="W300" s="270"/>
      <c r="X300" s="270">
        <f t="shared" ca="1" si="43"/>
        <v>0</v>
      </c>
      <c r="Y300" s="270"/>
      <c r="Z300" s="270"/>
      <c r="AB300" s="272" t="str">
        <f t="shared" si="44"/>
        <v/>
      </c>
    </row>
    <row r="301" spans="1:28" s="271" customFormat="1" ht="20">
      <c r="A301" s="214"/>
      <c r="B301" s="215" t="str">
        <f>IF(LEN(A301)=0,"",INDEX('Smelter Look-up'!$A:$A,MATCH($A301,'Smelter Look-up'!$E:$E,0)))</f>
        <v/>
      </c>
      <c r="C301" s="219" t="str">
        <f>IF(LEN(A301)=0,"",INDEX('Smelter Look-up'!$C:$C,MATCH($A301,'Smelter Look-up'!$E:$E,0)))</f>
        <v/>
      </c>
      <c r="D301" s="277"/>
      <c r="E301" s="215" t="str">
        <f ca="1">IF(ISERROR($V301),"",OFFSET('Smelter Look-up'!$D$4,$V301-4,0)&amp;"")</f>
        <v/>
      </c>
      <c r="F301" s="215" t="str">
        <f ca="1">IF(ISERROR($V301),"",OFFSET('Smelter Look-up'!$E$4,$V301-4,0))</f>
        <v/>
      </c>
      <c r="G301" s="215" t="str">
        <f ca="1">IF(C301=$X$4,IF(ISERROR($V301),"Enter smelter details","RMI"),IF(ISERROR($V301),"",OFFSET('Smelter Look-up'!$F$4,$V301-4,0)))</f>
        <v/>
      </c>
      <c r="H301" s="216" t="str">
        <f ca="1">IF(ISERROR($V301),"",OFFSET('Smelter Look-up'!$G$4,$V301-4,0))</f>
        <v/>
      </c>
      <c r="I301" s="217" t="str">
        <f ca="1">IF(ISERROR($V301),"",OFFSET('Smelter Look-up'!$H$4,$V301-4,0))</f>
        <v/>
      </c>
      <c r="J301" s="217" t="str">
        <f ca="1">IF(ISERROR($V301),"",OFFSET('Smelter Look-up'!$I$4,$V301-4,0))</f>
        <v/>
      </c>
      <c r="K301" s="267"/>
      <c r="L301" s="267"/>
      <c r="M301" s="267"/>
      <c r="N301" s="267"/>
      <c r="O301" s="267"/>
      <c r="P301" s="218"/>
      <c r="Q301" s="268"/>
      <c r="R301" s="215" t="str">
        <f ca="1">IF(ISERROR($V301),"",OFFSET('Smelter Look-up'!$C$4,$V301-4,0)&amp;"")</f>
        <v/>
      </c>
      <c r="S301" s="222" t="str">
        <f t="shared" ca="1" si="42"/>
        <v/>
      </c>
      <c r="T301" s="222" t="str">
        <f ca="1">IF(B301="","",IF(ISERROR(MATCH($J301,SorP!$B$1:$B$6230,0)),"",INDIRECT("'SorP'!$A$"&amp;MATCH($J301,SorP!$B$1:$B$6230,0))))</f>
        <v/>
      </c>
      <c r="U301" s="238"/>
      <c r="V301" s="269" t="e">
        <f>IF(C301="",NA(),IF(OR(C301="Smelter not listed",C301="Smelter not yet identified"),MATCH($B301&amp;$D301,'Smelter Look-up'!$J:$J,0),MATCH($B301&amp;$C301,'Smelter Look-up'!$J:$J,0)))</f>
        <v>#N/A</v>
      </c>
      <c r="W301" s="270"/>
      <c r="X301" s="270">
        <f t="shared" ca="1" si="43"/>
        <v>0</v>
      </c>
      <c r="Y301" s="270"/>
      <c r="Z301" s="270"/>
      <c r="AB301" s="272" t="str">
        <f t="shared" si="44"/>
        <v/>
      </c>
    </row>
    <row r="302" spans="1:28" s="271" customFormat="1" ht="20">
      <c r="A302" s="214"/>
      <c r="B302" s="215" t="str">
        <f>IF(LEN(A302)=0,"",INDEX('Smelter Look-up'!$A:$A,MATCH($A302,'Smelter Look-up'!$E:$E,0)))</f>
        <v/>
      </c>
      <c r="C302" s="219" t="str">
        <f>IF(LEN(A302)=0,"",INDEX('Smelter Look-up'!$C:$C,MATCH($A302,'Smelter Look-up'!$E:$E,0)))</f>
        <v/>
      </c>
      <c r="D302" s="277"/>
      <c r="E302" s="215" t="str">
        <f ca="1">IF(ISERROR($V302),"",OFFSET('Smelter Look-up'!$D$4,$V302-4,0)&amp;"")</f>
        <v/>
      </c>
      <c r="F302" s="215" t="str">
        <f ca="1">IF(ISERROR($V302),"",OFFSET('Smelter Look-up'!$E$4,$V302-4,0))</f>
        <v/>
      </c>
      <c r="G302" s="215" t="str">
        <f ca="1">IF(C302=$X$4,IF(ISERROR($V302),"Enter smelter details","RMI"),IF(ISERROR($V302),"",OFFSET('Smelter Look-up'!$F$4,$V302-4,0)))</f>
        <v/>
      </c>
      <c r="H302" s="216" t="str">
        <f ca="1">IF(ISERROR($V302),"",OFFSET('Smelter Look-up'!$G$4,$V302-4,0))</f>
        <v/>
      </c>
      <c r="I302" s="217" t="str">
        <f ca="1">IF(ISERROR($V302),"",OFFSET('Smelter Look-up'!$H$4,$V302-4,0))</f>
        <v/>
      </c>
      <c r="J302" s="217" t="str">
        <f ca="1">IF(ISERROR($V302),"",OFFSET('Smelter Look-up'!$I$4,$V302-4,0))</f>
        <v/>
      </c>
      <c r="K302" s="267"/>
      <c r="L302" s="267"/>
      <c r="M302" s="267"/>
      <c r="N302" s="267"/>
      <c r="O302" s="267"/>
      <c r="P302" s="218"/>
      <c r="Q302" s="268"/>
      <c r="R302" s="215" t="str">
        <f ca="1">IF(ISERROR($V302),"",OFFSET('Smelter Look-up'!$C$4,$V302-4,0)&amp;"")</f>
        <v/>
      </c>
      <c r="S302" s="222" t="str">
        <f t="shared" ca="1" si="42"/>
        <v/>
      </c>
      <c r="T302" s="222" t="str">
        <f ca="1">IF(B302="","",IF(ISERROR(MATCH($J302,SorP!$B$1:$B$6230,0)),"",INDIRECT("'SorP'!$A$"&amp;MATCH($J302,SorP!$B$1:$B$6230,0))))</f>
        <v/>
      </c>
      <c r="U302" s="238"/>
      <c r="V302" s="269" t="e">
        <f>IF(C302="",NA(),IF(OR(C302="Smelter not listed",C302="Smelter not yet identified"),MATCH($B302&amp;$D302,'Smelter Look-up'!$J:$J,0),MATCH($B302&amp;$C302,'Smelter Look-up'!$J:$J,0)))</f>
        <v>#N/A</v>
      </c>
      <c r="W302" s="270"/>
      <c r="X302" s="270">
        <f t="shared" ca="1" si="43"/>
        <v>0</v>
      </c>
      <c r="Y302" s="270"/>
      <c r="Z302" s="270"/>
      <c r="AB302" s="272" t="str">
        <f t="shared" si="44"/>
        <v/>
      </c>
    </row>
    <row r="303" spans="1:28" s="271" customFormat="1" ht="20">
      <c r="A303" s="214"/>
      <c r="B303" s="215" t="str">
        <f>IF(LEN(A303)=0,"",INDEX('Smelter Look-up'!$A:$A,MATCH($A303,'Smelter Look-up'!$E:$E,0)))</f>
        <v/>
      </c>
      <c r="C303" s="219" t="str">
        <f>IF(LEN(A303)=0,"",INDEX('Smelter Look-up'!$C:$C,MATCH($A303,'Smelter Look-up'!$E:$E,0)))</f>
        <v/>
      </c>
      <c r="D303" s="277"/>
      <c r="E303" s="215" t="str">
        <f ca="1">IF(ISERROR($V303),"",OFFSET('Smelter Look-up'!$D$4,$V303-4,0)&amp;"")</f>
        <v/>
      </c>
      <c r="F303" s="215" t="str">
        <f ca="1">IF(ISERROR($V303),"",OFFSET('Smelter Look-up'!$E$4,$V303-4,0))</f>
        <v/>
      </c>
      <c r="G303" s="215" t="str">
        <f ca="1">IF(C303=$X$4,IF(ISERROR($V303),"Enter smelter details","RMI"),IF(ISERROR($V303),"",OFFSET('Smelter Look-up'!$F$4,$V303-4,0)))</f>
        <v/>
      </c>
      <c r="H303" s="216" t="str">
        <f ca="1">IF(ISERROR($V303),"",OFFSET('Smelter Look-up'!$G$4,$V303-4,0))</f>
        <v/>
      </c>
      <c r="I303" s="217" t="str">
        <f ca="1">IF(ISERROR($V303),"",OFFSET('Smelter Look-up'!$H$4,$V303-4,0))</f>
        <v/>
      </c>
      <c r="J303" s="217" t="str">
        <f ca="1">IF(ISERROR($V303),"",OFFSET('Smelter Look-up'!$I$4,$V303-4,0))</f>
        <v/>
      </c>
      <c r="K303" s="267"/>
      <c r="L303" s="267"/>
      <c r="M303" s="267"/>
      <c r="N303" s="267"/>
      <c r="O303" s="267"/>
      <c r="P303" s="218"/>
      <c r="Q303" s="268"/>
      <c r="R303" s="215" t="str">
        <f ca="1">IF(ISERROR($V303),"",OFFSET('Smelter Look-up'!$C$4,$V303-4,0)&amp;"")</f>
        <v/>
      </c>
      <c r="S303" s="222" t="str">
        <f t="shared" ca="1" si="42"/>
        <v/>
      </c>
      <c r="T303" s="222" t="str">
        <f ca="1">IF(B303="","",IF(ISERROR(MATCH($J303,SorP!$B$1:$B$6230,0)),"",INDIRECT("'SorP'!$A$"&amp;MATCH($J303,SorP!$B$1:$B$6230,0))))</f>
        <v/>
      </c>
      <c r="U303" s="238"/>
      <c r="V303" s="269" t="e">
        <f>IF(C303="",NA(),IF(OR(C303="Smelter not listed",C303="Smelter not yet identified"),MATCH($B303&amp;$D303,'Smelter Look-up'!$J:$J,0),MATCH($B303&amp;$C303,'Smelter Look-up'!$J:$J,0)))</f>
        <v>#N/A</v>
      </c>
      <c r="W303" s="270"/>
      <c r="X303" s="270">
        <f t="shared" ca="1" si="43"/>
        <v>0</v>
      </c>
      <c r="Y303" s="270"/>
      <c r="Z303" s="270"/>
      <c r="AB303" s="272" t="str">
        <f t="shared" si="44"/>
        <v/>
      </c>
    </row>
    <row r="304" spans="1:28" s="271" customFormat="1" ht="20">
      <c r="A304" s="214"/>
      <c r="B304" s="215" t="str">
        <f>IF(LEN(A304)=0,"",INDEX('Smelter Look-up'!$A:$A,MATCH($A304,'Smelter Look-up'!$E:$E,0)))</f>
        <v/>
      </c>
      <c r="C304" s="219" t="str">
        <f>IF(LEN(A304)=0,"",INDEX('Smelter Look-up'!$C:$C,MATCH($A304,'Smelter Look-up'!$E:$E,0)))</f>
        <v/>
      </c>
      <c r="D304" s="277"/>
      <c r="E304" s="215" t="str">
        <f ca="1">IF(ISERROR($V304),"",OFFSET('Smelter Look-up'!$D$4,$V304-4,0)&amp;"")</f>
        <v/>
      </c>
      <c r="F304" s="215" t="str">
        <f ca="1">IF(ISERROR($V304),"",OFFSET('Smelter Look-up'!$E$4,$V304-4,0))</f>
        <v/>
      </c>
      <c r="G304" s="215" t="str">
        <f ca="1">IF(C304=$X$4,IF(ISERROR($V304),"Enter smelter details","RMI"),IF(ISERROR($V304),"",OFFSET('Smelter Look-up'!$F$4,$V304-4,0)))</f>
        <v/>
      </c>
      <c r="H304" s="216" t="str">
        <f ca="1">IF(ISERROR($V304),"",OFFSET('Smelter Look-up'!$G$4,$V304-4,0))</f>
        <v/>
      </c>
      <c r="I304" s="217" t="str">
        <f ca="1">IF(ISERROR($V304),"",OFFSET('Smelter Look-up'!$H$4,$V304-4,0))</f>
        <v/>
      </c>
      <c r="J304" s="217" t="str">
        <f ca="1">IF(ISERROR($V304),"",OFFSET('Smelter Look-up'!$I$4,$V304-4,0))</f>
        <v/>
      </c>
      <c r="K304" s="267"/>
      <c r="L304" s="267"/>
      <c r="M304" s="267"/>
      <c r="N304" s="267"/>
      <c r="O304" s="267"/>
      <c r="P304" s="218"/>
      <c r="Q304" s="268"/>
      <c r="R304" s="215" t="str">
        <f ca="1">IF(ISERROR($V304),"",OFFSET('Smelter Look-up'!$C$4,$V304-4,0)&amp;"")</f>
        <v/>
      </c>
      <c r="S304" s="222" t="str">
        <f t="shared" ca="1" si="42"/>
        <v/>
      </c>
      <c r="T304" s="222" t="str">
        <f ca="1">IF(B304="","",IF(ISERROR(MATCH($J304,SorP!$B$1:$B$6230,0)),"",INDIRECT("'SorP'!$A$"&amp;MATCH($J304,SorP!$B$1:$B$6230,0))))</f>
        <v/>
      </c>
      <c r="U304" s="238"/>
      <c r="V304" s="269" t="e">
        <f>IF(C304="",NA(),IF(OR(C304="Smelter not listed",C304="Smelter not yet identified"),MATCH($B304&amp;$D304,'Smelter Look-up'!$J:$J,0),MATCH($B304&amp;$C304,'Smelter Look-up'!$J:$J,0)))</f>
        <v>#N/A</v>
      </c>
      <c r="W304" s="270"/>
      <c r="X304" s="270">
        <f t="shared" ca="1" si="43"/>
        <v>0</v>
      </c>
      <c r="Y304" s="270"/>
      <c r="Z304" s="270"/>
      <c r="AB304" s="272" t="str">
        <f t="shared" si="44"/>
        <v/>
      </c>
    </row>
    <row r="305" spans="1:28" s="271" customFormat="1" ht="20">
      <c r="A305" s="214"/>
      <c r="B305" s="215" t="str">
        <f>IF(LEN(A305)=0,"",INDEX('Smelter Look-up'!$A:$A,MATCH($A305,'Smelter Look-up'!$E:$E,0)))</f>
        <v/>
      </c>
      <c r="C305" s="219" t="str">
        <f>IF(LEN(A305)=0,"",INDEX('Smelter Look-up'!$C:$C,MATCH($A305,'Smelter Look-up'!$E:$E,0)))</f>
        <v/>
      </c>
      <c r="D305" s="277"/>
      <c r="E305" s="215" t="str">
        <f ca="1">IF(ISERROR($V305),"",OFFSET('Smelter Look-up'!$D$4,$V305-4,0)&amp;"")</f>
        <v/>
      </c>
      <c r="F305" s="215" t="str">
        <f ca="1">IF(ISERROR($V305),"",OFFSET('Smelter Look-up'!$E$4,$V305-4,0))</f>
        <v/>
      </c>
      <c r="G305" s="215" t="str">
        <f ca="1">IF(C305=$X$4,IF(ISERROR($V305),"Enter smelter details","RMI"),IF(ISERROR($V305),"",OFFSET('Smelter Look-up'!$F$4,$V305-4,0)))</f>
        <v/>
      </c>
      <c r="H305" s="216" t="str">
        <f ca="1">IF(ISERROR($V305),"",OFFSET('Smelter Look-up'!$G$4,$V305-4,0))</f>
        <v/>
      </c>
      <c r="I305" s="217" t="str">
        <f ca="1">IF(ISERROR($V305),"",OFFSET('Smelter Look-up'!$H$4,$V305-4,0))</f>
        <v/>
      </c>
      <c r="J305" s="217" t="str">
        <f ca="1">IF(ISERROR($V305),"",OFFSET('Smelter Look-up'!$I$4,$V305-4,0))</f>
        <v/>
      </c>
      <c r="K305" s="267"/>
      <c r="L305" s="267"/>
      <c r="M305" s="267"/>
      <c r="N305" s="267"/>
      <c r="O305" s="267"/>
      <c r="P305" s="218"/>
      <c r="Q305" s="268"/>
      <c r="R305" s="215" t="str">
        <f ca="1">IF(ISERROR($V305),"",OFFSET('Smelter Look-up'!$C$4,$V305-4,0)&amp;"")</f>
        <v/>
      </c>
      <c r="S305" s="222" t="str">
        <f t="shared" ca="1" si="42"/>
        <v/>
      </c>
      <c r="T305" s="222" t="str">
        <f ca="1">IF(B305="","",IF(ISERROR(MATCH($J305,SorP!$B$1:$B$6230,0)),"",INDIRECT("'SorP'!$A$"&amp;MATCH($J305,SorP!$B$1:$B$6230,0))))</f>
        <v/>
      </c>
      <c r="U305" s="238"/>
      <c r="V305" s="269" t="e">
        <f>IF(C305="",NA(),IF(OR(C305="Smelter not listed",C305="Smelter not yet identified"),MATCH($B305&amp;$D305,'Smelter Look-up'!$J:$J,0),MATCH($B305&amp;$C305,'Smelter Look-up'!$J:$J,0)))</f>
        <v>#N/A</v>
      </c>
      <c r="W305" s="270"/>
      <c r="X305" s="270">
        <f t="shared" ca="1" si="43"/>
        <v>0</v>
      </c>
      <c r="Y305" s="270"/>
      <c r="Z305" s="270"/>
      <c r="AB305" s="272" t="str">
        <f t="shared" si="44"/>
        <v/>
      </c>
    </row>
    <row r="306" spans="1:28" s="271" customFormat="1" ht="20">
      <c r="A306" s="214"/>
      <c r="B306" s="215" t="str">
        <f>IF(LEN(A306)=0,"",INDEX('Smelter Look-up'!$A:$A,MATCH($A306,'Smelter Look-up'!$E:$E,0)))</f>
        <v/>
      </c>
      <c r="C306" s="219" t="str">
        <f>IF(LEN(A306)=0,"",INDEX('Smelter Look-up'!$C:$C,MATCH($A306,'Smelter Look-up'!$E:$E,0)))</f>
        <v/>
      </c>
      <c r="D306" s="277"/>
      <c r="E306" s="215" t="str">
        <f ca="1">IF(ISERROR($V306),"",OFFSET('Smelter Look-up'!$D$4,$V306-4,0)&amp;"")</f>
        <v/>
      </c>
      <c r="F306" s="215" t="str">
        <f ca="1">IF(ISERROR($V306),"",OFFSET('Smelter Look-up'!$E$4,$V306-4,0))</f>
        <v/>
      </c>
      <c r="G306" s="215" t="str">
        <f ca="1">IF(C306=$X$4,IF(ISERROR($V306),"Enter smelter details","RMI"),IF(ISERROR($V306),"",OFFSET('Smelter Look-up'!$F$4,$V306-4,0)))</f>
        <v/>
      </c>
      <c r="H306" s="216" t="str">
        <f ca="1">IF(ISERROR($V306),"",OFFSET('Smelter Look-up'!$G$4,$V306-4,0))</f>
        <v/>
      </c>
      <c r="I306" s="217" t="str">
        <f ca="1">IF(ISERROR($V306),"",OFFSET('Smelter Look-up'!$H$4,$V306-4,0))</f>
        <v/>
      </c>
      <c r="J306" s="217" t="str">
        <f ca="1">IF(ISERROR($V306),"",OFFSET('Smelter Look-up'!$I$4,$V306-4,0))</f>
        <v/>
      </c>
      <c r="K306" s="267"/>
      <c r="L306" s="267"/>
      <c r="M306" s="267"/>
      <c r="N306" s="267"/>
      <c r="O306" s="267"/>
      <c r="P306" s="218"/>
      <c r="Q306" s="268"/>
      <c r="R306" s="215" t="str">
        <f ca="1">IF(ISERROR($V306),"",OFFSET('Smelter Look-up'!$C$4,$V306-4,0)&amp;"")</f>
        <v/>
      </c>
      <c r="S306" s="222" t="str">
        <f t="shared" ca="1" si="42"/>
        <v/>
      </c>
      <c r="T306" s="222" t="str">
        <f ca="1">IF(B306="","",IF(ISERROR(MATCH($J306,SorP!$B$1:$B$6230,0)),"",INDIRECT("'SorP'!$A$"&amp;MATCH($J306,SorP!$B$1:$B$6230,0))))</f>
        <v/>
      </c>
      <c r="U306" s="238"/>
      <c r="V306" s="269" t="e">
        <f>IF(C306="",NA(),IF(OR(C306="Smelter not listed",C306="Smelter not yet identified"),MATCH($B306&amp;$D306,'Smelter Look-up'!$J:$J,0),MATCH($B306&amp;$C306,'Smelter Look-up'!$J:$J,0)))</f>
        <v>#N/A</v>
      </c>
      <c r="W306" s="270"/>
      <c r="X306" s="270">
        <f t="shared" ca="1" si="43"/>
        <v>0</v>
      </c>
      <c r="Y306" s="270"/>
      <c r="Z306" s="270"/>
      <c r="AB306" s="272" t="str">
        <f t="shared" si="44"/>
        <v/>
      </c>
    </row>
    <row r="307" spans="1:28" s="271" customFormat="1" ht="20">
      <c r="A307" s="214"/>
      <c r="B307" s="215" t="str">
        <f>IF(LEN(A307)=0,"",INDEX('Smelter Look-up'!$A:$A,MATCH($A307,'Smelter Look-up'!$E:$E,0)))</f>
        <v/>
      </c>
      <c r="C307" s="219" t="str">
        <f>IF(LEN(A307)=0,"",INDEX('Smelter Look-up'!$C:$C,MATCH($A307,'Smelter Look-up'!$E:$E,0)))</f>
        <v/>
      </c>
      <c r="D307" s="277"/>
      <c r="E307" s="215" t="str">
        <f ca="1">IF(ISERROR($V307),"",OFFSET('Smelter Look-up'!$D$4,$V307-4,0)&amp;"")</f>
        <v/>
      </c>
      <c r="F307" s="215" t="str">
        <f ca="1">IF(ISERROR($V307),"",OFFSET('Smelter Look-up'!$E$4,$V307-4,0))</f>
        <v/>
      </c>
      <c r="G307" s="215" t="str">
        <f ca="1">IF(C307=$X$4,IF(ISERROR($V307),"Enter smelter details","RMI"),IF(ISERROR($V307),"",OFFSET('Smelter Look-up'!$F$4,$V307-4,0)))</f>
        <v/>
      </c>
      <c r="H307" s="216" t="str">
        <f ca="1">IF(ISERROR($V307),"",OFFSET('Smelter Look-up'!$G$4,$V307-4,0))</f>
        <v/>
      </c>
      <c r="I307" s="217" t="str">
        <f ca="1">IF(ISERROR($V307),"",OFFSET('Smelter Look-up'!$H$4,$V307-4,0))</f>
        <v/>
      </c>
      <c r="J307" s="217" t="str">
        <f ca="1">IF(ISERROR($V307),"",OFFSET('Smelter Look-up'!$I$4,$V307-4,0))</f>
        <v/>
      </c>
      <c r="K307" s="267"/>
      <c r="L307" s="267"/>
      <c r="M307" s="267"/>
      <c r="N307" s="267"/>
      <c r="O307" s="267"/>
      <c r="P307" s="218"/>
      <c r="Q307" s="268"/>
      <c r="R307" s="215" t="str">
        <f ca="1">IF(ISERROR($V307),"",OFFSET('Smelter Look-up'!$C$4,$V307-4,0)&amp;"")</f>
        <v/>
      </c>
      <c r="S307" s="222" t="str">
        <f t="shared" ca="1" si="42"/>
        <v/>
      </c>
      <c r="T307" s="222" t="str">
        <f ca="1">IF(B307="","",IF(ISERROR(MATCH($J307,SorP!$B$1:$B$6230,0)),"",INDIRECT("'SorP'!$A$"&amp;MATCH($J307,SorP!$B$1:$B$6230,0))))</f>
        <v/>
      </c>
      <c r="U307" s="238"/>
      <c r="V307" s="269" t="e">
        <f>IF(C307="",NA(),IF(OR(C307="Smelter not listed",C307="Smelter not yet identified"),MATCH($B307&amp;$D307,'Smelter Look-up'!$J:$J,0),MATCH($B307&amp;$C307,'Smelter Look-up'!$J:$J,0)))</f>
        <v>#N/A</v>
      </c>
      <c r="W307" s="270"/>
      <c r="X307" s="270">
        <f t="shared" ca="1" si="43"/>
        <v>0</v>
      </c>
      <c r="Y307" s="270"/>
      <c r="Z307" s="270"/>
      <c r="AB307" s="272" t="str">
        <f t="shared" si="44"/>
        <v/>
      </c>
    </row>
    <row r="308" spans="1:28" s="271" customFormat="1" ht="20">
      <c r="A308" s="214"/>
      <c r="B308" s="215" t="str">
        <f>IF(LEN(A308)=0,"",INDEX('Smelter Look-up'!$A:$A,MATCH($A308,'Smelter Look-up'!$E:$E,0)))</f>
        <v/>
      </c>
      <c r="C308" s="219" t="str">
        <f>IF(LEN(A308)=0,"",INDEX('Smelter Look-up'!$C:$C,MATCH($A308,'Smelter Look-up'!$E:$E,0)))</f>
        <v/>
      </c>
      <c r="D308" s="277"/>
      <c r="E308" s="215" t="str">
        <f ca="1">IF(ISERROR($V308),"",OFFSET('Smelter Look-up'!$D$4,$V308-4,0)&amp;"")</f>
        <v/>
      </c>
      <c r="F308" s="215" t="str">
        <f ca="1">IF(ISERROR($V308),"",OFFSET('Smelter Look-up'!$E$4,$V308-4,0))</f>
        <v/>
      </c>
      <c r="G308" s="215" t="str">
        <f ca="1">IF(C308=$X$4,IF(ISERROR($V308),"Enter smelter details","RMI"),IF(ISERROR($V308),"",OFFSET('Smelter Look-up'!$F$4,$V308-4,0)))</f>
        <v/>
      </c>
      <c r="H308" s="216" t="str">
        <f ca="1">IF(ISERROR($V308),"",OFFSET('Smelter Look-up'!$G$4,$V308-4,0))</f>
        <v/>
      </c>
      <c r="I308" s="217" t="str">
        <f ca="1">IF(ISERROR($V308),"",OFFSET('Smelter Look-up'!$H$4,$V308-4,0))</f>
        <v/>
      </c>
      <c r="J308" s="217" t="str">
        <f ca="1">IF(ISERROR($V308),"",OFFSET('Smelter Look-up'!$I$4,$V308-4,0))</f>
        <v/>
      </c>
      <c r="K308" s="267"/>
      <c r="L308" s="267"/>
      <c r="M308" s="267"/>
      <c r="N308" s="267"/>
      <c r="O308" s="267"/>
      <c r="P308" s="218"/>
      <c r="Q308" s="268"/>
      <c r="R308" s="215" t="str">
        <f ca="1">IF(ISERROR($V308),"",OFFSET('Smelter Look-up'!$C$4,$V308-4,0)&amp;"")</f>
        <v/>
      </c>
      <c r="S308" s="222" t="str">
        <f t="shared" ca="1" si="42"/>
        <v/>
      </c>
      <c r="T308" s="222" t="str">
        <f ca="1">IF(B308="","",IF(ISERROR(MATCH($J308,SorP!$B$1:$B$6230,0)),"",INDIRECT("'SorP'!$A$"&amp;MATCH($J308,SorP!$B$1:$B$6230,0))))</f>
        <v/>
      </c>
      <c r="U308" s="238"/>
      <c r="V308" s="269" t="e">
        <f>IF(C308="",NA(),IF(OR(C308="Smelter not listed",C308="Smelter not yet identified"),MATCH($B308&amp;$D308,'Smelter Look-up'!$J:$J,0),MATCH($B308&amp;$C308,'Smelter Look-up'!$J:$J,0)))</f>
        <v>#N/A</v>
      </c>
      <c r="W308" s="270"/>
      <c r="X308" s="270">
        <f t="shared" ca="1" si="43"/>
        <v>0</v>
      </c>
      <c r="Y308" s="270"/>
      <c r="Z308" s="270"/>
      <c r="AB308" s="272" t="str">
        <f t="shared" si="44"/>
        <v/>
      </c>
    </row>
    <row r="309" spans="1:28" s="271" customFormat="1" ht="20">
      <c r="A309" s="214"/>
      <c r="B309" s="215" t="str">
        <f>IF(LEN(A309)=0,"",INDEX('Smelter Look-up'!$A:$A,MATCH($A309,'Smelter Look-up'!$E:$E,0)))</f>
        <v/>
      </c>
      <c r="C309" s="219" t="str">
        <f>IF(LEN(A309)=0,"",INDEX('Smelter Look-up'!$C:$C,MATCH($A309,'Smelter Look-up'!$E:$E,0)))</f>
        <v/>
      </c>
      <c r="D309" s="277"/>
      <c r="E309" s="215" t="str">
        <f ca="1">IF(ISERROR($V309),"",OFFSET('Smelter Look-up'!$D$4,$V309-4,0)&amp;"")</f>
        <v/>
      </c>
      <c r="F309" s="215" t="str">
        <f ca="1">IF(ISERROR($V309),"",OFFSET('Smelter Look-up'!$E$4,$V309-4,0))</f>
        <v/>
      </c>
      <c r="G309" s="215" t="str">
        <f ca="1">IF(C309=$X$4,IF(ISERROR($V309),"Enter smelter details","RMI"),IF(ISERROR($V309),"",OFFSET('Smelter Look-up'!$F$4,$V309-4,0)))</f>
        <v/>
      </c>
      <c r="H309" s="216" t="str">
        <f ca="1">IF(ISERROR($V309),"",OFFSET('Smelter Look-up'!$G$4,$V309-4,0))</f>
        <v/>
      </c>
      <c r="I309" s="217" t="str">
        <f ca="1">IF(ISERROR($V309),"",OFFSET('Smelter Look-up'!$H$4,$V309-4,0))</f>
        <v/>
      </c>
      <c r="J309" s="217" t="str">
        <f ca="1">IF(ISERROR($V309),"",OFFSET('Smelter Look-up'!$I$4,$V309-4,0))</f>
        <v/>
      </c>
      <c r="K309" s="267"/>
      <c r="L309" s="267"/>
      <c r="M309" s="267"/>
      <c r="N309" s="267"/>
      <c r="O309" s="267"/>
      <c r="P309" s="218"/>
      <c r="Q309" s="268"/>
      <c r="R309" s="215" t="str">
        <f ca="1">IF(ISERROR($V309),"",OFFSET('Smelter Look-up'!$C$4,$V309-4,0)&amp;"")</f>
        <v/>
      </c>
      <c r="S309" s="222" t="str">
        <f t="shared" ca="1" si="42"/>
        <v/>
      </c>
      <c r="T309" s="222" t="str">
        <f ca="1">IF(B309="","",IF(ISERROR(MATCH($J309,SorP!$B$1:$B$6230,0)),"",INDIRECT("'SorP'!$A$"&amp;MATCH($J309,SorP!$B$1:$B$6230,0))))</f>
        <v/>
      </c>
      <c r="U309" s="238"/>
      <c r="V309" s="269" t="e">
        <f>IF(C309="",NA(),IF(OR(C309="Smelter not listed",C309="Smelter not yet identified"),MATCH($B309&amp;$D309,'Smelter Look-up'!$J:$J,0),MATCH($B309&amp;$C309,'Smelter Look-up'!$J:$J,0)))</f>
        <v>#N/A</v>
      </c>
      <c r="W309" s="270"/>
      <c r="X309" s="270">
        <f t="shared" ca="1" si="43"/>
        <v>0</v>
      </c>
      <c r="Y309" s="270"/>
      <c r="Z309" s="270"/>
      <c r="AB309" s="272" t="str">
        <f t="shared" si="44"/>
        <v/>
      </c>
    </row>
    <row r="310" spans="1:28" s="271" customFormat="1" ht="20">
      <c r="A310" s="214"/>
      <c r="B310" s="215" t="str">
        <f>IF(LEN(A310)=0,"",INDEX('Smelter Look-up'!$A:$A,MATCH($A310,'Smelter Look-up'!$E:$E,0)))</f>
        <v/>
      </c>
      <c r="C310" s="219" t="str">
        <f>IF(LEN(A310)=0,"",INDEX('Smelter Look-up'!$C:$C,MATCH($A310,'Smelter Look-up'!$E:$E,0)))</f>
        <v/>
      </c>
      <c r="D310" s="277"/>
      <c r="E310" s="215" t="str">
        <f ca="1">IF(ISERROR($V310),"",OFFSET('Smelter Look-up'!$D$4,$V310-4,0)&amp;"")</f>
        <v/>
      </c>
      <c r="F310" s="215" t="str">
        <f ca="1">IF(ISERROR($V310),"",OFFSET('Smelter Look-up'!$E$4,$V310-4,0))</f>
        <v/>
      </c>
      <c r="G310" s="215" t="str">
        <f ca="1">IF(C310=$X$4,IF(ISERROR($V310),"Enter smelter details","RMI"),IF(ISERROR($V310),"",OFFSET('Smelter Look-up'!$F$4,$V310-4,0)))</f>
        <v/>
      </c>
      <c r="H310" s="216" t="str">
        <f ca="1">IF(ISERROR($V310),"",OFFSET('Smelter Look-up'!$G$4,$V310-4,0))</f>
        <v/>
      </c>
      <c r="I310" s="217" t="str">
        <f ca="1">IF(ISERROR($V310),"",OFFSET('Smelter Look-up'!$H$4,$V310-4,0))</f>
        <v/>
      </c>
      <c r="J310" s="217" t="str">
        <f ca="1">IF(ISERROR($V310),"",OFFSET('Smelter Look-up'!$I$4,$V310-4,0))</f>
        <v/>
      </c>
      <c r="K310" s="267"/>
      <c r="L310" s="267"/>
      <c r="M310" s="267"/>
      <c r="N310" s="267"/>
      <c r="O310" s="267"/>
      <c r="P310" s="218"/>
      <c r="Q310" s="268"/>
      <c r="R310" s="215" t="str">
        <f ca="1">IF(ISERROR($V310),"",OFFSET('Smelter Look-up'!$C$4,$V310-4,0)&amp;"")</f>
        <v/>
      </c>
      <c r="S310" s="222" t="str">
        <f t="shared" ca="1" si="42"/>
        <v/>
      </c>
      <c r="T310" s="222" t="str">
        <f ca="1">IF(B310="","",IF(ISERROR(MATCH($J310,SorP!$B$1:$B$6230,0)),"",INDIRECT("'SorP'!$A$"&amp;MATCH($J310,SorP!$B$1:$B$6230,0))))</f>
        <v/>
      </c>
      <c r="U310" s="238"/>
      <c r="V310" s="269" t="e">
        <f>IF(C310="",NA(),IF(OR(C310="Smelter not listed",C310="Smelter not yet identified"),MATCH($B310&amp;$D310,'Smelter Look-up'!$J:$J,0),MATCH($B310&amp;$C310,'Smelter Look-up'!$J:$J,0)))</f>
        <v>#N/A</v>
      </c>
      <c r="W310" s="270"/>
      <c r="X310" s="270">
        <f t="shared" ca="1" si="43"/>
        <v>0</v>
      </c>
      <c r="Y310" s="270"/>
      <c r="Z310" s="270"/>
      <c r="AB310" s="272" t="str">
        <f t="shared" si="44"/>
        <v/>
      </c>
    </row>
    <row r="311" spans="1:28" s="271" customFormat="1" ht="20">
      <c r="A311" s="214"/>
      <c r="B311" s="215" t="str">
        <f>IF(LEN(A311)=0,"",INDEX('Smelter Look-up'!$A:$A,MATCH($A311,'Smelter Look-up'!$E:$E,0)))</f>
        <v/>
      </c>
      <c r="C311" s="219" t="str">
        <f>IF(LEN(A311)=0,"",INDEX('Smelter Look-up'!$C:$C,MATCH($A311,'Smelter Look-up'!$E:$E,0)))</f>
        <v/>
      </c>
      <c r="D311" s="277"/>
      <c r="E311" s="215" t="str">
        <f ca="1">IF(ISERROR($V311),"",OFFSET('Smelter Look-up'!$D$4,$V311-4,0)&amp;"")</f>
        <v/>
      </c>
      <c r="F311" s="215" t="str">
        <f ca="1">IF(ISERROR($V311),"",OFFSET('Smelter Look-up'!$E$4,$V311-4,0))</f>
        <v/>
      </c>
      <c r="G311" s="215" t="str">
        <f ca="1">IF(C311=$X$4,IF(ISERROR($V311),"Enter smelter details","RMI"),IF(ISERROR($V311),"",OFFSET('Smelter Look-up'!$F$4,$V311-4,0)))</f>
        <v/>
      </c>
      <c r="H311" s="216" t="str">
        <f ca="1">IF(ISERROR($V311),"",OFFSET('Smelter Look-up'!$G$4,$V311-4,0))</f>
        <v/>
      </c>
      <c r="I311" s="217" t="str">
        <f ca="1">IF(ISERROR($V311),"",OFFSET('Smelter Look-up'!$H$4,$V311-4,0))</f>
        <v/>
      </c>
      <c r="J311" s="217" t="str">
        <f ca="1">IF(ISERROR($V311),"",OFFSET('Smelter Look-up'!$I$4,$V311-4,0))</f>
        <v/>
      </c>
      <c r="K311" s="267"/>
      <c r="L311" s="267"/>
      <c r="M311" s="267"/>
      <c r="N311" s="267"/>
      <c r="O311" s="267"/>
      <c r="P311" s="218"/>
      <c r="Q311" s="268"/>
      <c r="R311" s="215" t="str">
        <f ca="1">IF(ISERROR($V311),"",OFFSET('Smelter Look-up'!$C$4,$V311-4,0)&amp;"")</f>
        <v/>
      </c>
      <c r="S311" s="222" t="str">
        <f t="shared" ca="1" si="42"/>
        <v/>
      </c>
      <c r="T311" s="222" t="str">
        <f ca="1">IF(B311="","",IF(ISERROR(MATCH($J311,SorP!$B$1:$B$6230,0)),"",INDIRECT("'SorP'!$A$"&amp;MATCH($J311,SorP!$B$1:$B$6230,0))))</f>
        <v/>
      </c>
      <c r="U311" s="238"/>
      <c r="V311" s="269" t="e">
        <f>IF(C311="",NA(),IF(OR(C311="Smelter not listed",C311="Smelter not yet identified"),MATCH($B311&amp;$D311,'Smelter Look-up'!$J:$J,0),MATCH($B311&amp;$C311,'Smelter Look-up'!$J:$J,0)))</f>
        <v>#N/A</v>
      </c>
      <c r="W311" s="270"/>
      <c r="X311" s="270">
        <f t="shared" ca="1" si="43"/>
        <v>0</v>
      </c>
      <c r="Y311" s="270"/>
      <c r="Z311" s="270"/>
      <c r="AB311" s="272" t="str">
        <f t="shared" si="44"/>
        <v/>
      </c>
    </row>
    <row r="312" spans="1:28" s="271" customFormat="1" ht="20">
      <c r="A312" s="214"/>
      <c r="B312" s="215" t="str">
        <f>IF(LEN(A312)=0,"",INDEX('Smelter Look-up'!$A:$A,MATCH($A312,'Smelter Look-up'!$E:$E,0)))</f>
        <v/>
      </c>
      <c r="C312" s="219" t="str">
        <f>IF(LEN(A312)=0,"",INDEX('Smelter Look-up'!$C:$C,MATCH($A312,'Smelter Look-up'!$E:$E,0)))</f>
        <v/>
      </c>
      <c r="D312" s="277"/>
      <c r="E312" s="215" t="str">
        <f ca="1">IF(ISERROR($V312),"",OFFSET('Smelter Look-up'!$D$4,$V312-4,0)&amp;"")</f>
        <v/>
      </c>
      <c r="F312" s="215" t="str">
        <f ca="1">IF(ISERROR($V312),"",OFFSET('Smelter Look-up'!$E$4,$V312-4,0))</f>
        <v/>
      </c>
      <c r="G312" s="215" t="str">
        <f ca="1">IF(C312=$X$4,IF(ISERROR($V312),"Enter smelter details","RMI"),IF(ISERROR($V312),"",OFFSET('Smelter Look-up'!$F$4,$V312-4,0)))</f>
        <v/>
      </c>
      <c r="H312" s="216" t="str">
        <f ca="1">IF(ISERROR($V312),"",OFFSET('Smelter Look-up'!$G$4,$V312-4,0))</f>
        <v/>
      </c>
      <c r="I312" s="217" t="str">
        <f ca="1">IF(ISERROR($V312),"",OFFSET('Smelter Look-up'!$H$4,$V312-4,0))</f>
        <v/>
      </c>
      <c r="J312" s="217" t="str">
        <f ca="1">IF(ISERROR($V312),"",OFFSET('Smelter Look-up'!$I$4,$V312-4,0))</f>
        <v/>
      </c>
      <c r="K312" s="267"/>
      <c r="L312" s="267"/>
      <c r="M312" s="267"/>
      <c r="N312" s="267"/>
      <c r="O312" s="267"/>
      <c r="P312" s="218"/>
      <c r="Q312" s="268"/>
      <c r="R312" s="215" t="str">
        <f ca="1">IF(ISERROR($V312),"",OFFSET('Smelter Look-up'!$C$4,$V312-4,0)&amp;"")</f>
        <v/>
      </c>
      <c r="S312" s="222" t="str">
        <f t="shared" ca="1" si="42"/>
        <v/>
      </c>
      <c r="T312" s="222" t="str">
        <f ca="1">IF(B312="","",IF(ISERROR(MATCH($J312,SorP!$B$1:$B$6230,0)),"",INDIRECT("'SorP'!$A$"&amp;MATCH($J312,SorP!$B$1:$B$6230,0))))</f>
        <v/>
      </c>
      <c r="U312" s="238"/>
      <c r="V312" s="269" t="e">
        <f>IF(C312="",NA(),IF(OR(C312="Smelter not listed",C312="Smelter not yet identified"),MATCH($B312&amp;$D312,'Smelter Look-up'!$J:$J,0),MATCH($B312&amp;$C312,'Smelter Look-up'!$J:$J,0)))</f>
        <v>#N/A</v>
      </c>
      <c r="W312" s="270"/>
      <c r="X312" s="270">
        <f t="shared" ca="1" si="43"/>
        <v>0</v>
      </c>
      <c r="Y312" s="270"/>
      <c r="Z312" s="270"/>
      <c r="AB312" s="272" t="str">
        <f t="shared" si="44"/>
        <v/>
      </c>
    </row>
    <row r="313" spans="1:28" s="271" customFormat="1" ht="20">
      <c r="A313" s="214"/>
      <c r="B313" s="215" t="str">
        <f>IF(LEN(A313)=0,"",INDEX('Smelter Look-up'!$A:$A,MATCH($A313,'Smelter Look-up'!$E:$E,0)))</f>
        <v/>
      </c>
      <c r="C313" s="219" t="str">
        <f>IF(LEN(A313)=0,"",INDEX('Smelter Look-up'!$C:$C,MATCH($A313,'Smelter Look-up'!$E:$E,0)))</f>
        <v/>
      </c>
      <c r="D313" s="277"/>
      <c r="E313" s="215" t="str">
        <f ca="1">IF(ISERROR($V313),"",OFFSET('Smelter Look-up'!$D$4,$V313-4,0)&amp;"")</f>
        <v/>
      </c>
      <c r="F313" s="215" t="str">
        <f ca="1">IF(ISERROR($V313),"",OFFSET('Smelter Look-up'!$E$4,$V313-4,0))</f>
        <v/>
      </c>
      <c r="G313" s="215" t="str">
        <f ca="1">IF(C313=$X$4,IF(ISERROR($V313),"Enter smelter details","RMI"),IF(ISERROR($V313),"",OFFSET('Smelter Look-up'!$F$4,$V313-4,0)))</f>
        <v/>
      </c>
      <c r="H313" s="216" t="str">
        <f ca="1">IF(ISERROR($V313),"",OFFSET('Smelter Look-up'!$G$4,$V313-4,0))</f>
        <v/>
      </c>
      <c r="I313" s="217" t="str">
        <f ca="1">IF(ISERROR($V313),"",OFFSET('Smelter Look-up'!$H$4,$V313-4,0))</f>
        <v/>
      </c>
      <c r="J313" s="217" t="str">
        <f ca="1">IF(ISERROR($V313),"",OFFSET('Smelter Look-up'!$I$4,$V313-4,0))</f>
        <v/>
      </c>
      <c r="K313" s="267"/>
      <c r="L313" s="267"/>
      <c r="M313" s="267"/>
      <c r="N313" s="267"/>
      <c r="O313" s="267"/>
      <c r="P313" s="218"/>
      <c r="Q313" s="268"/>
      <c r="R313" s="215" t="str">
        <f ca="1">IF(ISERROR($V313),"",OFFSET('Smelter Look-up'!$C$4,$V313-4,0)&amp;"")</f>
        <v/>
      </c>
      <c r="S313" s="222" t="str">
        <f t="shared" ca="1" si="42"/>
        <v/>
      </c>
      <c r="T313" s="222" t="str">
        <f ca="1">IF(B313="","",IF(ISERROR(MATCH($J313,SorP!$B$1:$B$6230,0)),"",INDIRECT("'SorP'!$A$"&amp;MATCH($J313,SorP!$B$1:$B$6230,0))))</f>
        <v/>
      </c>
      <c r="U313" s="238"/>
      <c r="V313" s="269" t="e">
        <f>IF(C313="",NA(),IF(OR(C313="Smelter not listed",C313="Smelter not yet identified"),MATCH($B313&amp;$D313,'Smelter Look-up'!$J:$J,0),MATCH($B313&amp;$C313,'Smelter Look-up'!$J:$J,0)))</f>
        <v>#N/A</v>
      </c>
      <c r="W313" s="270"/>
      <c r="X313" s="270">
        <f t="shared" ca="1" si="43"/>
        <v>0</v>
      </c>
      <c r="Y313" s="270"/>
      <c r="Z313" s="270"/>
      <c r="AB313" s="272" t="str">
        <f t="shared" si="44"/>
        <v/>
      </c>
    </row>
    <row r="314" spans="1:28" s="271" customFormat="1" ht="20">
      <c r="A314" s="214"/>
      <c r="B314" s="215" t="str">
        <f>IF(LEN(A314)=0,"",INDEX('Smelter Look-up'!$A:$A,MATCH($A314,'Smelter Look-up'!$E:$E,0)))</f>
        <v/>
      </c>
      <c r="C314" s="219" t="str">
        <f>IF(LEN(A314)=0,"",INDEX('Smelter Look-up'!$C:$C,MATCH($A314,'Smelter Look-up'!$E:$E,0)))</f>
        <v/>
      </c>
      <c r="D314" s="277"/>
      <c r="E314" s="215" t="str">
        <f ca="1">IF(ISERROR($V314),"",OFFSET('Smelter Look-up'!$D$4,$V314-4,0)&amp;"")</f>
        <v/>
      </c>
      <c r="F314" s="215" t="str">
        <f ca="1">IF(ISERROR($V314),"",OFFSET('Smelter Look-up'!$E$4,$V314-4,0))</f>
        <v/>
      </c>
      <c r="G314" s="215" t="str">
        <f ca="1">IF(C314=$X$4,IF(ISERROR($V314),"Enter smelter details","RMI"),IF(ISERROR($V314),"",OFFSET('Smelter Look-up'!$F$4,$V314-4,0)))</f>
        <v/>
      </c>
      <c r="H314" s="216" t="str">
        <f ca="1">IF(ISERROR($V314),"",OFFSET('Smelter Look-up'!$G$4,$V314-4,0))</f>
        <v/>
      </c>
      <c r="I314" s="217" t="str">
        <f ca="1">IF(ISERROR($V314),"",OFFSET('Smelter Look-up'!$H$4,$V314-4,0))</f>
        <v/>
      </c>
      <c r="J314" s="217" t="str">
        <f ca="1">IF(ISERROR($V314),"",OFFSET('Smelter Look-up'!$I$4,$V314-4,0))</f>
        <v/>
      </c>
      <c r="K314" s="267"/>
      <c r="L314" s="267"/>
      <c r="M314" s="267"/>
      <c r="N314" s="267"/>
      <c r="O314" s="267"/>
      <c r="P314" s="218"/>
      <c r="Q314" s="268"/>
      <c r="R314" s="215" t="str">
        <f ca="1">IF(ISERROR($V314),"",OFFSET('Smelter Look-up'!$C$4,$V314-4,0)&amp;"")</f>
        <v/>
      </c>
      <c r="S314" s="222" t="str">
        <f t="shared" ca="1" si="42"/>
        <v/>
      </c>
      <c r="T314" s="222" t="str">
        <f ca="1">IF(B314="","",IF(ISERROR(MATCH($J314,SorP!$B$1:$B$6230,0)),"",INDIRECT("'SorP'!$A$"&amp;MATCH($J314,SorP!$B$1:$B$6230,0))))</f>
        <v/>
      </c>
      <c r="U314" s="238"/>
      <c r="V314" s="269" t="e">
        <f>IF(C314="",NA(),IF(OR(C314="Smelter not listed",C314="Smelter not yet identified"),MATCH($B314&amp;$D314,'Smelter Look-up'!$J:$J,0),MATCH($B314&amp;$C314,'Smelter Look-up'!$J:$J,0)))</f>
        <v>#N/A</v>
      </c>
      <c r="W314" s="270"/>
      <c r="X314" s="270">
        <f t="shared" ca="1" si="43"/>
        <v>0</v>
      </c>
      <c r="Y314" s="270"/>
      <c r="Z314" s="270"/>
      <c r="AB314" s="272" t="str">
        <f t="shared" si="44"/>
        <v/>
      </c>
    </row>
    <row r="315" spans="1:28" s="271" customFormat="1" ht="20">
      <c r="A315" s="214"/>
      <c r="B315" s="215" t="str">
        <f>IF(LEN(A315)=0,"",INDEX('Smelter Look-up'!$A:$A,MATCH($A315,'Smelter Look-up'!$E:$E,0)))</f>
        <v/>
      </c>
      <c r="C315" s="219" t="str">
        <f>IF(LEN(A315)=0,"",INDEX('Smelter Look-up'!$C:$C,MATCH($A315,'Smelter Look-up'!$E:$E,0)))</f>
        <v/>
      </c>
      <c r="D315" s="277"/>
      <c r="E315" s="215" t="str">
        <f ca="1">IF(ISERROR($V315),"",OFFSET('Smelter Look-up'!$D$4,$V315-4,0)&amp;"")</f>
        <v/>
      </c>
      <c r="F315" s="215" t="str">
        <f ca="1">IF(ISERROR($V315),"",OFFSET('Smelter Look-up'!$E$4,$V315-4,0))</f>
        <v/>
      </c>
      <c r="G315" s="215" t="str">
        <f ca="1">IF(C315=$X$4,IF(ISERROR($V315),"Enter smelter details","RMI"),IF(ISERROR($V315),"",OFFSET('Smelter Look-up'!$F$4,$V315-4,0)))</f>
        <v/>
      </c>
      <c r="H315" s="216" t="str">
        <f ca="1">IF(ISERROR($V315),"",OFFSET('Smelter Look-up'!$G$4,$V315-4,0))</f>
        <v/>
      </c>
      <c r="I315" s="217" t="str">
        <f ca="1">IF(ISERROR($V315),"",OFFSET('Smelter Look-up'!$H$4,$V315-4,0))</f>
        <v/>
      </c>
      <c r="J315" s="217" t="str">
        <f ca="1">IF(ISERROR($V315),"",OFFSET('Smelter Look-up'!$I$4,$V315-4,0))</f>
        <v/>
      </c>
      <c r="K315" s="267"/>
      <c r="L315" s="267"/>
      <c r="M315" s="267"/>
      <c r="N315" s="267"/>
      <c r="O315" s="267"/>
      <c r="P315" s="218"/>
      <c r="Q315" s="268"/>
      <c r="R315" s="215" t="str">
        <f ca="1">IF(ISERROR($V315),"",OFFSET('Smelter Look-up'!$C$4,$V315-4,0)&amp;"")</f>
        <v/>
      </c>
      <c r="S315" s="222" t="str">
        <f t="shared" ca="1" si="42"/>
        <v/>
      </c>
      <c r="T315" s="222" t="str">
        <f ca="1">IF(B315="","",IF(ISERROR(MATCH($J315,SorP!$B$1:$B$6230,0)),"",INDIRECT("'SorP'!$A$"&amp;MATCH($J315,SorP!$B$1:$B$6230,0))))</f>
        <v/>
      </c>
      <c r="U315" s="238"/>
      <c r="V315" s="269" t="e">
        <f>IF(C315="",NA(),IF(OR(C315="Smelter not listed",C315="Smelter not yet identified"),MATCH($B315&amp;$D315,'Smelter Look-up'!$J:$J,0),MATCH($B315&amp;$C315,'Smelter Look-up'!$J:$J,0)))</f>
        <v>#N/A</v>
      </c>
      <c r="W315" s="270"/>
      <c r="X315" s="270">
        <f t="shared" ca="1" si="43"/>
        <v>0</v>
      </c>
      <c r="Y315" s="270"/>
      <c r="Z315" s="270"/>
      <c r="AB315" s="272" t="str">
        <f t="shared" si="44"/>
        <v/>
      </c>
    </row>
    <row r="316" spans="1:28" s="271" customFormat="1" ht="20">
      <c r="A316" s="214"/>
      <c r="B316" s="215" t="str">
        <f>IF(LEN(A316)=0,"",INDEX('Smelter Look-up'!$A:$A,MATCH($A316,'Smelter Look-up'!$E:$E,0)))</f>
        <v/>
      </c>
      <c r="C316" s="219" t="str">
        <f>IF(LEN(A316)=0,"",INDEX('Smelter Look-up'!$C:$C,MATCH($A316,'Smelter Look-up'!$E:$E,0)))</f>
        <v/>
      </c>
      <c r="D316" s="277"/>
      <c r="E316" s="215" t="str">
        <f ca="1">IF(ISERROR($V316),"",OFFSET('Smelter Look-up'!$D$4,$V316-4,0)&amp;"")</f>
        <v/>
      </c>
      <c r="F316" s="215" t="str">
        <f ca="1">IF(ISERROR($V316),"",OFFSET('Smelter Look-up'!$E$4,$V316-4,0))</f>
        <v/>
      </c>
      <c r="G316" s="215" t="str">
        <f ca="1">IF(C316=$X$4,IF(ISERROR($V316),"Enter smelter details","RMI"),IF(ISERROR($V316),"",OFFSET('Smelter Look-up'!$F$4,$V316-4,0)))</f>
        <v/>
      </c>
      <c r="H316" s="216" t="str">
        <f ca="1">IF(ISERROR($V316),"",OFFSET('Smelter Look-up'!$G$4,$V316-4,0))</f>
        <v/>
      </c>
      <c r="I316" s="217" t="str">
        <f ca="1">IF(ISERROR($V316),"",OFFSET('Smelter Look-up'!$H$4,$V316-4,0))</f>
        <v/>
      </c>
      <c r="J316" s="217" t="str">
        <f ca="1">IF(ISERROR($V316),"",OFFSET('Smelter Look-up'!$I$4,$V316-4,0))</f>
        <v/>
      </c>
      <c r="K316" s="267"/>
      <c r="L316" s="267"/>
      <c r="M316" s="267"/>
      <c r="N316" s="267"/>
      <c r="O316" s="267"/>
      <c r="P316" s="218"/>
      <c r="Q316" s="268"/>
      <c r="R316" s="215" t="str">
        <f ca="1">IF(ISERROR($V316),"",OFFSET('Smelter Look-up'!$C$4,$V316-4,0)&amp;"")</f>
        <v/>
      </c>
      <c r="S316" s="222" t="str">
        <f t="shared" ca="1" si="42"/>
        <v/>
      </c>
      <c r="T316" s="222" t="str">
        <f ca="1">IF(B316="","",IF(ISERROR(MATCH($J316,SorP!$B$1:$B$6230,0)),"",INDIRECT("'SorP'!$A$"&amp;MATCH($J316,SorP!$B$1:$B$6230,0))))</f>
        <v/>
      </c>
      <c r="U316" s="238"/>
      <c r="V316" s="269" t="e">
        <f>IF(C316="",NA(),IF(OR(C316="Smelter not listed",C316="Smelter not yet identified"),MATCH($B316&amp;$D316,'Smelter Look-up'!$J:$J,0),MATCH($B316&amp;$C316,'Smelter Look-up'!$J:$J,0)))</f>
        <v>#N/A</v>
      </c>
      <c r="W316" s="270"/>
      <c r="X316" s="270">
        <f t="shared" ca="1" si="43"/>
        <v>0</v>
      </c>
      <c r="Y316" s="270"/>
      <c r="Z316" s="270"/>
      <c r="AB316" s="272" t="str">
        <f t="shared" si="44"/>
        <v/>
      </c>
    </row>
    <row r="317" spans="1:28" s="271" customFormat="1" ht="20">
      <c r="A317" s="214"/>
      <c r="B317" s="215" t="str">
        <f>IF(LEN(A317)=0,"",INDEX('Smelter Look-up'!$A:$A,MATCH($A317,'Smelter Look-up'!$E:$E,0)))</f>
        <v/>
      </c>
      <c r="C317" s="219" t="str">
        <f>IF(LEN(A317)=0,"",INDEX('Smelter Look-up'!$C:$C,MATCH($A317,'Smelter Look-up'!$E:$E,0)))</f>
        <v/>
      </c>
      <c r="D317" s="277"/>
      <c r="E317" s="215" t="str">
        <f ca="1">IF(ISERROR($V317),"",OFFSET('Smelter Look-up'!$D$4,$V317-4,0)&amp;"")</f>
        <v/>
      </c>
      <c r="F317" s="215" t="str">
        <f ca="1">IF(ISERROR($V317),"",OFFSET('Smelter Look-up'!$E$4,$V317-4,0))</f>
        <v/>
      </c>
      <c r="G317" s="215" t="str">
        <f ca="1">IF(C317=$X$4,IF(ISERROR($V317),"Enter smelter details","RMI"),IF(ISERROR($V317),"",OFFSET('Smelter Look-up'!$F$4,$V317-4,0)))</f>
        <v/>
      </c>
      <c r="H317" s="216" t="str">
        <f ca="1">IF(ISERROR($V317),"",OFFSET('Smelter Look-up'!$G$4,$V317-4,0))</f>
        <v/>
      </c>
      <c r="I317" s="217" t="str">
        <f ca="1">IF(ISERROR($V317),"",OFFSET('Smelter Look-up'!$H$4,$V317-4,0))</f>
        <v/>
      </c>
      <c r="J317" s="217" t="str">
        <f ca="1">IF(ISERROR($V317),"",OFFSET('Smelter Look-up'!$I$4,$V317-4,0))</f>
        <v/>
      </c>
      <c r="K317" s="267"/>
      <c r="L317" s="267"/>
      <c r="M317" s="267"/>
      <c r="N317" s="267"/>
      <c r="O317" s="267"/>
      <c r="P317" s="218"/>
      <c r="Q317" s="268"/>
      <c r="R317" s="215" t="str">
        <f ca="1">IF(ISERROR($V317),"",OFFSET('Smelter Look-up'!$C$4,$V317-4,0)&amp;"")</f>
        <v/>
      </c>
      <c r="S317" s="222" t="str">
        <f t="shared" ca="1" si="42"/>
        <v/>
      </c>
      <c r="T317" s="222" t="str">
        <f ca="1">IF(B317="","",IF(ISERROR(MATCH($J317,SorP!$B$1:$B$6230,0)),"",INDIRECT("'SorP'!$A$"&amp;MATCH($J317,SorP!$B$1:$B$6230,0))))</f>
        <v/>
      </c>
      <c r="U317" s="238"/>
      <c r="V317" s="269" t="e">
        <f>IF(C317="",NA(),IF(OR(C317="Smelter not listed",C317="Smelter not yet identified"),MATCH($B317&amp;$D317,'Smelter Look-up'!$J:$J,0),MATCH($B317&amp;$C317,'Smelter Look-up'!$J:$J,0)))</f>
        <v>#N/A</v>
      </c>
      <c r="W317" s="270"/>
      <c r="X317" s="270">
        <f t="shared" ca="1" si="43"/>
        <v>0</v>
      </c>
      <c r="Y317" s="270"/>
      <c r="Z317" s="270"/>
      <c r="AB317" s="272" t="str">
        <f t="shared" si="44"/>
        <v/>
      </c>
    </row>
    <row r="318" spans="1:28" s="271" customFormat="1" ht="20">
      <c r="A318" s="214"/>
      <c r="B318" s="215" t="str">
        <f>IF(LEN(A318)=0,"",INDEX('Smelter Look-up'!$A:$A,MATCH($A318,'Smelter Look-up'!$E:$E,0)))</f>
        <v/>
      </c>
      <c r="C318" s="219" t="str">
        <f>IF(LEN(A318)=0,"",INDEX('Smelter Look-up'!$C:$C,MATCH($A318,'Smelter Look-up'!$E:$E,0)))</f>
        <v/>
      </c>
      <c r="D318" s="277"/>
      <c r="E318" s="215" t="str">
        <f ca="1">IF(ISERROR($V318),"",OFFSET('Smelter Look-up'!$D$4,$V318-4,0)&amp;"")</f>
        <v/>
      </c>
      <c r="F318" s="215" t="str">
        <f ca="1">IF(ISERROR($V318),"",OFFSET('Smelter Look-up'!$E$4,$V318-4,0))</f>
        <v/>
      </c>
      <c r="G318" s="215" t="str">
        <f ca="1">IF(C318=$X$4,IF(ISERROR($V318),"Enter smelter details","RMI"),IF(ISERROR($V318),"",OFFSET('Smelter Look-up'!$F$4,$V318-4,0)))</f>
        <v/>
      </c>
      <c r="H318" s="216" t="str">
        <f ca="1">IF(ISERROR($V318),"",OFFSET('Smelter Look-up'!$G$4,$V318-4,0))</f>
        <v/>
      </c>
      <c r="I318" s="217" t="str">
        <f ca="1">IF(ISERROR($V318),"",OFFSET('Smelter Look-up'!$H$4,$V318-4,0))</f>
        <v/>
      </c>
      <c r="J318" s="217" t="str">
        <f ca="1">IF(ISERROR($V318),"",OFFSET('Smelter Look-up'!$I$4,$V318-4,0))</f>
        <v/>
      </c>
      <c r="K318" s="267"/>
      <c r="L318" s="267"/>
      <c r="M318" s="267"/>
      <c r="N318" s="267"/>
      <c r="O318" s="267"/>
      <c r="P318" s="218"/>
      <c r="Q318" s="268"/>
      <c r="R318" s="215" t="str">
        <f ca="1">IF(ISERROR($V318),"",OFFSET('Smelter Look-up'!$C$4,$V318-4,0)&amp;"")</f>
        <v/>
      </c>
      <c r="S318" s="222" t="str">
        <f t="shared" ca="1" si="42"/>
        <v/>
      </c>
      <c r="T318" s="222" t="str">
        <f ca="1">IF(B318="","",IF(ISERROR(MATCH($J318,SorP!$B$1:$B$6230,0)),"",INDIRECT("'SorP'!$A$"&amp;MATCH($J318,SorP!$B$1:$B$6230,0))))</f>
        <v/>
      </c>
      <c r="U318" s="238"/>
      <c r="V318" s="269" t="e">
        <f>IF(C318="",NA(),IF(OR(C318="Smelter not listed",C318="Smelter not yet identified"),MATCH($B318&amp;$D318,'Smelter Look-up'!$J:$J,0),MATCH($B318&amp;$C318,'Smelter Look-up'!$J:$J,0)))</f>
        <v>#N/A</v>
      </c>
      <c r="W318" s="270"/>
      <c r="X318" s="270">
        <f t="shared" ca="1" si="43"/>
        <v>0</v>
      </c>
      <c r="Y318" s="270"/>
      <c r="Z318" s="270"/>
      <c r="AB318" s="272" t="str">
        <f t="shared" si="44"/>
        <v/>
      </c>
    </row>
    <row r="319" spans="1:28" s="271" customFormat="1" ht="20">
      <c r="A319" s="214"/>
      <c r="B319" s="215" t="str">
        <f>IF(LEN(A319)=0,"",INDEX('Smelter Look-up'!$A:$A,MATCH($A319,'Smelter Look-up'!$E:$E,0)))</f>
        <v/>
      </c>
      <c r="C319" s="219" t="str">
        <f>IF(LEN(A319)=0,"",INDEX('Smelter Look-up'!$C:$C,MATCH($A319,'Smelter Look-up'!$E:$E,0)))</f>
        <v/>
      </c>
      <c r="D319" s="277"/>
      <c r="E319" s="215" t="str">
        <f ca="1">IF(ISERROR($V319),"",OFFSET('Smelter Look-up'!$D$4,$V319-4,0)&amp;"")</f>
        <v/>
      </c>
      <c r="F319" s="215" t="str">
        <f ca="1">IF(ISERROR($V319),"",OFFSET('Smelter Look-up'!$E$4,$V319-4,0))</f>
        <v/>
      </c>
      <c r="G319" s="215" t="str">
        <f ca="1">IF(C319=$X$4,IF(ISERROR($V319),"Enter smelter details","RMI"),IF(ISERROR($V319),"",OFFSET('Smelter Look-up'!$F$4,$V319-4,0)))</f>
        <v/>
      </c>
      <c r="H319" s="216" t="str">
        <f ca="1">IF(ISERROR($V319),"",OFFSET('Smelter Look-up'!$G$4,$V319-4,0))</f>
        <v/>
      </c>
      <c r="I319" s="217" t="str">
        <f ca="1">IF(ISERROR($V319),"",OFFSET('Smelter Look-up'!$H$4,$V319-4,0))</f>
        <v/>
      </c>
      <c r="J319" s="217" t="str">
        <f ca="1">IF(ISERROR($V319),"",OFFSET('Smelter Look-up'!$I$4,$V319-4,0))</f>
        <v/>
      </c>
      <c r="K319" s="267"/>
      <c r="L319" s="267"/>
      <c r="M319" s="267"/>
      <c r="N319" s="267"/>
      <c r="O319" s="267"/>
      <c r="P319" s="218"/>
      <c r="Q319" s="268"/>
      <c r="R319" s="215" t="str">
        <f ca="1">IF(ISERROR($V319),"",OFFSET('Smelter Look-up'!$C$4,$V319-4,0)&amp;"")</f>
        <v/>
      </c>
      <c r="S319" s="222" t="str">
        <f t="shared" ca="1" si="42"/>
        <v/>
      </c>
      <c r="T319" s="222" t="str">
        <f ca="1">IF(B319="","",IF(ISERROR(MATCH($J319,SorP!$B$1:$B$6230,0)),"",INDIRECT("'SorP'!$A$"&amp;MATCH($J319,SorP!$B$1:$B$6230,0))))</f>
        <v/>
      </c>
      <c r="U319" s="238"/>
      <c r="V319" s="269" t="e">
        <f>IF(C319="",NA(),IF(OR(C319="Smelter not listed",C319="Smelter not yet identified"),MATCH($B319&amp;$D319,'Smelter Look-up'!$J:$J,0),MATCH($B319&amp;$C319,'Smelter Look-up'!$J:$J,0)))</f>
        <v>#N/A</v>
      </c>
      <c r="W319" s="270"/>
      <c r="X319" s="270">
        <f t="shared" ca="1" si="43"/>
        <v>0</v>
      </c>
      <c r="Y319" s="270"/>
      <c r="Z319" s="270"/>
      <c r="AB319" s="272" t="str">
        <f t="shared" si="44"/>
        <v/>
      </c>
    </row>
    <row r="320" spans="1:28" s="271" customFormat="1" ht="20">
      <c r="A320" s="214"/>
      <c r="B320" s="215" t="str">
        <f>IF(LEN(A320)=0,"",INDEX('Smelter Look-up'!$A:$A,MATCH($A320,'Smelter Look-up'!$E:$E,0)))</f>
        <v/>
      </c>
      <c r="C320" s="219" t="str">
        <f>IF(LEN(A320)=0,"",INDEX('Smelter Look-up'!$C:$C,MATCH($A320,'Smelter Look-up'!$E:$E,0)))</f>
        <v/>
      </c>
      <c r="D320" s="277"/>
      <c r="E320" s="215" t="str">
        <f ca="1">IF(ISERROR($V320),"",OFFSET('Smelter Look-up'!$D$4,$V320-4,0)&amp;"")</f>
        <v/>
      </c>
      <c r="F320" s="215" t="str">
        <f ca="1">IF(ISERROR($V320),"",OFFSET('Smelter Look-up'!$E$4,$V320-4,0))</f>
        <v/>
      </c>
      <c r="G320" s="215" t="str">
        <f ca="1">IF(C320=$X$4,IF(ISERROR($V320),"Enter smelter details","RMI"),IF(ISERROR($V320),"",OFFSET('Smelter Look-up'!$F$4,$V320-4,0)))</f>
        <v/>
      </c>
      <c r="H320" s="216" t="str">
        <f ca="1">IF(ISERROR($V320),"",OFFSET('Smelter Look-up'!$G$4,$V320-4,0))</f>
        <v/>
      </c>
      <c r="I320" s="217" t="str">
        <f ca="1">IF(ISERROR($V320),"",OFFSET('Smelter Look-up'!$H$4,$V320-4,0))</f>
        <v/>
      </c>
      <c r="J320" s="217" t="str">
        <f ca="1">IF(ISERROR($V320),"",OFFSET('Smelter Look-up'!$I$4,$V320-4,0))</f>
        <v/>
      </c>
      <c r="K320" s="267"/>
      <c r="L320" s="267"/>
      <c r="M320" s="267"/>
      <c r="N320" s="267"/>
      <c r="O320" s="267"/>
      <c r="P320" s="218"/>
      <c r="Q320" s="268"/>
      <c r="R320" s="215" t="str">
        <f ca="1">IF(ISERROR($V320),"",OFFSET('Smelter Look-up'!$C$4,$V320-4,0)&amp;"")</f>
        <v/>
      </c>
      <c r="S320" s="222" t="str">
        <f t="shared" ca="1" si="42"/>
        <v/>
      </c>
      <c r="T320" s="222" t="str">
        <f ca="1">IF(B320="","",IF(ISERROR(MATCH($J320,SorP!$B$1:$B$6230,0)),"",INDIRECT("'SorP'!$A$"&amp;MATCH($J320,SorP!$B$1:$B$6230,0))))</f>
        <v/>
      </c>
      <c r="U320" s="238"/>
      <c r="V320" s="269" t="e">
        <f>IF(C320="",NA(),IF(OR(C320="Smelter not listed",C320="Smelter not yet identified"),MATCH($B320&amp;$D320,'Smelter Look-up'!$J:$J,0),MATCH($B320&amp;$C320,'Smelter Look-up'!$J:$J,0)))</f>
        <v>#N/A</v>
      </c>
      <c r="W320" s="270"/>
      <c r="X320" s="270">
        <f t="shared" ca="1" si="43"/>
        <v>0</v>
      </c>
      <c r="Y320" s="270"/>
      <c r="Z320" s="270"/>
      <c r="AB320" s="272" t="str">
        <f t="shared" si="44"/>
        <v/>
      </c>
    </row>
    <row r="321" spans="1:28" s="271" customFormat="1" ht="20">
      <c r="A321" s="214"/>
      <c r="B321" s="215" t="str">
        <f>IF(LEN(A321)=0,"",INDEX('Smelter Look-up'!$A:$A,MATCH($A321,'Smelter Look-up'!$E:$E,0)))</f>
        <v/>
      </c>
      <c r="C321" s="219" t="str">
        <f>IF(LEN(A321)=0,"",INDEX('Smelter Look-up'!$C:$C,MATCH($A321,'Smelter Look-up'!$E:$E,0)))</f>
        <v/>
      </c>
      <c r="D321" s="277"/>
      <c r="E321" s="215" t="str">
        <f ca="1">IF(ISERROR($V321),"",OFFSET('Smelter Look-up'!$D$4,$V321-4,0)&amp;"")</f>
        <v/>
      </c>
      <c r="F321" s="215" t="str">
        <f ca="1">IF(ISERROR($V321),"",OFFSET('Smelter Look-up'!$E$4,$V321-4,0))</f>
        <v/>
      </c>
      <c r="G321" s="215" t="str">
        <f ca="1">IF(C321=$X$4,IF(ISERROR($V321),"Enter smelter details","RMI"),IF(ISERROR($V321),"",OFFSET('Smelter Look-up'!$F$4,$V321-4,0)))</f>
        <v/>
      </c>
      <c r="H321" s="216" t="str">
        <f ca="1">IF(ISERROR($V321),"",OFFSET('Smelter Look-up'!$G$4,$V321-4,0))</f>
        <v/>
      </c>
      <c r="I321" s="217" t="str">
        <f ca="1">IF(ISERROR($V321),"",OFFSET('Smelter Look-up'!$H$4,$V321-4,0))</f>
        <v/>
      </c>
      <c r="J321" s="217" t="str">
        <f ca="1">IF(ISERROR($V321),"",OFFSET('Smelter Look-up'!$I$4,$V321-4,0))</f>
        <v/>
      </c>
      <c r="K321" s="267"/>
      <c r="L321" s="267"/>
      <c r="M321" s="267"/>
      <c r="N321" s="267"/>
      <c r="O321" s="267"/>
      <c r="P321" s="218"/>
      <c r="Q321" s="268"/>
      <c r="R321" s="215" t="str">
        <f ca="1">IF(ISERROR($V321),"",OFFSET('Smelter Look-up'!$C$4,$V321-4,0)&amp;"")</f>
        <v/>
      </c>
      <c r="S321" s="222" t="str">
        <f t="shared" ca="1" si="42"/>
        <v/>
      </c>
      <c r="T321" s="222" t="str">
        <f ca="1">IF(B321="","",IF(ISERROR(MATCH($J321,SorP!$B$1:$B$6230,0)),"",INDIRECT("'SorP'!$A$"&amp;MATCH($J321,SorP!$B$1:$B$6230,0))))</f>
        <v/>
      </c>
      <c r="U321" s="238"/>
      <c r="V321" s="269" t="e">
        <f>IF(C321="",NA(),IF(OR(C321="Smelter not listed",C321="Smelter not yet identified"),MATCH($B321&amp;$D321,'Smelter Look-up'!$J:$J,0),MATCH($B321&amp;$C321,'Smelter Look-up'!$J:$J,0)))</f>
        <v>#N/A</v>
      </c>
      <c r="W321" s="270"/>
      <c r="X321" s="270">
        <f t="shared" ca="1" si="43"/>
        <v>0</v>
      </c>
      <c r="Y321" s="270"/>
      <c r="Z321" s="270"/>
      <c r="AB321" s="272" t="str">
        <f t="shared" si="44"/>
        <v/>
      </c>
    </row>
    <row r="322" spans="1:28" s="271" customFormat="1" ht="20">
      <c r="A322" s="214"/>
      <c r="B322" s="215" t="str">
        <f>IF(LEN(A322)=0,"",INDEX('Smelter Look-up'!$A:$A,MATCH($A322,'Smelter Look-up'!$E:$E,0)))</f>
        <v/>
      </c>
      <c r="C322" s="219" t="str">
        <f>IF(LEN(A322)=0,"",INDEX('Smelter Look-up'!$C:$C,MATCH($A322,'Smelter Look-up'!$E:$E,0)))</f>
        <v/>
      </c>
      <c r="D322" s="277"/>
      <c r="E322" s="215" t="str">
        <f ca="1">IF(ISERROR($V322),"",OFFSET('Smelter Look-up'!$D$4,$V322-4,0)&amp;"")</f>
        <v/>
      </c>
      <c r="F322" s="215" t="str">
        <f ca="1">IF(ISERROR($V322),"",OFFSET('Smelter Look-up'!$E$4,$V322-4,0))</f>
        <v/>
      </c>
      <c r="G322" s="215" t="str">
        <f ca="1">IF(C322=$X$4,IF(ISERROR($V322),"Enter smelter details","RMI"),IF(ISERROR($V322),"",OFFSET('Smelter Look-up'!$F$4,$V322-4,0)))</f>
        <v/>
      </c>
      <c r="H322" s="216" t="str">
        <f ca="1">IF(ISERROR($V322),"",OFFSET('Smelter Look-up'!$G$4,$V322-4,0))</f>
        <v/>
      </c>
      <c r="I322" s="217" t="str">
        <f ca="1">IF(ISERROR($V322),"",OFFSET('Smelter Look-up'!$H$4,$V322-4,0))</f>
        <v/>
      </c>
      <c r="J322" s="217" t="str">
        <f ca="1">IF(ISERROR($V322),"",OFFSET('Smelter Look-up'!$I$4,$V322-4,0))</f>
        <v/>
      </c>
      <c r="K322" s="267"/>
      <c r="L322" s="267"/>
      <c r="M322" s="267"/>
      <c r="N322" s="267"/>
      <c r="O322" s="267"/>
      <c r="P322" s="218"/>
      <c r="Q322" s="268"/>
      <c r="R322" s="215" t="str">
        <f ca="1">IF(ISERROR($V322),"",OFFSET('Smelter Look-up'!$C$4,$V322-4,0)&amp;"")</f>
        <v/>
      </c>
      <c r="S322" s="222" t="str">
        <f t="shared" ca="1" si="42"/>
        <v/>
      </c>
      <c r="T322" s="222" t="str">
        <f ca="1">IF(B322="","",IF(ISERROR(MATCH($J322,SorP!$B$1:$B$6230,0)),"",INDIRECT("'SorP'!$A$"&amp;MATCH($J322,SorP!$B$1:$B$6230,0))))</f>
        <v/>
      </c>
      <c r="U322" s="238"/>
      <c r="V322" s="269" t="e">
        <f>IF(C322="",NA(),IF(OR(C322="Smelter not listed",C322="Smelter not yet identified"),MATCH($B322&amp;$D322,'Smelter Look-up'!$J:$J,0),MATCH($B322&amp;$C322,'Smelter Look-up'!$J:$J,0)))</f>
        <v>#N/A</v>
      </c>
      <c r="W322" s="270"/>
      <c r="X322" s="270">
        <f t="shared" ca="1" si="43"/>
        <v>0</v>
      </c>
      <c r="Y322" s="270"/>
      <c r="Z322" s="270"/>
      <c r="AB322" s="272" t="str">
        <f t="shared" si="44"/>
        <v/>
      </c>
    </row>
    <row r="323" spans="1:28" s="271" customFormat="1" ht="20">
      <c r="A323" s="214"/>
      <c r="B323" s="215" t="str">
        <f>IF(LEN(A323)=0,"",INDEX('Smelter Look-up'!$A:$A,MATCH($A323,'Smelter Look-up'!$E:$E,0)))</f>
        <v/>
      </c>
      <c r="C323" s="219" t="str">
        <f>IF(LEN(A323)=0,"",INDEX('Smelter Look-up'!$C:$C,MATCH($A323,'Smelter Look-up'!$E:$E,0)))</f>
        <v/>
      </c>
      <c r="D323" s="277"/>
      <c r="E323" s="215" t="str">
        <f ca="1">IF(ISERROR($V323),"",OFFSET('Smelter Look-up'!$D$4,$V323-4,0)&amp;"")</f>
        <v/>
      </c>
      <c r="F323" s="215" t="str">
        <f ca="1">IF(ISERROR($V323),"",OFFSET('Smelter Look-up'!$E$4,$V323-4,0))</f>
        <v/>
      </c>
      <c r="G323" s="215" t="str">
        <f ca="1">IF(C323=$X$4,IF(ISERROR($V323),"Enter smelter details","RMI"),IF(ISERROR($V323),"",OFFSET('Smelter Look-up'!$F$4,$V323-4,0)))</f>
        <v/>
      </c>
      <c r="H323" s="216" t="str">
        <f ca="1">IF(ISERROR($V323),"",OFFSET('Smelter Look-up'!$G$4,$V323-4,0))</f>
        <v/>
      </c>
      <c r="I323" s="217" t="str">
        <f ca="1">IF(ISERROR($V323),"",OFFSET('Smelter Look-up'!$H$4,$V323-4,0))</f>
        <v/>
      </c>
      <c r="J323" s="217" t="str">
        <f ca="1">IF(ISERROR($V323),"",OFFSET('Smelter Look-up'!$I$4,$V323-4,0))</f>
        <v/>
      </c>
      <c r="K323" s="267"/>
      <c r="L323" s="267"/>
      <c r="M323" s="267"/>
      <c r="N323" s="267"/>
      <c r="O323" s="267"/>
      <c r="P323" s="218"/>
      <c r="Q323" s="268"/>
      <c r="R323" s="215" t="str">
        <f ca="1">IF(ISERROR($V323),"",OFFSET('Smelter Look-up'!$C$4,$V323-4,0)&amp;"")</f>
        <v/>
      </c>
      <c r="S323" s="222" t="str">
        <f t="shared" ca="1" si="42"/>
        <v/>
      </c>
      <c r="T323" s="222" t="str">
        <f ca="1">IF(B323="","",IF(ISERROR(MATCH($J323,SorP!$B$1:$B$6230,0)),"",INDIRECT("'SorP'!$A$"&amp;MATCH($J323,SorP!$B$1:$B$6230,0))))</f>
        <v/>
      </c>
      <c r="U323" s="238"/>
      <c r="V323" s="269" t="e">
        <f>IF(C323="",NA(),IF(OR(C323="Smelter not listed",C323="Smelter not yet identified"),MATCH($B323&amp;$D323,'Smelter Look-up'!$J:$J,0),MATCH($B323&amp;$C323,'Smelter Look-up'!$J:$J,0)))</f>
        <v>#N/A</v>
      </c>
      <c r="W323" s="270"/>
      <c r="X323" s="270">
        <f t="shared" ca="1" si="43"/>
        <v>0</v>
      </c>
      <c r="Y323" s="270"/>
      <c r="Z323" s="270"/>
      <c r="AB323" s="272" t="str">
        <f t="shared" si="44"/>
        <v/>
      </c>
    </row>
    <row r="324" spans="1:28" s="271" customFormat="1" ht="20">
      <c r="A324" s="214"/>
      <c r="B324" s="215" t="str">
        <f>IF(LEN(A324)=0,"",INDEX('Smelter Look-up'!$A:$A,MATCH($A324,'Smelter Look-up'!$E:$E,0)))</f>
        <v/>
      </c>
      <c r="C324" s="219" t="str">
        <f>IF(LEN(A324)=0,"",INDEX('Smelter Look-up'!$C:$C,MATCH($A324,'Smelter Look-up'!$E:$E,0)))</f>
        <v/>
      </c>
      <c r="D324" s="277"/>
      <c r="E324" s="215" t="str">
        <f ca="1">IF(ISERROR($V324),"",OFFSET('Smelter Look-up'!$D$4,$V324-4,0)&amp;"")</f>
        <v/>
      </c>
      <c r="F324" s="215" t="str">
        <f ca="1">IF(ISERROR($V324),"",OFFSET('Smelter Look-up'!$E$4,$V324-4,0))</f>
        <v/>
      </c>
      <c r="G324" s="215" t="str">
        <f ca="1">IF(C324=$X$4,IF(ISERROR($V324),"Enter smelter details","RMI"),IF(ISERROR($V324),"",OFFSET('Smelter Look-up'!$F$4,$V324-4,0)))</f>
        <v/>
      </c>
      <c r="H324" s="216" t="str">
        <f ca="1">IF(ISERROR($V324),"",OFFSET('Smelter Look-up'!$G$4,$V324-4,0))</f>
        <v/>
      </c>
      <c r="I324" s="217" t="str">
        <f ca="1">IF(ISERROR($V324),"",OFFSET('Smelter Look-up'!$H$4,$V324-4,0))</f>
        <v/>
      </c>
      <c r="J324" s="217" t="str">
        <f ca="1">IF(ISERROR($V324),"",OFFSET('Smelter Look-up'!$I$4,$V324-4,0))</f>
        <v/>
      </c>
      <c r="K324" s="267"/>
      <c r="L324" s="267"/>
      <c r="M324" s="267"/>
      <c r="N324" s="267"/>
      <c r="O324" s="267"/>
      <c r="P324" s="218"/>
      <c r="Q324" s="268"/>
      <c r="R324" s="215" t="str">
        <f ca="1">IF(ISERROR($V324),"",OFFSET('Smelter Look-up'!$C$4,$V324-4,0)&amp;"")</f>
        <v/>
      </c>
      <c r="S324" s="222" t="str">
        <f t="shared" ca="1" si="42"/>
        <v/>
      </c>
      <c r="T324" s="222" t="str">
        <f ca="1">IF(B324="","",IF(ISERROR(MATCH($J324,SorP!$B$1:$B$6230,0)),"",INDIRECT("'SorP'!$A$"&amp;MATCH($J324,SorP!$B$1:$B$6230,0))))</f>
        <v/>
      </c>
      <c r="U324" s="238"/>
      <c r="V324" s="269" t="e">
        <f>IF(C324="",NA(),IF(OR(C324="Smelter not listed",C324="Smelter not yet identified"),MATCH($B324&amp;$D324,'Smelter Look-up'!$J:$J,0),MATCH($B324&amp;$C324,'Smelter Look-up'!$J:$J,0)))</f>
        <v>#N/A</v>
      </c>
      <c r="W324" s="270"/>
      <c r="X324" s="270">
        <f t="shared" ca="1" si="43"/>
        <v>0</v>
      </c>
      <c r="Y324" s="270"/>
      <c r="Z324" s="270"/>
      <c r="AB324" s="272" t="str">
        <f t="shared" si="44"/>
        <v/>
      </c>
    </row>
    <row r="325" spans="1:28" s="271" customFormat="1" ht="20">
      <c r="A325" s="214"/>
      <c r="B325" s="215" t="str">
        <f>IF(LEN(A325)=0,"",INDEX('Smelter Look-up'!$A:$A,MATCH($A325,'Smelter Look-up'!$E:$E,0)))</f>
        <v/>
      </c>
      <c r="C325" s="219" t="str">
        <f>IF(LEN(A325)=0,"",INDEX('Smelter Look-up'!$C:$C,MATCH($A325,'Smelter Look-up'!$E:$E,0)))</f>
        <v/>
      </c>
      <c r="D325" s="277"/>
      <c r="E325" s="215" t="str">
        <f ca="1">IF(ISERROR($V325),"",OFFSET('Smelter Look-up'!$D$4,$V325-4,0)&amp;"")</f>
        <v/>
      </c>
      <c r="F325" s="215" t="str">
        <f ca="1">IF(ISERROR($V325),"",OFFSET('Smelter Look-up'!$E$4,$V325-4,0))</f>
        <v/>
      </c>
      <c r="G325" s="215" t="str">
        <f ca="1">IF(C325=$X$4,IF(ISERROR($V325),"Enter smelter details","RMI"),IF(ISERROR($V325),"",OFFSET('Smelter Look-up'!$F$4,$V325-4,0)))</f>
        <v/>
      </c>
      <c r="H325" s="216" t="str">
        <f ca="1">IF(ISERROR($V325),"",OFFSET('Smelter Look-up'!$G$4,$V325-4,0))</f>
        <v/>
      </c>
      <c r="I325" s="217" t="str">
        <f ca="1">IF(ISERROR($V325),"",OFFSET('Smelter Look-up'!$H$4,$V325-4,0))</f>
        <v/>
      </c>
      <c r="J325" s="217" t="str">
        <f ca="1">IF(ISERROR($V325),"",OFFSET('Smelter Look-up'!$I$4,$V325-4,0))</f>
        <v/>
      </c>
      <c r="K325" s="267"/>
      <c r="L325" s="267"/>
      <c r="M325" s="267"/>
      <c r="N325" s="267"/>
      <c r="O325" s="267"/>
      <c r="P325" s="218"/>
      <c r="Q325" s="268"/>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69" t="e">
        <f>IF(C325="",NA(),IF(OR(C325="Smelter not listed",C325="Smelter not yet identified"),MATCH($B325&amp;$D325,'Smelter Look-up'!$J:$J,0),MATCH($B325&amp;$C325,'Smelter Look-up'!$J:$J,0)))</f>
        <v>#N/A</v>
      </c>
      <c r="W325" s="270"/>
      <c r="X325" s="270">
        <f t="shared" ref="X325" ca="1" si="46">IF(AND(C325="Smelter not listed",OR(LEN(D325)=0,LEN(E325)=0)),1,0)</f>
        <v>0</v>
      </c>
      <c r="Y325" s="270"/>
      <c r="Z325" s="270"/>
      <c r="AB325" s="272" t="str">
        <f t="shared" ref="AB325" si="47">B325&amp;C325</f>
        <v/>
      </c>
    </row>
    <row r="326" spans="1:28" s="271" customFormat="1" ht="20">
      <c r="A326" s="214"/>
      <c r="B326" s="215" t="str">
        <f>IF(LEN(A326)=0,"",INDEX('Smelter Look-up'!$A:$A,MATCH($A326,'Smelter Look-up'!$E:$E,0)))</f>
        <v/>
      </c>
      <c r="C326" s="219" t="str">
        <f>IF(LEN(A326)=0,"",INDEX('Smelter Look-up'!$C:$C,MATCH($A326,'Smelter Look-up'!$E:$E,0)))</f>
        <v/>
      </c>
      <c r="D326" s="277"/>
      <c r="E326" s="215" t="str">
        <f ca="1">IF(ISERROR($V326),"",OFFSET('Smelter Look-up'!$D$4,$V326-4,0)&amp;"")</f>
        <v/>
      </c>
      <c r="F326" s="215" t="str">
        <f ca="1">IF(ISERROR($V326),"",OFFSET('Smelter Look-up'!$E$4,$V326-4,0))</f>
        <v/>
      </c>
      <c r="G326" s="215" t="str">
        <f ca="1">IF(C326=$X$4,IF(ISERROR($V326),"Enter smelter details","RMI"),IF(ISERROR($V326),"",OFFSET('Smelter Look-up'!$F$4,$V326-4,0)))</f>
        <v/>
      </c>
      <c r="H326" s="216" t="str">
        <f ca="1">IF(ISERROR($V326),"",OFFSET('Smelter Look-up'!$G$4,$V326-4,0))</f>
        <v/>
      </c>
      <c r="I326" s="217" t="str">
        <f ca="1">IF(ISERROR($V326),"",OFFSET('Smelter Look-up'!$H$4,$V326-4,0))</f>
        <v/>
      </c>
      <c r="J326" s="217" t="str">
        <f ca="1">IF(ISERROR($V326),"",OFFSET('Smelter Look-up'!$I$4,$V326-4,0))</f>
        <v/>
      </c>
      <c r="K326" s="267"/>
      <c r="L326" s="267"/>
      <c r="M326" s="267"/>
      <c r="N326" s="267"/>
      <c r="O326" s="267"/>
      <c r="P326" s="218"/>
      <c r="Q326" s="268"/>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69" t="e">
        <f>IF(C326="",NA(),IF(OR(C326="Smelter not listed",C326="Smelter not yet identified"),MATCH($B326&amp;$D326,'Smelter Look-up'!$J:$J,0),MATCH($B326&amp;$C326,'Smelter Look-up'!$J:$J,0)))</f>
        <v>#N/A</v>
      </c>
      <c r="W326" s="270"/>
      <c r="X326" s="270">
        <f t="shared" ref="X326:X357" ca="1" si="49">IF(AND(C326="Smelter not listed",OR(LEN(D326)=0,LEN(E326)=0)),1,0)</f>
        <v>0</v>
      </c>
      <c r="Y326" s="270"/>
      <c r="Z326" s="270"/>
      <c r="AB326" s="272" t="str">
        <f t="shared" ref="AB326:AB357" si="50">B326&amp;C326</f>
        <v/>
      </c>
    </row>
    <row r="327" spans="1:28" s="271" customFormat="1" ht="20">
      <c r="A327" s="214"/>
      <c r="B327" s="215" t="str">
        <f>IF(LEN(A327)=0,"",INDEX('Smelter Look-up'!$A:$A,MATCH($A327,'Smelter Look-up'!$E:$E,0)))</f>
        <v/>
      </c>
      <c r="C327" s="219" t="str">
        <f>IF(LEN(A327)=0,"",INDEX('Smelter Look-up'!$C:$C,MATCH($A327,'Smelter Look-up'!$E:$E,0)))</f>
        <v/>
      </c>
      <c r="D327" s="277"/>
      <c r="E327" s="215" t="str">
        <f ca="1">IF(ISERROR($V327),"",OFFSET('Smelter Look-up'!$D$4,$V327-4,0)&amp;"")</f>
        <v/>
      </c>
      <c r="F327" s="215" t="str">
        <f ca="1">IF(ISERROR($V327),"",OFFSET('Smelter Look-up'!$E$4,$V327-4,0))</f>
        <v/>
      </c>
      <c r="G327" s="215" t="str">
        <f ca="1">IF(C327=$X$4,IF(ISERROR($V327),"Enter smelter details","RMI"),IF(ISERROR($V327),"",OFFSET('Smelter Look-up'!$F$4,$V327-4,0)))</f>
        <v/>
      </c>
      <c r="H327" s="216" t="str">
        <f ca="1">IF(ISERROR($V327),"",OFFSET('Smelter Look-up'!$G$4,$V327-4,0))</f>
        <v/>
      </c>
      <c r="I327" s="217" t="str">
        <f ca="1">IF(ISERROR($V327),"",OFFSET('Smelter Look-up'!$H$4,$V327-4,0))</f>
        <v/>
      </c>
      <c r="J327" s="217" t="str">
        <f ca="1">IF(ISERROR($V327),"",OFFSET('Smelter Look-up'!$I$4,$V327-4,0))</f>
        <v/>
      </c>
      <c r="K327" s="267"/>
      <c r="L327" s="267"/>
      <c r="M327" s="267"/>
      <c r="N327" s="267"/>
      <c r="O327" s="267"/>
      <c r="P327" s="218"/>
      <c r="Q327" s="268"/>
      <c r="R327" s="215" t="str">
        <f ca="1">IF(ISERROR($V327),"",OFFSET('Smelter Look-up'!$C$4,$V327-4,0)&amp;"")</f>
        <v/>
      </c>
      <c r="S327" s="222" t="str">
        <f t="shared" ca="1" si="48"/>
        <v/>
      </c>
      <c r="T327" s="222" t="str">
        <f ca="1">IF(B327="","",IF(ISERROR(MATCH($J327,SorP!$B$1:$B$6230,0)),"",INDIRECT("'SorP'!$A$"&amp;MATCH($J327,SorP!$B$1:$B$6230,0))))</f>
        <v/>
      </c>
      <c r="U327" s="238"/>
      <c r="V327" s="269" t="e">
        <f>IF(C327="",NA(),IF(OR(C327="Smelter not listed",C327="Smelter not yet identified"),MATCH($B327&amp;$D327,'Smelter Look-up'!$J:$J,0),MATCH($B327&amp;$C327,'Smelter Look-up'!$J:$J,0)))</f>
        <v>#N/A</v>
      </c>
      <c r="W327" s="270"/>
      <c r="X327" s="270">
        <f t="shared" ca="1" si="49"/>
        <v>0</v>
      </c>
      <c r="Y327" s="270"/>
      <c r="Z327" s="270"/>
      <c r="AB327" s="272" t="str">
        <f t="shared" si="50"/>
        <v/>
      </c>
    </row>
    <row r="328" spans="1:28" s="271" customFormat="1" ht="20">
      <c r="A328" s="214"/>
      <c r="B328" s="215" t="str">
        <f>IF(LEN(A328)=0,"",INDEX('Smelter Look-up'!$A:$A,MATCH($A328,'Smelter Look-up'!$E:$E,0)))</f>
        <v/>
      </c>
      <c r="C328" s="219" t="str">
        <f>IF(LEN(A328)=0,"",INDEX('Smelter Look-up'!$C:$C,MATCH($A328,'Smelter Look-up'!$E:$E,0)))</f>
        <v/>
      </c>
      <c r="D328" s="277"/>
      <c r="E328" s="215" t="str">
        <f ca="1">IF(ISERROR($V328),"",OFFSET('Smelter Look-up'!$D$4,$V328-4,0)&amp;"")</f>
        <v/>
      </c>
      <c r="F328" s="215" t="str">
        <f ca="1">IF(ISERROR($V328),"",OFFSET('Smelter Look-up'!$E$4,$V328-4,0))</f>
        <v/>
      </c>
      <c r="G328" s="215" t="str">
        <f ca="1">IF(C328=$X$4,IF(ISERROR($V328),"Enter smelter details","RMI"),IF(ISERROR($V328),"",OFFSET('Smelter Look-up'!$F$4,$V328-4,0)))</f>
        <v/>
      </c>
      <c r="H328" s="216" t="str">
        <f ca="1">IF(ISERROR($V328),"",OFFSET('Smelter Look-up'!$G$4,$V328-4,0))</f>
        <v/>
      </c>
      <c r="I328" s="217" t="str">
        <f ca="1">IF(ISERROR($V328),"",OFFSET('Smelter Look-up'!$H$4,$V328-4,0))</f>
        <v/>
      </c>
      <c r="J328" s="217" t="str">
        <f ca="1">IF(ISERROR($V328),"",OFFSET('Smelter Look-up'!$I$4,$V328-4,0))</f>
        <v/>
      </c>
      <c r="K328" s="267"/>
      <c r="L328" s="267"/>
      <c r="M328" s="267"/>
      <c r="N328" s="267"/>
      <c r="O328" s="267"/>
      <c r="P328" s="218"/>
      <c r="Q328" s="268"/>
      <c r="R328" s="215" t="str">
        <f ca="1">IF(ISERROR($V328),"",OFFSET('Smelter Look-up'!$C$4,$V328-4,0)&amp;"")</f>
        <v/>
      </c>
      <c r="S328" s="222" t="str">
        <f t="shared" ca="1" si="48"/>
        <v/>
      </c>
      <c r="T328" s="222" t="str">
        <f ca="1">IF(B328="","",IF(ISERROR(MATCH($J328,SorP!$B$1:$B$6230,0)),"",INDIRECT("'SorP'!$A$"&amp;MATCH($J328,SorP!$B$1:$B$6230,0))))</f>
        <v/>
      </c>
      <c r="U328" s="238"/>
      <c r="V328" s="269" t="e">
        <f>IF(C328="",NA(),IF(OR(C328="Smelter not listed",C328="Smelter not yet identified"),MATCH($B328&amp;$D328,'Smelter Look-up'!$J:$J,0),MATCH($B328&amp;$C328,'Smelter Look-up'!$J:$J,0)))</f>
        <v>#N/A</v>
      </c>
      <c r="W328" s="270"/>
      <c r="X328" s="270">
        <f t="shared" ca="1" si="49"/>
        <v>0</v>
      </c>
      <c r="Y328" s="270"/>
      <c r="Z328" s="270"/>
      <c r="AB328" s="272" t="str">
        <f t="shared" si="50"/>
        <v/>
      </c>
    </row>
    <row r="329" spans="1:28" s="271" customFormat="1" ht="20">
      <c r="A329" s="214"/>
      <c r="B329" s="215" t="str">
        <f>IF(LEN(A329)=0,"",INDEX('Smelter Look-up'!$A:$A,MATCH($A329,'Smelter Look-up'!$E:$E,0)))</f>
        <v/>
      </c>
      <c r="C329" s="219" t="str">
        <f>IF(LEN(A329)=0,"",INDEX('Smelter Look-up'!$C:$C,MATCH($A329,'Smelter Look-up'!$E:$E,0)))</f>
        <v/>
      </c>
      <c r="D329" s="277"/>
      <c r="E329" s="215" t="str">
        <f ca="1">IF(ISERROR($V329),"",OFFSET('Smelter Look-up'!$D$4,$V329-4,0)&amp;"")</f>
        <v/>
      </c>
      <c r="F329" s="215" t="str">
        <f ca="1">IF(ISERROR($V329),"",OFFSET('Smelter Look-up'!$E$4,$V329-4,0))</f>
        <v/>
      </c>
      <c r="G329" s="215" t="str">
        <f ca="1">IF(C329=$X$4,IF(ISERROR($V329),"Enter smelter details","RMI"),IF(ISERROR($V329),"",OFFSET('Smelter Look-up'!$F$4,$V329-4,0)))</f>
        <v/>
      </c>
      <c r="H329" s="216" t="str">
        <f ca="1">IF(ISERROR($V329),"",OFFSET('Smelter Look-up'!$G$4,$V329-4,0))</f>
        <v/>
      </c>
      <c r="I329" s="217" t="str">
        <f ca="1">IF(ISERROR($V329),"",OFFSET('Smelter Look-up'!$H$4,$V329-4,0))</f>
        <v/>
      </c>
      <c r="J329" s="217" t="str">
        <f ca="1">IF(ISERROR($V329),"",OFFSET('Smelter Look-up'!$I$4,$V329-4,0))</f>
        <v/>
      </c>
      <c r="K329" s="267"/>
      <c r="L329" s="267"/>
      <c r="M329" s="267"/>
      <c r="N329" s="267"/>
      <c r="O329" s="267"/>
      <c r="P329" s="218"/>
      <c r="Q329" s="268"/>
      <c r="R329" s="215" t="str">
        <f ca="1">IF(ISERROR($V329),"",OFFSET('Smelter Look-up'!$C$4,$V329-4,0)&amp;"")</f>
        <v/>
      </c>
      <c r="S329" s="222" t="str">
        <f t="shared" ca="1" si="48"/>
        <v/>
      </c>
      <c r="T329" s="222" t="str">
        <f ca="1">IF(B329="","",IF(ISERROR(MATCH($J329,SorP!$B$1:$B$6230,0)),"",INDIRECT("'SorP'!$A$"&amp;MATCH($J329,SorP!$B$1:$B$6230,0))))</f>
        <v/>
      </c>
      <c r="U329" s="238"/>
      <c r="V329" s="269" t="e">
        <f>IF(C329="",NA(),IF(OR(C329="Smelter not listed",C329="Smelter not yet identified"),MATCH($B329&amp;$D329,'Smelter Look-up'!$J:$J,0),MATCH($B329&amp;$C329,'Smelter Look-up'!$J:$J,0)))</f>
        <v>#N/A</v>
      </c>
      <c r="W329" s="270"/>
      <c r="X329" s="270">
        <f t="shared" ca="1" si="49"/>
        <v>0</v>
      </c>
      <c r="Y329" s="270"/>
      <c r="Z329" s="270"/>
      <c r="AB329" s="272" t="str">
        <f t="shared" si="50"/>
        <v/>
      </c>
    </row>
    <row r="330" spans="1:28" s="271" customFormat="1" ht="20">
      <c r="A330" s="214"/>
      <c r="B330" s="215" t="str">
        <f>IF(LEN(A330)=0,"",INDEX('Smelter Look-up'!$A:$A,MATCH($A330,'Smelter Look-up'!$E:$E,0)))</f>
        <v/>
      </c>
      <c r="C330" s="219" t="str">
        <f>IF(LEN(A330)=0,"",INDEX('Smelter Look-up'!$C:$C,MATCH($A330,'Smelter Look-up'!$E:$E,0)))</f>
        <v/>
      </c>
      <c r="D330" s="277"/>
      <c r="E330" s="215" t="str">
        <f ca="1">IF(ISERROR($V330),"",OFFSET('Smelter Look-up'!$D$4,$V330-4,0)&amp;"")</f>
        <v/>
      </c>
      <c r="F330" s="215" t="str">
        <f ca="1">IF(ISERROR($V330),"",OFFSET('Smelter Look-up'!$E$4,$V330-4,0))</f>
        <v/>
      </c>
      <c r="G330" s="215" t="str">
        <f ca="1">IF(C330=$X$4,IF(ISERROR($V330),"Enter smelter details","RMI"),IF(ISERROR($V330),"",OFFSET('Smelter Look-up'!$F$4,$V330-4,0)))</f>
        <v/>
      </c>
      <c r="H330" s="216" t="str">
        <f ca="1">IF(ISERROR($V330),"",OFFSET('Smelter Look-up'!$G$4,$V330-4,0))</f>
        <v/>
      </c>
      <c r="I330" s="217" t="str">
        <f ca="1">IF(ISERROR($V330),"",OFFSET('Smelter Look-up'!$H$4,$V330-4,0))</f>
        <v/>
      </c>
      <c r="J330" s="217" t="str">
        <f ca="1">IF(ISERROR($V330),"",OFFSET('Smelter Look-up'!$I$4,$V330-4,0))</f>
        <v/>
      </c>
      <c r="K330" s="267"/>
      <c r="L330" s="267"/>
      <c r="M330" s="267"/>
      <c r="N330" s="267"/>
      <c r="O330" s="267"/>
      <c r="P330" s="218"/>
      <c r="Q330" s="268"/>
      <c r="R330" s="215" t="str">
        <f ca="1">IF(ISERROR($V330),"",OFFSET('Smelter Look-up'!$C$4,$V330-4,0)&amp;"")</f>
        <v/>
      </c>
      <c r="S330" s="222" t="str">
        <f t="shared" ca="1" si="48"/>
        <v/>
      </c>
      <c r="T330" s="222" t="str">
        <f ca="1">IF(B330="","",IF(ISERROR(MATCH($J330,SorP!$B$1:$B$6230,0)),"",INDIRECT("'SorP'!$A$"&amp;MATCH($J330,SorP!$B$1:$B$6230,0))))</f>
        <v/>
      </c>
      <c r="U330" s="238"/>
      <c r="V330" s="269" t="e">
        <f>IF(C330="",NA(),IF(OR(C330="Smelter not listed",C330="Smelter not yet identified"),MATCH($B330&amp;$D330,'Smelter Look-up'!$J:$J,0),MATCH($B330&amp;$C330,'Smelter Look-up'!$J:$J,0)))</f>
        <v>#N/A</v>
      </c>
      <c r="W330" s="270"/>
      <c r="X330" s="270">
        <f t="shared" ca="1" si="49"/>
        <v>0</v>
      </c>
      <c r="Y330" s="270"/>
      <c r="Z330" s="270"/>
      <c r="AB330" s="272" t="str">
        <f t="shared" si="50"/>
        <v/>
      </c>
    </row>
    <row r="331" spans="1:28" s="271" customFormat="1" ht="20">
      <c r="A331" s="214"/>
      <c r="B331" s="215" t="str">
        <f>IF(LEN(A331)=0,"",INDEX('Smelter Look-up'!$A:$A,MATCH($A331,'Smelter Look-up'!$E:$E,0)))</f>
        <v/>
      </c>
      <c r="C331" s="219" t="str">
        <f>IF(LEN(A331)=0,"",INDEX('Smelter Look-up'!$C:$C,MATCH($A331,'Smelter Look-up'!$E:$E,0)))</f>
        <v/>
      </c>
      <c r="D331" s="277"/>
      <c r="E331" s="215" t="str">
        <f ca="1">IF(ISERROR($V331),"",OFFSET('Smelter Look-up'!$D$4,$V331-4,0)&amp;"")</f>
        <v/>
      </c>
      <c r="F331" s="215" t="str">
        <f ca="1">IF(ISERROR($V331),"",OFFSET('Smelter Look-up'!$E$4,$V331-4,0))</f>
        <v/>
      </c>
      <c r="G331" s="215" t="str">
        <f ca="1">IF(C331=$X$4,IF(ISERROR($V331),"Enter smelter details","RMI"),IF(ISERROR($V331),"",OFFSET('Smelter Look-up'!$F$4,$V331-4,0)))</f>
        <v/>
      </c>
      <c r="H331" s="216" t="str">
        <f ca="1">IF(ISERROR($V331),"",OFFSET('Smelter Look-up'!$G$4,$V331-4,0))</f>
        <v/>
      </c>
      <c r="I331" s="217" t="str">
        <f ca="1">IF(ISERROR($V331),"",OFFSET('Smelter Look-up'!$H$4,$V331-4,0))</f>
        <v/>
      </c>
      <c r="J331" s="217" t="str">
        <f ca="1">IF(ISERROR($V331),"",OFFSET('Smelter Look-up'!$I$4,$V331-4,0))</f>
        <v/>
      </c>
      <c r="K331" s="267"/>
      <c r="L331" s="267"/>
      <c r="M331" s="267"/>
      <c r="N331" s="267"/>
      <c r="O331" s="267"/>
      <c r="P331" s="218"/>
      <c r="Q331" s="268"/>
      <c r="R331" s="215" t="str">
        <f ca="1">IF(ISERROR($V331),"",OFFSET('Smelter Look-up'!$C$4,$V331-4,0)&amp;"")</f>
        <v/>
      </c>
      <c r="S331" s="222" t="str">
        <f t="shared" ca="1" si="48"/>
        <v/>
      </c>
      <c r="T331" s="222" t="str">
        <f ca="1">IF(B331="","",IF(ISERROR(MATCH($J331,SorP!$B$1:$B$6230,0)),"",INDIRECT("'SorP'!$A$"&amp;MATCH($J331,SorP!$B$1:$B$6230,0))))</f>
        <v/>
      </c>
      <c r="U331" s="238"/>
      <c r="V331" s="269" t="e">
        <f>IF(C331="",NA(),IF(OR(C331="Smelter not listed",C331="Smelter not yet identified"),MATCH($B331&amp;$D331,'Smelter Look-up'!$J:$J,0),MATCH($B331&amp;$C331,'Smelter Look-up'!$J:$J,0)))</f>
        <v>#N/A</v>
      </c>
      <c r="W331" s="270"/>
      <c r="X331" s="270">
        <f t="shared" ca="1" si="49"/>
        <v>0</v>
      </c>
      <c r="Y331" s="270"/>
      <c r="Z331" s="270"/>
      <c r="AB331" s="272" t="str">
        <f t="shared" si="50"/>
        <v/>
      </c>
    </row>
    <row r="332" spans="1:28" s="271" customFormat="1" ht="20">
      <c r="A332" s="214"/>
      <c r="B332" s="215" t="str">
        <f>IF(LEN(A332)=0,"",INDEX('Smelter Look-up'!$A:$A,MATCH($A332,'Smelter Look-up'!$E:$E,0)))</f>
        <v/>
      </c>
      <c r="C332" s="219" t="str">
        <f>IF(LEN(A332)=0,"",INDEX('Smelter Look-up'!$C:$C,MATCH($A332,'Smelter Look-up'!$E:$E,0)))</f>
        <v/>
      </c>
      <c r="D332" s="277"/>
      <c r="E332" s="215" t="str">
        <f ca="1">IF(ISERROR($V332),"",OFFSET('Smelter Look-up'!$D$4,$V332-4,0)&amp;"")</f>
        <v/>
      </c>
      <c r="F332" s="215" t="str">
        <f ca="1">IF(ISERROR($V332),"",OFFSET('Smelter Look-up'!$E$4,$V332-4,0))</f>
        <v/>
      </c>
      <c r="G332" s="215" t="str">
        <f ca="1">IF(C332=$X$4,IF(ISERROR($V332),"Enter smelter details","RMI"),IF(ISERROR($V332),"",OFFSET('Smelter Look-up'!$F$4,$V332-4,0)))</f>
        <v/>
      </c>
      <c r="H332" s="216" t="str">
        <f ca="1">IF(ISERROR($V332),"",OFFSET('Smelter Look-up'!$G$4,$V332-4,0))</f>
        <v/>
      </c>
      <c r="I332" s="217" t="str">
        <f ca="1">IF(ISERROR($V332),"",OFFSET('Smelter Look-up'!$H$4,$V332-4,0))</f>
        <v/>
      </c>
      <c r="J332" s="217" t="str">
        <f ca="1">IF(ISERROR($V332),"",OFFSET('Smelter Look-up'!$I$4,$V332-4,0))</f>
        <v/>
      </c>
      <c r="K332" s="267"/>
      <c r="L332" s="267"/>
      <c r="M332" s="267"/>
      <c r="N332" s="267"/>
      <c r="O332" s="267"/>
      <c r="P332" s="218"/>
      <c r="Q332" s="268"/>
      <c r="R332" s="215" t="str">
        <f ca="1">IF(ISERROR($V332),"",OFFSET('Smelter Look-up'!$C$4,$V332-4,0)&amp;"")</f>
        <v/>
      </c>
      <c r="S332" s="222" t="str">
        <f t="shared" ca="1" si="48"/>
        <v/>
      </c>
      <c r="T332" s="222" t="str">
        <f ca="1">IF(B332="","",IF(ISERROR(MATCH($J332,SorP!$B$1:$B$6230,0)),"",INDIRECT("'SorP'!$A$"&amp;MATCH($J332,SorP!$B$1:$B$6230,0))))</f>
        <v/>
      </c>
      <c r="U332" s="238"/>
      <c r="V332" s="269" t="e">
        <f>IF(C332="",NA(),IF(OR(C332="Smelter not listed",C332="Smelter not yet identified"),MATCH($B332&amp;$D332,'Smelter Look-up'!$J:$J,0),MATCH($B332&amp;$C332,'Smelter Look-up'!$J:$J,0)))</f>
        <v>#N/A</v>
      </c>
      <c r="W332" s="270"/>
      <c r="X332" s="270">
        <f t="shared" ca="1" si="49"/>
        <v>0</v>
      </c>
      <c r="Y332" s="270"/>
      <c r="Z332" s="270"/>
      <c r="AB332" s="272" t="str">
        <f t="shared" si="50"/>
        <v/>
      </c>
    </row>
    <row r="333" spans="1:28" s="271" customFormat="1" ht="20">
      <c r="A333" s="214"/>
      <c r="B333" s="215" t="str">
        <f>IF(LEN(A333)=0,"",INDEX('Smelter Look-up'!$A:$A,MATCH($A333,'Smelter Look-up'!$E:$E,0)))</f>
        <v/>
      </c>
      <c r="C333" s="219" t="str">
        <f>IF(LEN(A333)=0,"",INDEX('Smelter Look-up'!$C:$C,MATCH($A333,'Smelter Look-up'!$E:$E,0)))</f>
        <v/>
      </c>
      <c r="D333" s="277"/>
      <c r="E333" s="215" t="str">
        <f ca="1">IF(ISERROR($V333),"",OFFSET('Smelter Look-up'!$D$4,$V333-4,0)&amp;"")</f>
        <v/>
      </c>
      <c r="F333" s="215" t="str">
        <f ca="1">IF(ISERROR($V333),"",OFFSET('Smelter Look-up'!$E$4,$V333-4,0))</f>
        <v/>
      </c>
      <c r="G333" s="215" t="str">
        <f ca="1">IF(C333=$X$4,IF(ISERROR($V333),"Enter smelter details","RMI"),IF(ISERROR($V333),"",OFFSET('Smelter Look-up'!$F$4,$V333-4,0)))</f>
        <v/>
      </c>
      <c r="H333" s="216" t="str">
        <f ca="1">IF(ISERROR($V333),"",OFFSET('Smelter Look-up'!$G$4,$V333-4,0))</f>
        <v/>
      </c>
      <c r="I333" s="217" t="str">
        <f ca="1">IF(ISERROR($V333),"",OFFSET('Smelter Look-up'!$H$4,$V333-4,0))</f>
        <v/>
      </c>
      <c r="J333" s="217" t="str">
        <f ca="1">IF(ISERROR($V333),"",OFFSET('Smelter Look-up'!$I$4,$V333-4,0))</f>
        <v/>
      </c>
      <c r="K333" s="267"/>
      <c r="L333" s="267"/>
      <c r="M333" s="267"/>
      <c r="N333" s="267"/>
      <c r="O333" s="267"/>
      <c r="P333" s="218"/>
      <c r="Q333" s="268"/>
      <c r="R333" s="215" t="str">
        <f ca="1">IF(ISERROR($V333),"",OFFSET('Smelter Look-up'!$C$4,$V333-4,0)&amp;"")</f>
        <v/>
      </c>
      <c r="S333" s="222" t="str">
        <f t="shared" ca="1" si="48"/>
        <v/>
      </c>
      <c r="T333" s="222" t="str">
        <f ca="1">IF(B333="","",IF(ISERROR(MATCH($J333,SorP!$B$1:$B$6230,0)),"",INDIRECT("'SorP'!$A$"&amp;MATCH($J333,SorP!$B$1:$B$6230,0))))</f>
        <v/>
      </c>
      <c r="U333" s="238"/>
      <c r="V333" s="269" t="e">
        <f>IF(C333="",NA(),IF(OR(C333="Smelter not listed",C333="Smelter not yet identified"),MATCH($B333&amp;$D333,'Smelter Look-up'!$J:$J,0),MATCH($B333&amp;$C333,'Smelter Look-up'!$J:$J,0)))</f>
        <v>#N/A</v>
      </c>
      <c r="W333" s="270"/>
      <c r="X333" s="270">
        <f t="shared" ca="1" si="49"/>
        <v>0</v>
      </c>
      <c r="Y333" s="270"/>
      <c r="Z333" s="270"/>
      <c r="AB333" s="272" t="str">
        <f t="shared" si="50"/>
        <v/>
      </c>
    </row>
    <row r="334" spans="1:28" s="271" customFormat="1" ht="20">
      <c r="A334" s="214"/>
      <c r="B334" s="215" t="str">
        <f>IF(LEN(A334)=0,"",INDEX('Smelter Look-up'!$A:$A,MATCH($A334,'Smelter Look-up'!$E:$E,0)))</f>
        <v/>
      </c>
      <c r="C334" s="219" t="str">
        <f>IF(LEN(A334)=0,"",INDEX('Smelter Look-up'!$C:$C,MATCH($A334,'Smelter Look-up'!$E:$E,0)))</f>
        <v/>
      </c>
      <c r="D334" s="277"/>
      <c r="E334" s="215" t="str">
        <f ca="1">IF(ISERROR($V334),"",OFFSET('Smelter Look-up'!$D$4,$V334-4,0)&amp;"")</f>
        <v/>
      </c>
      <c r="F334" s="215" t="str">
        <f ca="1">IF(ISERROR($V334),"",OFFSET('Smelter Look-up'!$E$4,$V334-4,0))</f>
        <v/>
      </c>
      <c r="G334" s="215" t="str">
        <f ca="1">IF(C334=$X$4,IF(ISERROR($V334),"Enter smelter details","RMI"),IF(ISERROR($V334),"",OFFSET('Smelter Look-up'!$F$4,$V334-4,0)))</f>
        <v/>
      </c>
      <c r="H334" s="216" t="str">
        <f ca="1">IF(ISERROR($V334),"",OFFSET('Smelter Look-up'!$G$4,$V334-4,0))</f>
        <v/>
      </c>
      <c r="I334" s="217" t="str">
        <f ca="1">IF(ISERROR($V334),"",OFFSET('Smelter Look-up'!$H$4,$V334-4,0))</f>
        <v/>
      </c>
      <c r="J334" s="217" t="str">
        <f ca="1">IF(ISERROR($V334),"",OFFSET('Smelter Look-up'!$I$4,$V334-4,0))</f>
        <v/>
      </c>
      <c r="K334" s="267"/>
      <c r="L334" s="267"/>
      <c r="M334" s="267"/>
      <c r="N334" s="267"/>
      <c r="O334" s="267"/>
      <c r="P334" s="218"/>
      <c r="Q334" s="268"/>
      <c r="R334" s="215" t="str">
        <f ca="1">IF(ISERROR($V334),"",OFFSET('Smelter Look-up'!$C$4,$V334-4,0)&amp;"")</f>
        <v/>
      </c>
      <c r="S334" s="222" t="str">
        <f t="shared" ca="1" si="48"/>
        <v/>
      </c>
      <c r="T334" s="222" t="str">
        <f ca="1">IF(B334="","",IF(ISERROR(MATCH($J334,SorP!$B$1:$B$6230,0)),"",INDIRECT("'SorP'!$A$"&amp;MATCH($J334,SorP!$B$1:$B$6230,0))))</f>
        <v/>
      </c>
      <c r="U334" s="238"/>
      <c r="V334" s="269" t="e">
        <f>IF(C334="",NA(),IF(OR(C334="Smelter not listed",C334="Smelter not yet identified"),MATCH($B334&amp;$D334,'Smelter Look-up'!$J:$J,0),MATCH($B334&amp;$C334,'Smelter Look-up'!$J:$J,0)))</f>
        <v>#N/A</v>
      </c>
      <c r="W334" s="270"/>
      <c r="X334" s="270">
        <f t="shared" ca="1" si="49"/>
        <v>0</v>
      </c>
      <c r="Y334" s="270"/>
      <c r="Z334" s="270"/>
      <c r="AB334" s="272" t="str">
        <f t="shared" si="50"/>
        <v/>
      </c>
    </row>
    <row r="335" spans="1:28" s="271" customFormat="1" ht="20">
      <c r="A335" s="214"/>
      <c r="B335" s="215" t="str">
        <f>IF(LEN(A335)=0,"",INDEX('Smelter Look-up'!$A:$A,MATCH($A335,'Smelter Look-up'!$E:$E,0)))</f>
        <v/>
      </c>
      <c r="C335" s="219" t="str">
        <f>IF(LEN(A335)=0,"",INDEX('Smelter Look-up'!$C:$C,MATCH($A335,'Smelter Look-up'!$E:$E,0)))</f>
        <v/>
      </c>
      <c r="D335" s="277"/>
      <c r="E335" s="215" t="str">
        <f ca="1">IF(ISERROR($V335),"",OFFSET('Smelter Look-up'!$D$4,$V335-4,0)&amp;"")</f>
        <v/>
      </c>
      <c r="F335" s="215" t="str">
        <f ca="1">IF(ISERROR($V335),"",OFFSET('Smelter Look-up'!$E$4,$V335-4,0))</f>
        <v/>
      </c>
      <c r="G335" s="215" t="str">
        <f ca="1">IF(C335=$X$4,IF(ISERROR($V335),"Enter smelter details","RMI"),IF(ISERROR($V335),"",OFFSET('Smelter Look-up'!$F$4,$V335-4,0)))</f>
        <v/>
      </c>
      <c r="H335" s="216" t="str">
        <f ca="1">IF(ISERROR($V335),"",OFFSET('Smelter Look-up'!$G$4,$V335-4,0))</f>
        <v/>
      </c>
      <c r="I335" s="217" t="str">
        <f ca="1">IF(ISERROR($V335),"",OFFSET('Smelter Look-up'!$H$4,$V335-4,0))</f>
        <v/>
      </c>
      <c r="J335" s="217" t="str">
        <f ca="1">IF(ISERROR($V335),"",OFFSET('Smelter Look-up'!$I$4,$V335-4,0))</f>
        <v/>
      </c>
      <c r="K335" s="267"/>
      <c r="L335" s="267"/>
      <c r="M335" s="267"/>
      <c r="N335" s="267"/>
      <c r="O335" s="267"/>
      <c r="P335" s="218"/>
      <c r="Q335" s="268"/>
      <c r="R335" s="215" t="str">
        <f ca="1">IF(ISERROR($V335),"",OFFSET('Smelter Look-up'!$C$4,$V335-4,0)&amp;"")</f>
        <v/>
      </c>
      <c r="S335" s="222" t="str">
        <f t="shared" ca="1" si="48"/>
        <v/>
      </c>
      <c r="T335" s="222" t="str">
        <f ca="1">IF(B335="","",IF(ISERROR(MATCH($J335,SorP!$B$1:$B$6230,0)),"",INDIRECT("'SorP'!$A$"&amp;MATCH($J335,SorP!$B$1:$B$6230,0))))</f>
        <v/>
      </c>
      <c r="U335" s="238"/>
      <c r="V335" s="269" t="e">
        <f>IF(C335="",NA(),IF(OR(C335="Smelter not listed",C335="Smelter not yet identified"),MATCH($B335&amp;$D335,'Smelter Look-up'!$J:$J,0),MATCH($B335&amp;$C335,'Smelter Look-up'!$J:$J,0)))</f>
        <v>#N/A</v>
      </c>
      <c r="W335" s="270"/>
      <c r="X335" s="270">
        <f t="shared" ca="1" si="49"/>
        <v>0</v>
      </c>
      <c r="Y335" s="270"/>
      <c r="Z335" s="270"/>
      <c r="AB335" s="272" t="str">
        <f t="shared" si="50"/>
        <v/>
      </c>
    </row>
    <row r="336" spans="1:28" s="271" customFormat="1" ht="20">
      <c r="A336" s="214"/>
      <c r="B336" s="215" t="str">
        <f>IF(LEN(A336)=0,"",INDEX('Smelter Look-up'!$A:$A,MATCH($A336,'Smelter Look-up'!$E:$E,0)))</f>
        <v/>
      </c>
      <c r="C336" s="219" t="str">
        <f>IF(LEN(A336)=0,"",INDEX('Smelter Look-up'!$C:$C,MATCH($A336,'Smelter Look-up'!$E:$E,0)))</f>
        <v/>
      </c>
      <c r="D336" s="277"/>
      <c r="E336" s="215" t="str">
        <f ca="1">IF(ISERROR($V336),"",OFFSET('Smelter Look-up'!$D$4,$V336-4,0)&amp;"")</f>
        <v/>
      </c>
      <c r="F336" s="215" t="str">
        <f ca="1">IF(ISERROR($V336),"",OFFSET('Smelter Look-up'!$E$4,$V336-4,0))</f>
        <v/>
      </c>
      <c r="G336" s="215" t="str">
        <f ca="1">IF(C336=$X$4,IF(ISERROR($V336),"Enter smelter details","RMI"),IF(ISERROR($V336),"",OFFSET('Smelter Look-up'!$F$4,$V336-4,0)))</f>
        <v/>
      </c>
      <c r="H336" s="216" t="str">
        <f ca="1">IF(ISERROR($V336),"",OFFSET('Smelter Look-up'!$G$4,$V336-4,0))</f>
        <v/>
      </c>
      <c r="I336" s="217" t="str">
        <f ca="1">IF(ISERROR($V336),"",OFFSET('Smelter Look-up'!$H$4,$V336-4,0))</f>
        <v/>
      </c>
      <c r="J336" s="217" t="str">
        <f ca="1">IF(ISERROR($V336),"",OFFSET('Smelter Look-up'!$I$4,$V336-4,0))</f>
        <v/>
      </c>
      <c r="K336" s="267"/>
      <c r="L336" s="267"/>
      <c r="M336" s="267"/>
      <c r="N336" s="267"/>
      <c r="O336" s="267"/>
      <c r="P336" s="218"/>
      <c r="Q336" s="268"/>
      <c r="R336" s="215" t="str">
        <f ca="1">IF(ISERROR($V336),"",OFFSET('Smelter Look-up'!$C$4,$V336-4,0)&amp;"")</f>
        <v/>
      </c>
      <c r="S336" s="222" t="str">
        <f t="shared" ca="1" si="48"/>
        <v/>
      </c>
      <c r="T336" s="222" t="str">
        <f ca="1">IF(B336="","",IF(ISERROR(MATCH($J336,SorP!$B$1:$B$6230,0)),"",INDIRECT("'SorP'!$A$"&amp;MATCH($J336,SorP!$B$1:$B$6230,0))))</f>
        <v/>
      </c>
      <c r="U336" s="238"/>
      <c r="V336" s="269" t="e">
        <f>IF(C336="",NA(),IF(OR(C336="Smelter not listed",C336="Smelter not yet identified"),MATCH($B336&amp;$D336,'Smelter Look-up'!$J:$J,0),MATCH($B336&amp;$C336,'Smelter Look-up'!$J:$J,0)))</f>
        <v>#N/A</v>
      </c>
      <c r="W336" s="270"/>
      <c r="X336" s="270">
        <f t="shared" ca="1" si="49"/>
        <v>0</v>
      </c>
      <c r="Y336" s="270"/>
      <c r="Z336" s="270"/>
      <c r="AB336" s="272" t="str">
        <f t="shared" si="50"/>
        <v/>
      </c>
    </row>
    <row r="337" spans="1:28" s="271" customFormat="1" ht="20">
      <c r="A337" s="214"/>
      <c r="B337" s="215" t="str">
        <f>IF(LEN(A337)=0,"",INDEX('Smelter Look-up'!$A:$A,MATCH($A337,'Smelter Look-up'!$E:$E,0)))</f>
        <v/>
      </c>
      <c r="C337" s="219" t="str">
        <f>IF(LEN(A337)=0,"",INDEX('Smelter Look-up'!$C:$C,MATCH($A337,'Smelter Look-up'!$E:$E,0)))</f>
        <v/>
      </c>
      <c r="D337" s="277"/>
      <c r="E337" s="215" t="str">
        <f ca="1">IF(ISERROR($V337),"",OFFSET('Smelter Look-up'!$D$4,$V337-4,0)&amp;"")</f>
        <v/>
      </c>
      <c r="F337" s="215" t="str">
        <f ca="1">IF(ISERROR($V337),"",OFFSET('Smelter Look-up'!$E$4,$V337-4,0))</f>
        <v/>
      </c>
      <c r="G337" s="215" t="str">
        <f ca="1">IF(C337=$X$4,IF(ISERROR($V337),"Enter smelter details","RMI"),IF(ISERROR($V337),"",OFFSET('Smelter Look-up'!$F$4,$V337-4,0)))</f>
        <v/>
      </c>
      <c r="H337" s="216" t="str">
        <f ca="1">IF(ISERROR($V337),"",OFFSET('Smelter Look-up'!$G$4,$V337-4,0))</f>
        <v/>
      </c>
      <c r="I337" s="217" t="str">
        <f ca="1">IF(ISERROR($V337),"",OFFSET('Smelter Look-up'!$H$4,$V337-4,0))</f>
        <v/>
      </c>
      <c r="J337" s="217" t="str">
        <f ca="1">IF(ISERROR($V337),"",OFFSET('Smelter Look-up'!$I$4,$V337-4,0))</f>
        <v/>
      </c>
      <c r="K337" s="267"/>
      <c r="L337" s="267"/>
      <c r="M337" s="267"/>
      <c r="N337" s="267"/>
      <c r="O337" s="267"/>
      <c r="P337" s="218"/>
      <c r="Q337" s="268"/>
      <c r="R337" s="215" t="str">
        <f ca="1">IF(ISERROR($V337),"",OFFSET('Smelter Look-up'!$C$4,$V337-4,0)&amp;"")</f>
        <v/>
      </c>
      <c r="S337" s="222" t="str">
        <f t="shared" ca="1" si="48"/>
        <v/>
      </c>
      <c r="T337" s="222" t="str">
        <f ca="1">IF(B337="","",IF(ISERROR(MATCH($J337,SorP!$B$1:$B$6230,0)),"",INDIRECT("'SorP'!$A$"&amp;MATCH($J337,SorP!$B$1:$B$6230,0))))</f>
        <v/>
      </c>
      <c r="U337" s="238"/>
      <c r="V337" s="269" t="e">
        <f>IF(C337="",NA(),IF(OR(C337="Smelter not listed",C337="Smelter not yet identified"),MATCH($B337&amp;$D337,'Smelter Look-up'!$J:$J,0),MATCH($B337&amp;$C337,'Smelter Look-up'!$J:$J,0)))</f>
        <v>#N/A</v>
      </c>
      <c r="W337" s="270"/>
      <c r="X337" s="270">
        <f t="shared" ca="1" si="49"/>
        <v>0</v>
      </c>
      <c r="Y337" s="270"/>
      <c r="Z337" s="270"/>
      <c r="AB337" s="272" t="str">
        <f t="shared" si="50"/>
        <v/>
      </c>
    </row>
    <row r="338" spans="1:28" s="271" customFormat="1" ht="20">
      <c r="A338" s="214"/>
      <c r="B338" s="215" t="str">
        <f>IF(LEN(A338)=0,"",INDEX('Smelter Look-up'!$A:$A,MATCH($A338,'Smelter Look-up'!$E:$E,0)))</f>
        <v/>
      </c>
      <c r="C338" s="219" t="str">
        <f>IF(LEN(A338)=0,"",INDEX('Smelter Look-up'!$C:$C,MATCH($A338,'Smelter Look-up'!$E:$E,0)))</f>
        <v/>
      </c>
      <c r="D338" s="277"/>
      <c r="E338" s="215" t="str">
        <f ca="1">IF(ISERROR($V338),"",OFFSET('Smelter Look-up'!$D$4,$V338-4,0)&amp;"")</f>
        <v/>
      </c>
      <c r="F338" s="215" t="str">
        <f ca="1">IF(ISERROR($V338),"",OFFSET('Smelter Look-up'!$E$4,$V338-4,0))</f>
        <v/>
      </c>
      <c r="G338" s="215" t="str">
        <f ca="1">IF(C338=$X$4,IF(ISERROR($V338),"Enter smelter details","RMI"),IF(ISERROR($V338),"",OFFSET('Smelter Look-up'!$F$4,$V338-4,0)))</f>
        <v/>
      </c>
      <c r="H338" s="216" t="str">
        <f ca="1">IF(ISERROR($V338),"",OFFSET('Smelter Look-up'!$G$4,$V338-4,0))</f>
        <v/>
      </c>
      <c r="I338" s="217" t="str">
        <f ca="1">IF(ISERROR($V338),"",OFFSET('Smelter Look-up'!$H$4,$V338-4,0))</f>
        <v/>
      </c>
      <c r="J338" s="217" t="str">
        <f ca="1">IF(ISERROR($V338),"",OFFSET('Smelter Look-up'!$I$4,$V338-4,0))</f>
        <v/>
      </c>
      <c r="K338" s="267"/>
      <c r="L338" s="267"/>
      <c r="M338" s="267"/>
      <c r="N338" s="267"/>
      <c r="O338" s="267"/>
      <c r="P338" s="218"/>
      <c r="Q338" s="268"/>
      <c r="R338" s="215" t="str">
        <f ca="1">IF(ISERROR($V338),"",OFFSET('Smelter Look-up'!$C$4,$V338-4,0)&amp;"")</f>
        <v/>
      </c>
      <c r="S338" s="222" t="str">
        <f t="shared" ca="1" si="48"/>
        <v/>
      </c>
      <c r="T338" s="222" t="str">
        <f ca="1">IF(B338="","",IF(ISERROR(MATCH($J338,SorP!$B$1:$B$6230,0)),"",INDIRECT("'SorP'!$A$"&amp;MATCH($J338,SorP!$B$1:$B$6230,0))))</f>
        <v/>
      </c>
      <c r="U338" s="238"/>
      <c r="V338" s="269" t="e">
        <f>IF(C338="",NA(),IF(OR(C338="Smelter not listed",C338="Smelter not yet identified"),MATCH($B338&amp;$D338,'Smelter Look-up'!$J:$J,0),MATCH($B338&amp;$C338,'Smelter Look-up'!$J:$J,0)))</f>
        <v>#N/A</v>
      </c>
      <c r="W338" s="270"/>
      <c r="X338" s="270">
        <f t="shared" ca="1" si="49"/>
        <v>0</v>
      </c>
      <c r="Y338" s="270"/>
      <c r="Z338" s="270"/>
      <c r="AB338" s="272" t="str">
        <f t="shared" si="50"/>
        <v/>
      </c>
    </row>
    <row r="339" spans="1:28" s="271" customFormat="1" ht="20">
      <c r="A339" s="214"/>
      <c r="B339" s="215" t="str">
        <f>IF(LEN(A339)=0,"",INDEX('Smelter Look-up'!$A:$A,MATCH($A339,'Smelter Look-up'!$E:$E,0)))</f>
        <v/>
      </c>
      <c r="C339" s="219" t="str">
        <f>IF(LEN(A339)=0,"",INDEX('Smelter Look-up'!$C:$C,MATCH($A339,'Smelter Look-up'!$E:$E,0)))</f>
        <v/>
      </c>
      <c r="D339" s="277"/>
      <c r="E339" s="215" t="str">
        <f ca="1">IF(ISERROR($V339),"",OFFSET('Smelter Look-up'!$D$4,$V339-4,0)&amp;"")</f>
        <v/>
      </c>
      <c r="F339" s="215" t="str">
        <f ca="1">IF(ISERROR($V339),"",OFFSET('Smelter Look-up'!$E$4,$V339-4,0))</f>
        <v/>
      </c>
      <c r="G339" s="215" t="str">
        <f ca="1">IF(C339=$X$4,IF(ISERROR($V339),"Enter smelter details","RMI"),IF(ISERROR($V339),"",OFFSET('Smelter Look-up'!$F$4,$V339-4,0)))</f>
        <v/>
      </c>
      <c r="H339" s="216" t="str">
        <f ca="1">IF(ISERROR($V339),"",OFFSET('Smelter Look-up'!$G$4,$V339-4,0))</f>
        <v/>
      </c>
      <c r="I339" s="217" t="str">
        <f ca="1">IF(ISERROR($V339),"",OFFSET('Smelter Look-up'!$H$4,$V339-4,0))</f>
        <v/>
      </c>
      <c r="J339" s="217" t="str">
        <f ca="1">IF(ISERROR($V339),"",OFFSET('Smelter Look-up'!$I$4,$V339-4,0))</f>
        <v/>
      </c>
      <c r="K339" s="267"/>
      <c r="L339" s="267"/>
      <c r="M339" s="267"/>
      <c r="N339" s="267"/>
      <c r="O339" s="267"/>
      <c r="P339" s="218"/>
      <c r="Q339" s="268"/>
      <c r="R339" s="215" t="str">
        <f ca="1">IF(ISERROR($V339),"",OFFSET('Smelter Look-up'!$C$4,$V339-4,0)&amp;"")</f>
        <v/>
      </c>
      <c r="S339" s="222" t="str">
        <f t="shared" ca="1" si="48"/>
        <v/>
      </c>
      <c r="T339" s="222" t="str">
        <f ca="1">IF(B339="","",IF(ISERROR(MATCH($J339,SorP!$B$1:$B$6230,0)),"",INDIRECT("'SorP'!$A$"&amp;MATCH($J339,SorP!$B$1:$B$6230,0))))</f>
        <v/>
      </c>
      <c r="U339" s="238"/>
      <c r="V339" s="269" t="e">
        <f>IF(C339="",NA(),IF(OR(C339="Smelter not listed",C339="Smelter not yet identified"),MATCH($B339&amp;$D339,'Smelter Look-up'!$J:$J,0),MATCH($B339&amp;$C339,'Smelter Look-up'!$J:$J,0)))</f>
        <v>#N/A</v>
      </c>
      <c r="W339" s="270"/>
      <c r="X339" s="270">
        <f t="shared" ca="1" si="49"/>
        <v>0</v>
      </c>
      <c r="Y339" s="270"/>
      <c r="Z339" s="270"/>
      <c r="AB339" s="272" t="str">
        <f t="shared" si="50"/>
        <v/>
      </c>
    </row>
    <row r="340" spans="1:28" s="271" customFormat="1" ht="20">
      <c r="A340" s="214"/>
      <c r="B340" s="215" t="str">
        <f>IF(LEN(A340)=0,"",INDEX('Smelter Look-up'!$A:$A,MATCH($A340,'Smelter Look-up'!$E:$E,0)))</f>
        <v/>
      </c>
      <c r="C340" s="219" t="str">
        <f>IF(LEN(A340)=0,"",INDEX('Smelter Look-up'!$C:$C,MATCH($A340,'Smelter Look-up'!$E:$E,0)))</f>
        <v/>
      </c>
      <c r="D340" s="277"/>
      <c r="E340" s="215" t="str">
        <f ca="1">IF(ISERROR($V340),"",OFFSET('Smelter Look-up'!$D$4,$V340-4,0)&amp;"")</f>
        <v/>
      </c>
      <c r="F340" s="215" t="str">
        <f ca="1">IF(ISERROR($V340),"",OFFSET('Smelter Look-up'!$E$4,$V340-4,0))</f>
        <v/>
      </c>
      <c r="G340" s="215" t="str">
        <f ca="1">IF(C340=$X$4,IF(ISERROR($V340),"Enter smelter details","RMI"),IF(ISERROR($V340),"",OFFSET('Smelter Look-up'!$F$4,$V340-4,0)))</f>
        <v/>
      </c>
      <c r="H340" s="216" t="str">
        <f ca="1">IF(ISERROR($V340),"",OFFSET('Smelter Look-up'!$G$4,$V340-4,0))</f>
        <v/>
      </c>
      <c r="I340" s="217" t="str">
        <f ca="1">IF(ISERROR($V340),"",OFFSET('Smelter Look-up'!$H$4,$V340-4,0))</f>
        <v/>
      </c>
      <c r="J340" s="217" t="str">
        <f ca="1">IF(ISERROR($V340),"",OFFSET('Smelter Look-up'!$I$4,$V340-4,0))</f>
        <v/>
      </c>
      <c r="K340" s="267"/>
      <c r="L340" s="267"/>
      <c r="M340" s="267"/>
      <c r="N340" s="267"/>
      <c r="O340" s="267"/>
      <c r="P340" s="218"/>
      <c r="Q340" s="268"/>
      <c r="R340" s="215" t="str">
        <f ca="1">IF(ISERROR($V340),"",OFFSET('Smelter Look-up'!$C$4,$V340-4,0)&amp;"")</f>
        <v/>
      </c>
      <c r="S340" s="222" t="str">
        <f t="shared" ca="1" si="48"/>
        <v/>
      </c>
      <c r="T340" s="222" t="str">
        <f ca="1">IF(B340="","",IF(ISERROR(MATCH($J340,SorP!$B$1:$B$6230,0)),"",INDIRECT("'SorP'!$A$"&amp;MATCH($J340,SorP!$B$1:$B$6230,0))))</f>
        <v/>
      </c>
      <c r="U340" s="238"/>
      <c r="V340" s="269" t="e">
        <f>IF(C340="",NA(),IF(OR(C340="Smelter not listed",C340="Smelter not yet identified"),MATCH($B340&amp;$D340,'Smelter Look-up'!$J:$J,0),MATCH($B340&amp;$C340,'Smelter Look-up'!$J:$J,0)))</f>
        <v>#N/A</v>
      </c>
      <c r="W340" s="270"/>
      <c r="X340" s="270">
        <f t="shared" ca="1" si="49"/>
        <v>0</v>
      </c>
      <c r="Y340" s="270"/>
      <c r="Z340" s="270"/>
      <c r="AB340" s="272" t="str">
        <f t="shared" si="50"/>
        <v/>
      </c>
    </row>
    <row r="341" spans="1:28" s="271" customFormat="1" ht="20">
      <c r="A341" s="214"/>
      <c r="B341" s="215" t="str">
        <f>IF(LEN(A341)=0,"",INDEX('Smelter Look-up'!$A:$A,MATCH($A341,'Smelter Look-up'!$E:$E,0)))</f>
        <v/>
      </c>
      <c r="C341" s="219" t="str">
        <f>IF(LEN(A341)=0,"",INDEX('Smelter Look-up'!$C:$C,MATCH($A341,'Smelter Look-up'!$E:$E,0)))</f>
        <v/>
      </c>
      <c r="D341" s="277"/>
      <c r="E341" s="215" t="str">
        <f ca="1">IF(ISERROR($V341),"",OFFSET('Smelter Look-up'!$D$4,$V341-4,0)&amp;"")</f>
        <v/>
      </c>
      <c r="F341" s="215" t="str">
        <f ca="1">IF(ISERROR($V341),"",OFFSET('Smelter Look-up'!$E$4,$V341-4,0))</f>
        <v/>
      </c>
      <c r="G341" s="215" t="str">
        <f ca="1">IF(C341=$X$4,IF(ISERROR($V341),"Enter smelter details","RMI"),IF(ISERROR($V341),"",OFFSET('Smelter Look-up'!$F$4,$V341-4,0)))</f>
        <v/>
      </c>
      <c r="H341" s="216" t="str">
        <f ca="1">IF(ISERROR($V341),"",OFFSET('Smelter Look-up'!$G$4,$V341-4,0))</f>
        <v/>
      </c>
      <c r="I341" s="217" t="str">
        <f ca="1">IF(ISERROR($V341),"",OFFSET('Smelter Look-up'!$H$4,$V341-4,0))</f>
        <v/>
      </c>
      <c r="J341" s="217" t="str">
        <f ca="1">IF(ISERROR($V341),"",OFFSET('Smelter Look-up'!$I$4,$V341-4,0))</f>
        <v/>
      </c>
      <c r="K341" s="267"/>
      <c r="L341" s="267"/>
      <c r="M341" s="267"/>
      <c r="N341" s="267"/>
      <c r="O341" s="267"/>
      <c r="P341" s="218"/>
      <c r="Q341" s="268"/>
      <c r="R341" s="215" t="str">
        <f ca="1">IF(ISERROR($V341),"",OFFSET('Smelter Look-up'!$C$4,$V341-4,0)&amp;"")</f>
        <v/>
      </c>
      <c r="S341" s="222" t="str">
        <f t="shared" ca="1" si="48"/>
        <v/>
      </c>
      <c r="T341" s="222" t="str">
        <f ca="1">IF(B341="","",IF(ISERROR(MATCH($J341,SorP!$B$1:$B$6230,0)),"",INDIRECT("'SorP'!$A$"&amp;MATCH($J341,SorP!$B$1:$B$6230,0))))</f>
        <v/>
      </c>
      <c r="U341" s="238"/>
      <c r="V341" s="269" t="e">
        <f>IF(C341="",NA(),IF(OR(C341="Smelter not listed",C341="Smelter not yet identified"),MATCH($B341&amp;$D341,'Smelter Look-up'!$J:$J,0),MATCH($B341&amp;$C341,'Smelter Look-up'!$J:$J,0)))</f>
        <v>#N/A</v>
      </c>
      <c r="W341" s="270"/>
      <c r="X341" s="270">
        <f t="shared" ca="1" si="49"/>
        <v>0</v>
      </c>
      <c r="Y341" s="270"/>
      <c r="Z341" s="270"/>
      <c r="AB341" s="272" t="str">
        <f t="shared" si="50"/>
        <v/>
      </c>
    </row>
    <row r="342" spans="1:28" s="271" customFormat="1" ht="20">
      <c r="A342" s="214"/>
      <c r="B342" s="215" t="str">
        <f>IF(LEN(A342)=0,"",INDEX('Smelter Look-up'!$A:$A,MATCH($A342,'Smelter Look-up'!$E:$E,0)))</f>
        <v/>
      </c>
      <c r="C342" s="219" t="str">
        <f>IF(LEN(A342)=0,"",INDEX('Smelter Look-up'!$C:$C,MATCH($A342,'Smelter Look-up'!$E:$E,0)))</f>
        <v/>
      </c>
      <c r="D342" s="277"/>
      <c r="E342" s="215" t="str">
        <f ca="1">IF(ISERROR($V342),"",OFFSET('Smelter Look-up'!$D$4,$V342-4,0)&amp;"")</f>
        <v/>
      </c>
      <c r="F342" s="215" t="str">
        <f ca="1">IF(ISERROR($V342),"",OFFSET('Smelter Look-up'!$E$4,$V342-4,0))</f>
        <v/>
      </c>
      <c r="G342" s="215" t="str">
        <f ca="1">IF(C342=$X$4,IF(ISERROR($V342),"Enter smelter details","RMI"),IF(ISERROR($V342),"",OFFSET('Smelter Look-up'!$F$4,$V342-4,0)))</f>
        <v/>
      </c>
      <c r="H342" s="216" t="str">
        <f ca="1">IF(ISERROR($V342),"",OFFSET('Smelter Look-up'!$G$4,$V342-4,0))</f>
        <v/>
      </c>
      <c r="I342" s="217" t="str">
        <f ca="1">IF(ISERROR($V342),"",OFFSET('Smelter Look-up'!$H$4,$V342-4,0))</f>
        <v/>
      </c>
      <c r="J342" s="217" t="str">
        <f ca="1">IF(ISERROR($V342),"",OFFSET('Smelter Look-up'!$I$4,$V342-4,0))</f>
        <v/>
      </c>
      <c r="K342" s="267"/>
      <c r="L342" s="267"/>
      <c r="M342" s="267"/>
      <c r="N342" s="267"/>
      <c r="O342" s="267"/>
      <c r="P342" s="218"/>
      <c r="Q342" s="268"/>
      <c r="R342" s="215" t="str">
        <f ca="1">IF(ISERROR($V342),"",OFFSET('Smelter Look-up'!$C$4,$V342-4,0)&amp;"")</f>
        <v/>
      </c>
      <c r="S342" s="222" t="str">
        <f t="shared" ca="1" si="48"/>
        <v/>
      </c>
      <c r="T342" s="222" t="str">
        <f ca="1">IF(B342="","",IF(ISERROR(MATCH($J342,SorP!$B$1:$B$6230,0)),"",INDIRECT("'SorP'!$A$"&amp;MATCH($J342,SorP!$B$1:$B$6230,0))))</f>
        <v/>
      </c>
      <c r="U342" s="238"/>
      <c r="V342" s="269" t="e">
        <f>IF(C342="",NA(),IF(OR(C342="Smelter not listed",C342="Smelter not yet identified"),MATCH($B342&amp;$D342,'Smelter Look-up'!$J:$J,0),MATCH($B342&amp;$C342,'Smelter Look-up'!$J:$J,0)))</f>
        <v>#N/A</v>
      </c>
      <c r="W342" s="270"/>
      <c r="X342" s="270">
        <f t="shared" ca="1" si="49"/>
        <v>0</v>
      </c>
      <c r="Y342" s="270"/>
      <c r="Z342" s="270"/>
      <c r="AB342" s="272" t="str">
        <f t="shared" si="50"/>
        <v/>
      </c>
    </row>
    <row r="343" spans="1:28" s="271" customFormat="1" ht="20">
      <c r="A343" s="214"/>
      <c r="B343" s="215" t="str">
        <f>IF(LEN(A343)=0,"",INDEX('Smelter Look-up'!$A:$A,MATCH($A343,'Smelter Look-up'!$E:$E,0)))</f>
        <v/>
      </c>
      <c r="C343" s="219" t="str">
        <f>IF(LEN(A343)=0,"",INDEX('Smelter Look-up'!$C:$C,MATCH($A343,'Smelter Look-up'!$E:$E,0)))</f>
        <v/>
      </c>
      <c r="D343" s="277"/>
      <c r="E343" s="215" t="str">
        <f ca="1">IF(ISERROR($V343),"",OFFSET('Smelter Look-up'!$D$4,$V343-4,0)&amp;"")</f>
        <v/>
      </c>
      <c r="F343" s="215" t="str">
        <f ca="1">IF(ISERROR($V343),"",OFFSET('Smelter Look-up'!$E$4,$V343-4,0))</f>
        <v/>
      </c>
      <c r="G343" s="215" t="str">
        <f ca="1">IF(C343=$X$4,IF(ISERROR($V343),"Enter smelter details","RMI"),IF(ISERROR($V343),"",OFFSET('Smelter Look-up'!$F$4,$V343-4,0)))</f>
        <v/>
      </c>
      <c r="H343" s="216" t="str">
        <f ca="1">IF(ISERROR($V343),"",OFFSET('Smelter Look-up'!$G$4,$V343-4,0))</f>
        <v/>
      </c>
      <c r="I343" s="217" t="str">
        <f ca="1">IF(ISERROR($V343),"",OFFSET('Smelter Look-up'!$H$4,$V343-4,0))</f>
        <v/>
      </c>
      <c r="J343" s="217" t="str">
        <f ca="1">IF(ISERROR($V343),"",OFFSET('Smelter Look-up'!$I$4,$V343-4,0))</f>
        <v/>
      </c>
      <c r="K343" s="267"/>
      <c r="L343" s="267"/>
      <c r="M343" s="267"/>
      <c r="N343" s="267"/>
      <c r="O343" s="267"/>
      <c r="P343" s="218"/>
      <c r="Q343" s="268"/>
      <c r="R343" s="215" t="str">
        <f ca="1">IF(ISERROR($V343),"",OFFSET('Smelter Look-up'!$C$4,$V343-4,0)&amp;"")</f>
        <v/>
      </c>
      <c r="S343" s="222" t="str">
        <f t="shared" ca="1" si="48"/>
        <v/>
      </c>
      <c r="T343" s="222" t="str">
        <f ca="1">IF(B343="","",IF(ISERROR(MATCH($J343,SorP!$B$1:$B$6230,0)),"",INDIRECT("'SorP'!$A$"&amp;MATCH($J343,SorP!$B$1:$B$6230,0))))</f>
        <v/>
      </c>
      <c r="U343" s="238"/>
      <c r="V343" s="269" t="e">
        <f>IF(C343="",NA(),IF(OR(C343="Smelter not listed",C343="Smelter not yet identified"),MATCH($B343&amp;$D343,'Smelter Look-up'!$J:$J,0),MATCH($B343&amp;$C343,'Smelter Look-up'!$J:$J,0)))</f>
        <v>#N/A</v>
      </c>
      <c r="W343" s="270"/>
      <c r="X343" s="270">
        <f t="shared" ca="1" si="49"/>
        <v>0</v>
      </c>
      <c r="Y343" s="270"/>
      <c r="Z343" s="270"/>
      <c r="AB343" s="272" t="str">
        <f t="shared" si="50"/>
        <v/>
      </c>
    </row>
    <row r="344" spans="1:28" s="271" customFormat="1" ht="20">
      <c r="A344" s="214"/>
      <c r="B344" s="215" t="str">
        <f>IF(LEN(A344)=0,"",INDEX('Smelter Look-up'!$A:$A,MATCH($A344,'Smelter Look-up'!$E:$E,0)))</f>
        <v/>
      </c>
      <c r="C344" s="219" t="str">
        <f>IF(LEN(A344)=0,"",INDEX('Smelter Look-up'!$C:$C,MATCH($A344,'Smelter Look-up'!$E:$E,0)))</f>
        <v/>
      </c>
      <c r="D344" s="277"/>
      <c r="E344" s="215" t="str">
        <f ca="1">IF(ISERROR($V344),"",OFFSET('Smelter Look-up'!$D$4,$V344-4,0)&amp;"")</f>
        <v/>
      </c>
      <c r="F344" s="215" t="str">
        <f ca="1">IF(ISERROR($V344),"",OFFSET('Smelter Look-up'!$E$4,$V344-4,0))</f>
        <v/>
      </c>
      <c r="G344" s="215" t="str">
        <f ca="1">IF(C344=$X$4,IF(ISERROR($V344),"Enter smelter details","RMI"),IF(ISERROR($V344),"",OFFSET('Smelter Look-up'!$F$4,$V344-4,0)))</f>
        <v/>
      </c>
      <c r="H344" s="216" t="str">
        <f ca="1">IF(ISERROR($V344),"",OFFSET('Smelter Look-up'!$G$4,$V344-4,0))</f>
        <v/>
      </c>
      <c r="I344" s="217" t="str">
        <f ca="1">IF(ISERROR($V344),"",OFFSET('Smelter Look-up'!$H$4,$V344-4,0))</f>
        <v/>
      </c>
      <c r="J344" s="217" t="str">
        <f ca="1">IF(ISERROR($V344),"",OFFSET('Smelter Look-up'!$I$4,$V344-4,0))</f>
        <v/>
      </c>
      <c r="K344" s="267"/>
      <c r="L344" s="267"/>
      <c r="M344" s="267"/>
      <c r="N344" s="267"/>
      <c r="O344" s="267"/>
      <c r="P344" s="218"/>
      <c r="Q344" s="268"/>
      <c r="R344" s="215" t="str">
        <f ca="1">IF(ISERROR($V344),"",OFFSET('Smelter Look-up'!$C$4,$V344-4,0)&amp;"")</f>
        <v/>
      </c>
      <c r="S344" s="222" t="str">
        <f t="shared" ca="1" si="48"/>
        <v/>
      </c>
      <c r="T344" s="222" t="str">
        <f ca="1">IF(B344="","",IF(ISERROR(MATCH($J344,SorP!$B$1:$B$6230,0)),"",INDIRECT("'SorP'!$A$"&amp;MATCH($J344,SorP!$B$1:$B$6230,0))))</f>
        <v/>
      </c>
      <c r="U344" s="238"/>
      <c r="V344" s="269" t="e">
        <f>IF(C344="",NA(),IF(OR(C344="Smelter not listed",C344="Smelter not yet identified"),MATCH($B344&amp;$D344,'Smelter Look-up'!$J:$J,0),MATCH($B344&amp;$C344,'Smelter Look-up'!$J:$J,0)))</f>
        <v>#N/A</v>
      </c>
      <c r="W344" s="270"/>
      <c r="X344" s="270">
        <f t="shared" ca="1" si="49"/>
        <v>0</v>
      </c>
      <c r="Y344" s="270"/>
      <c r="Z344" s="270"/>
      <c r="AB344" s="272" t="str">
        <f t="shared" si="50"/>
        <v/>
      </c>
    </row>
    <row r="345" spans="1:28" s="271" customFormat="1" ht="20">
      <c r="A345" s="214"/>
      <c r="B345" s="215" t="str">
        <f>IF(LEN(A345)=0,"",INDEX('Smelter Look-up'!$A:$A,MATCH($A345,'Smelter Look-up'!$E:$E,0)))</f>
        <v/>
      </c>
      <c r="C345" s="219" t="str">
        <f>IF(LEN(A345)=0,"",INDEX('Smelter Look-up'!$C:$C,MATCH($A345,'Smelter Look-up'!$E:$E,0)))</f>
        <v/>
      </c>
      <c r="D345" s="277"/>
      <c r="E345" s="215" t="str">
        <f ca="1">IF(ISERROR($V345),"",OFFSET('Smelter Look-up'!$D$4,$V345-4,0)&amp;"")</f>
        <v/>
      </c>
      <c r="F345" s="215" t="str">
        <f ca="1">IF(ISERROR($V345),"",OFFSET('Smelter Look-up'!$E$4,$V345-4,0))</f>
        <v/>
      </c>
      <c r="G345" s="215" t="str">
        <f ca="1">IF(C345=$X$4,IF(ISERROR($V345),"Enter smelter details","RMI"),IF(ISERROR($V345),"",OFFSET('Smelter Look-up'!$F$4,$V345-4,0)))</f>
        <v/>
      </c>
      <c r="H345" s="216" t="str">
        <f ca="1">IF(ISERROR($V345),"",OFFSET('Smelter Look-up'!$G$4,$V345-4,0))</f>
        <v/>
      </c>
      <c r="I345" s="217" t="str">
        <f ca="1">IF(ISERROR($V345),"",OFFSET('Smelter Look-up'!$H$4,$V345-4,0))</f>
        <v/>
      </c>
      <c r="J345" s="217" t="str">
        <f ca="1">IF(ISERROR($V345),"",OFFSET('Smelter Look-up'!$I$4,$V345-4,0))</f>
        <v/>
      </c>
      <c r="K345" s="267"/>
      <c r="L345" s="267"/>
      <c r="M345" s="267"/>
      <c r="N345" s="267"/>
      <c r="O345" s="267"/>
      <c r="P345" s="218"/>
      <c r="Q345" s="268"/>
      <c r="R345" s="215" t="str">
        <f ca="1">IF(ISERROR($V345),"",OFFSET('Smelter Look-up'!$C$4,$V345-4,0)&amp;"")</f>
        <v/>
      </c>
      <c r="S345" s="222" t="str">
        <f t="shared" ca="1" si="48"/>
        <v/>
      </c>
      <c r="T345" s="222" t="str">
        <f ca="1">IF(B345="","",IF(ISERROR(MATCH($J345,SorP!$B$1:$B$6230,0)),"",INDIRECT("'SorP'!$A$"&amp;MATCH($J345,SorP!$B$1:$B$6230,0))))</f>
        <v/>
      </c>
      <c r="U345" s="238"/>
      <c r="V345" s="269" t="e">
        <f>IF(C345="",NA(),IF(OR(C345="Smelter not listed",C345="Smelter not yet identified"),MATCH($B345&amp;$D345,'Smelter Look-up'!$J:$J,0),MATCH($B345&amp;$C345,'Smelter Look-up'!$J:$J,0)))</f>
        <v>#N/A</v>
      </c>
      <c r="W345" s="270"/>
      <c r="X345" s="270">
        <f t="shared" ca="1" si="49"/>
        <v>0</v>
      </c>
      <c r="Y345" s="270"/>
      <c r="Z345" s="270"/>
      <c r="AB345" s="272" t="str">
        <f t="shared" si="50"/>
        <v/>
      </c>
    </row>
    <row r="346" spans="1:28" s="271" customFormat="1" ht="20">
      <c r="A346" s="214"/>
      <c r="B346" s="215" t="str">
        <f>IF(LEN(A346)=0,"",INDEX('Smelter Look-up'!$A:$A,MATCH($A346,'Smelter Look-up'!$E:$E,0)))</f>
        <v/>
      </c>
      <c r="C346" s="219" t="str">
        <f>IF(LEN(A346)=0,"",INDEX('Smelter Look-up'!$C:$C,MATCH($A346,'Smelter Look-up'!$E:$E,0)))</f>
        <v/>
      </c>
      <c r="D346" s="277"/>
      <c r="E346" s="215" t="str">
        <f ca="1">IF(ISERROR($V346),"",OFFSET('Smelter Look-up'!$D$4,$V346-4,0)&amp;"")</f>
        <v/>
      </c>
      <c r="F346" s="215" t="str">
        <f ca="1">IF(ISERROR($V346),"",OFFSET('Smelter Look-up'!$E$4,$V346-4,0))</f>
        <v/>
      </c>
      <c r="G346" s="215" t="str">
        <f ca="1">IF(C346=$X$4,IF(ISERROR($V346),"Enter smelter details","RMI"),IF(ISERROR($V346),"",OFFSET('Smelter Look-up'!$F$4,$V346-4,0)))</f>
        <v/>
      </c>
      <c r="H346" s="216" t="str">
        <f ca="1">IF(ISERROR($V346),"",OFFSET('Smelter Look-up'!$G$4,$V346-4,0))</f>
        <v/>
      </c>
      <c r="I346" s="217" t="str">
        <f ca="1">IF(ISERROR($V346),"",OFFSET('Smelter Look-up'!$H$4,$V346-4,0))</f>
        <v/>
      </c>
      <c r="J346" s="217" t="str">
        <f ca="1">IF(ISERROR($V346),"",OFFSET('Smelter Look-up'!$I$4,$V346-4,0))</f>
        <v/>
      </c>
      <c r="K346" s="267"/>
      <c r="L346" s="267"/>
      <c r="M346" s="267"/>
      <c r="N346" s="267"/>
      <c r="O346" s="267"/>
      <c r="P346" s="218"/>
      <c r="Q346" s="268"/>
      <c r="R346" s="215" t="str">
        <f ca="1">IF(ISERROR($V346),"",OFFSET('Smelter Look-up'!$C$4,$V346-4,0)&amp;"")</f>
        <v/>
      </c>
      <c r="S346" s="222" t="str">
        <f t="shared" ca="1" si="48"/>
        <v/>
      </c>
      <c r="T346" s="222" t="str">
        <f ca="1">IF(B346="","",IF(ISERROR(MATCH($J346,SorP!$B$1:$B$6230,0)),"",INDIRECT("'SorP'!$A$"&amp;MATCH($J346,SorP!$B$1:$B$6230,0))))</f>
        <v/>
      </c>
      <c r="U346" s="238"/>
      <c r="V346" s="269" t="e">
        <f>IF(C346="",NA(),IF(OR(C346="Smelter not listed",C346="Smelter not yet identified"),MATCH($B346&amp;$D346,'Smelter Look-up'!$J:$J,0),MATCH($B346&amp;$C346,'Smelter Look-up'!$J:$J,0)))</f>
        <v>#N/A</v>
      </c>
      <c r="W346" s="270"/>
      <c r="X346" s="270">
        <f t="shared" ca="1" si="49"/>
        <v>0</v>
      </c>
      <c r="Y346" s="270"/>
      <c r="Z346" s="270"/>
      <c r="AB346" s="272" t="str">
        <f t="shared" si="50"/>
        <v/>
      </c>
    </row>
    <row r="347" spans="1:28" s="271" customFormat="1" ht="20">
      <c r="A347" s="214"/>
      <c r="B347" s="215" t="str">
        <f>IF(LEN(A347)=0,"",INDEX('Smelter Look-up'!$A:$A,MATCH($A347,'Smelter Look-up'!$E:$E,0)))</f>
        <v/>
      </c>
      <c r="C347" s="219" t="str">
        <f>IF(LEN(A347)=0,"",INDEX('Smelter Look-up'!$C:$C,MATCH($A347,'Smelter Look-up'!$E:$E,0)))</f>
        <v/>
      </c>
      <c r="D347" s="277"/>
      <c r="E347" s="215" t="str">
        <f ca="1">IF(ISERROR($V347),"",OFFSET('Smelter Look-up'!$D$4,$V347-4,0)&amp;"")</f>
        <v/>
      </c>
      <c r="F347" s="215" t="str">
        <f ca="1">IF(ISERROR($V347),"",OFFSET('Smelter Look-up'!$E$4,$V347-4,0))</f>
        <v/>
      </c>
      <c r="G347" s="215" t="str">
        <f ca="1">IF(C347=$X$4,IF(ISERROR($V347),"Enter smelter details","RMI"),IF(ISERROR($V347),"",OFFSET('Smelter Look-up'!$F$4,$V347-4,0)))</f>
        <v/>
      </c>
      <c r="H347" s="216" t="str">
        <f ca="1">IF(ISERROR($V347),"",OFFSET('Smelter Look-up'!$G$4,$V347-4,0))</f>
        <v/>
      </c>
      <c r="I347" s="217" t="str">
        <f ca="1">IF(ISERROR($V347),"",OFFSET('Smelter Look-up'!$H$4,$V347-4,0))</f>
        <v/>
      </c>
      <c r="J347" s="217" t="str">
        <f ca="1">IF(ISERROR($V347),"",OFFSET('Smelter Look-up'!$I$4,$V347-4,0))</f>
        <v/>
      </c>
      <c r="K347" s="267"/>
      <c r="L347" s="267"/>
      <c r="M347" s="267"/>
      <c r="N347" s="267"/>
      <c r="O347" s="267"/>
      <c r="P347" s="218"/>
      <c r="Q347" s="268"/>
      <c r="R347" s="215" t="str">
        <f ca="1">IF(ISERROR($V347),"",OFFSET('Smelter Look-up'!$C$4,$V347-4,0)&amp;"")</f>
        <v/>
      </c>
      <c r="S347" s="222" t="str">
        <f t="shared" ca="1" si="48"/>
        <v/>
      </c>
      <c r="T347" s="222" t="str">
        <f ca="1">IF(B347="","",IF(ISERROR(MATCH($J347,SorP!$B$1:$B$6230,0)),"",INDIRECT("'SorP'!$A$"&amp;MATCH($J347,SorP!$B$1:$B$6230,0))))</f>
        <v/>
      </c>
      <c r="U347" s="238"/>
      <c r="V347" s="269" t="e">
        <f>IF(C347="",NA(),IF(OR(C347="Smelter not listed",C347="Smelter not yet identified"),MATCH($B347&amp;$D347,'Smelter Look-up'!$J:$J,0),MATCH($B347&amp;$C347,'Smelter Look-up'!$J:$J,0)))</f>
        <v>#N/A</v>
      </c>
      <c r="W347" s="270"/>
      <c r="X347" s="270">
        <f t="shared" ca="1" si="49"/>
        <v>0</v>
      </c>
      <c r="Y347" s="270"/>
      <c r="Z347" s="270"/>
      <c r="AB347" s="272" t="str">
        <f t="shared" si="50"/>
        <v/>
      </c>
    </row>
    <row r="348" spans="1:28" s="271" customFormat="1" ht="20">
      <c r="A348" s="214"/>
      <c r="B348" s="215" t="str">
        <f>IF(LEN(A348)=0,"",INDEX('Smelter Look-up'!$A:$A,MATCH($A348,'Smelter Look-up'!$E:$E,0)))</f>
        <v/>
      </c>
      <c r="C348" s="219" t="str">
        <f>IF(LEN(A348)=0,"",INDEX('Smelter Look-up'!$C:$C,MATCH($A348,'Smelter Look-up'!$E:$E,0)))</f>
        <v/>
      </c>
      <c r="D348" s="277"/>
      <c r="E348" s="215" t="str">
        <f ca="1">IF(ISERROR($V348),"",OFFSET('Smelter Look-up'!$D$4,$V348-4,0)&amp;"")</f>
        <v/>
      </c>
      <c r="F348" s="215" t="str">
        <f ca="1">IF(ISERROR($V348),"",OFFSET('Smelter Look-up'!$E$4,$V348-4,0))</f>
        <v/>
      </c>
      <c r="G348" s="215" t="str">
        <f ca="1">IF(C348=$X$4,IF(ISERROR($V348),"Enter smelter details","RMI"),IF(ISERROR($V348),"",OFFSET('Smelter Look-up'!$F$4,$V348-4,0)))</f>
        <v/>
      </c>
      <c r="H348" s="216" t="str">
        <f ca="1">IF(ISERROR($V348),"",OFFSET('Smelter Look-up'!$G$4,$V348-4,0))</f>
        <v/>
      </c>
      <c r="I348" s="217" t="str">
        <f ca="1">IF(ISERROR($V348),"",OFFSET('Smelter Look-up'!$H$4,$V348-4,0))</f>
        <v/>
      </c>
      <c r="J348" s="217" t="str">
        <f ca="1">IF(ISERROR($V348),"",OFFSET('Smelter Look-up'!$I$4,$V348-4,0))</f>
        <v/>
      </c>
      <c r="K348" s="267"/>
      <c r="L348" s="267"/>
      <c r="M348" s="267"/>
      <c r="N348" s="267"/>
      <c r="O348" s="267"/>
      <c r="P348" s="218"/>
      <c r="Q348" s="268"/>
      <c r="R348" s="215" t="str">
        <f ca="1">IF(ISERROR($V348),"",OFFSET('Smelter Look-up'!$C$4,$V348-4,0)&amp;"")</f>
        <v/>
      </c>
      <c r="S348" s="222" t="str">
        <f t="shared" ca="1" si="48"/>
        <v/>
      </c>
      <c r="T348" s="222" t="str">
        <f ca="1">IF(B348="","",IF(ISERROR(MATCH($J348,SorP!$B$1:$B$6230,0)),"",INDIRECT("'SorP'!$A$"&amp;MATCH($J348,SorP!$B$1:$B$6230,0))))</f>
        <v/>
      </c>
      <c r="U348" s="238"/>
      <c r="V348" s="269" t="e">
        <f>IF(C348="",NA(),IF(OR(C348="Smelter not listed",C348="Smelter not yet identified"),MATCH($B348&amp;$D348,'Smelter Look-up'!$J:$J,0),MATCH($B348&amp;$C348,'Smelter Look-up'!$J:$J,0)))</f>
        <v>#N/A</v>
      </c>
      <c r="W348" s="270"/>
      <c r="X348" s="270">
        <f t="shared" ca="1" si="49"/>
        <v>0</v>
      </c>
      <c r="Y348" s="270"/>
      <c r="Z348" s="270"/>
      <c r="AB348" s="272" t="str">
        <f t="shared" si="50"/>
        <v/>
      </c>
    </row>
    <row r="349" spans="1:28" s="271" customFormat="1" ht="20">
      <c r="A349" s="214"/>
      <c r="B349" s="215" t="str">
        <f>IF(LEN(A349)=0,"",INDEX('Smelter Look-up'!$A:$A,MATCH($A349,'Smelter Look-up'!$E:$E,0)))</f>
        <v/>
      </c>
      <c r="C349" s="219" t="str">
        <f>IF(LEN(A349)=0,"",INDEX('Smelter Look-up'!$C:$C,MATCH($A349,'Smelter Look-up'!$E:$E,0)))</f>
        <v/>
      </c>
      <c r="D349" s="277"/>
      <c r="E349" s="215" t="str">
        <f ca="1">IF(ISERROR($V349),"",OFFSET('Smelter Look-up'!$D$4,$V349-4,0)&amp;"")</f>
        <v/>
      </c>
      <c r="F349" s="215" t="str">
        <f ca="1">IF(ISERROR($V349),"",OFFSET('Smelter Look-up'!$E$4,$V349-4,0))</f>
        <v/>
      </c>
      <c r="G349" s="215" t="str">
        <f ca="1">IF(C349=$X$4,IF(ISERROR($V349),"Enter smelter details","RMI"),IF(ISERROR($V349),"",OFFSET('Smelter Look-up'!$F$4,$V349-4,0)))</f>
        <v/>
      </c>
      <c r="H349" s="216" t="str">
        <f ca="1">IF(ISERROR($V349),"",OFFSET('Smelter Look-up'!$G$4,$V349-4,0))</f>
        <v/>
      </c>
      <c r="I349" s="217" t="str">
        <f ca="1">IF(ISERROR($V349),"",OFFSET('Smelter Look-up'!$H$4,$V349-4,0))</f>
        <v/>
      </c>
      <c r="J349" s="217" t="str">
        <f ca="1">IF(ISERROR($V349),"",OFFSET('Smelter Look-up'!$I$4,$V349-4,0))</f>
        <v/>
      </c>
      <c r="K349" s="267"/>
      <c r="L349" s="267"/>
      <c r="M349" s="267"/>
      <c r="N349" s="267"/>
      <c r="O349" s="267"/>
      <c r="P349" s="218"/>
      <c r="Q349" s="268"/>
      <c r="R349" s="215" t="str">
        <f ca="1">IF(ISERROR($V349),"",OFFSET('Smelter Look-up'!$C$4,$V349-4,0)&amp;"")</f>
        <v/>
      </c>
      <c r="S349" s="222" t="str">
        <f t="shared" ca="1" si="48"/>
        <v/>
      </c>
      <c r="T349" s="222" t="str">
        <f ca="1">IF(B349="","",IF(ISERROR(MATCH($J349,SorP!$B$1:$B$6230,0)),"",INDIRECT("'SorP'!$A$"&amp;MATCH($J349,SorP!$B$1:$B$6230,0))))</f>
        <v/>
      </c>
      <c r="U349" s="238"/>
      <c r="V349" s="269" t="e">
        <f>IF(C349="",NA(),IF(OR(C349="Smelter not listed",C349="Smelter not yet identified"),MATCH($B349&amp;$D349,'Smelter Look-up'!$J:$J,0),MATCH($B349&amp;$C349,'Smelter Look-up'!$J:$J,0)))</f>
        <v>#N/A</v>
      </c>
      <c r="W349" s="270"/>
      <c r="X349" s="270">
        <f t="shared" ca="1" si="49"/>
        <v>0</v>
      </c>
      <c r="Y349" s="270"/>
      <c r="Z349" s="270"/>
      <c r="AB349" s="272" t="str">
        <f t="shared" si="50"/>
        <v/>
      </c>
    </row>
    <row r="350" spans="1:28" s="271" customFormat="1" ht="20">
      <c r="A350" s="214"/>
      <c r="B350" s="215" t="str">
        <f>IF(LEN(A350)=0,"",INDEX('Smelter Look-up'!$A:$A,MATCH($A350,'Smelter Look-up'!$E:$E,0)))</f>
        <v/>
      </c>
      <c r="C350" s="219" t="str">
        <f>IF(LEN(A350)=0,"",INDEX('Smelter Look-up'!$C:$C,MATCH($A350,'Smelter Look-up'!$E:$E,0)))</f>
        <v/>
      </c>
      <c r="D350" s="277"/>
      <c r="E350" s="215" t="str">
        <f ca="1">IF(ISERROR($V350),"",OFFSET('Smelter Look-up'!$D$4,$V350-4,0)&amp;"")</f>
        <v/>
      </c>
      <c r="F350" s="215" t="str">
        <f ca="1">IF(ISERROR($V350),"",OFFSET('Smelter Look-up'!$E$4,$V350-4,0))</f>
        <v/>
      </c>
      <c r="G350" s="215" t="str">
        <f ca="1">IF(C350=$X$4,IF(ISERROR($V350),"Enter smelter details","RMI"),IF(ISERROR($V350),"",OFFSET('Smelter Look-up'!$F$4,$V350-4,0)))</f>
        <v/>
      </c>
      <c r="H350" s="216" t="str">
        <f ca="1">IF(ISERROR($V350),"",OFFSET('Smelter Look-up'!$G$4,$V350-4,0))</f>
        <v/>
      </c>
      <c r="I350" s="217" t="str">
        <f ca="1">IF(ISERROR($V350),"",OFFSET('Smelter Look-up'!$H$4,$V350-4,0))</f>
        <v/>
      </c>
      <c r="J350" s="217" t="str">
        <f ca="1">IF(ISERROR($V350),"",OFFSET('Smelter Look-up'!$I$4,$V350-4,0))</f>
        <v/>
      </c>
      <c r="K350" s="267"/>
      <c r="L350" s="267"/>
      <c r="M350" s="267"/>
      <c r="N350" s="267"/>
      <c r="O350" s="267"/>
      <c r="P350" s="218"/>
      <c r="Q350" s="268"/>
      <c r="R350" s="215" t="str">
        <f ca="1">IF(ISERROR($V350),"",OFFSET('Smelter Look-up'!$C$4,$V350-4,0)&amp;"")</f>
        <v/>
      </c>
      <c r="S350" s="222" t="str">
        <f t="shared" ca="1" si="48"/>
        <v/>
      </c>
      <c r="T350" s="222" t="str">
        <f ca="1">IF(B350="","",IF(ISERROR(MATCH($J350,SorP!$B$1:$B$6230,0)),"",INDIRECT("'SorP'!$A$"&amp;MATCH($J350,SorP!$B$1:$B$6230,0))))</f>
        <v/>
      </c>
      <c r="U350" s="238"/>
      <c r="V350" s="269" t="e">
        <f>IF(C350="",NA(),IF(OR(C350="Smelter not listed",C350="Smelter not yet identified"),MATCH($B350&amp;$D350,'Smelter Look-up'!$J:$J,0),MATCH($B350&amp;$C350,'Smelter Look-up'!$J:$J,0)))</f>
        <v>#N/A</v>
      </c>
      <c r="W350" s="270"/>
      <c r="X350" s="270">
        <f t="shared" ca="1" si="49"/>
        <v>0</v>
      </c>
      <c r="Y350" s="270"/>
      <c r="Z350" s="270"/>
      <c r="AB350" s="272" t="str">
        <f t="shared" si="50"/>
        <v/>
      </c>
    </row>
    <row r="351" spans="1:28" s="271" customFormat="1" ht="20">
      <c r="A351" s="214"/>
      <c r="B351" s="215" t="str">
        <f>IF(LEN(A351)=0,"",INDEX('Smelter Look-up'!$A:$A,MATCH($A351,'Smelter Look-up'!$E:$E,0)))</f>
        <v/>
      </c>
      <c r="C351" s="219" t="str">
        <f>IF(LEN(A351)=0,"",INDEX('Smelter Look-up'!$C:$C,MATCH($A351,'Smelter Look-up'!$E:$E,0)))</f>
        <v/>
      </c>
      <c r="D351" s="277"/>
      <c r="E351" s="215" t="str">
        <f ca="1">IF(ISERROR($V351),"",OFFSET('Smelter Look-up'!$D$4,$V351-4,0)&amp;"")</f>
        <v/>
      </c>
      <c r="F351" s="215" t="str">
        <f ca="1">IF(ISERROR($V351),"",OFFSET('Smelter Look-up'!$E$4,$V351-4,0))</f>
        <v/>
      </c>
      <c r="G351" s="215" t="str">
        <f ca="1">IF(C351=$X$4,IF(ISERROR($V351),"Enter smelter details","RMI"),IF(ISERROR($V351),"",OFFSET('Smelter Look-up'!$F$4,$V351-4,0)))</f>
        <v/>
      </c>
      <c r="H351" s="216" t="str">
        <f ca="1">IF(ISERROR($V351),"",OFFSET('Smelter Look-up'!$G$4,$V351-4,0))</f>
        <v/>
      </c>
      <c r="I351" s="217" t="str">
        <f ca="1">IF(ISERROR($V351),"",OFFSET('Smelter Look-up'!$H$4,$V351-4,0))</f>
        <v/>
      </c>
      <c r="J351" s="217" t="str">
        <f ca="1">IF(ISERROR($V351),"",OFFSET('Smelter Look-up'!$I$4,$V351-4,0))</f>
        <v/>
      </c>
      <c r="K351" s="267"/>
      <c r="L351" s="267"/>
      <c r="M351" s="267"/>
      <c r="N351" s="267"/>
      <c r="O351" s="267"/>
      <c r="P351" s="218"/>
      <c r="Q351" s="268"/>
      <c r="R351" s="215" t="str">
        <f ca="1">IF(ISERROR($V351),"",OFFSET('Smelter Look-up'!$C$4,$V351-4,0)&amp;"")</f>
        <v/>
      </c>
      <c r="S351" s="222" t="str">
        <f t="shared" ca="1" si="48"/>
        <v/>
      </c>
      <c r="T351" s="222" t="str">
        <f ca="1">IF(B351="","",IF(ISERROR(MATCH($J351,SorP!$B$1:$B$6230,0)),"",INDIRECT("'SorP'!$A$"&amp;MATCH($J351,SorP!$B$1:$B$6230,0))))</f>
        <v/>
      </c>
      <c r="U351" s="238"/>
      <c r="V351" s="269" t="e">
        <f>IF(C351="",NA(),IF(OR(C351="Smelter not listed",C351="Smelter not yet identified"),MATCH($B351&amp;$D351,'Smelter Look-up'!$J:$J,0),MATCH($B351&amp;$C351,'Smelter Look-up'!$J:$J,0)))</f>
        <v>#N/A</v>
      </c>
      <c r="W351" s="270"/>
      <c r="X351" s="270">
        <f t="shared" ca="1" si="49"/>
        <v>0</v>
      </c>
      <c r="Y351" s="270"/>
      <c r="Z351" s="270"/>
      <c r="AB351" s="272" t="str">
        <f t="shared" si="50"/>
        <v/>
      </c>
    </row>
    <row r="352" spans="1:28" s="271" customFormat="1" ht="20">
      <c r="A352" s="214"/>
      <c r="B352" s="215" t="str">
        <f>IF(LEN(A352)=0,"",INDEX('Smelter Look-up'!$A:$A,MATCH($A352,'Smelter Look-up'!$E:$E,0)))</f>
        <v/>
      </c>
      <c r="C352" s="219" t="str">
        <f>IF(LEN(A352)=0,"",INDEX('Smelter Look-up'!$C:$C,MATCH($A352,'Smelter Look-up'!$E:$E,0)))</f>
        <v/>
      </c>
      <c r="D352" s="277"/>
      <c r="E352" s="215" t="str">
        <f ca="1">IF(ISERROR($V352),"",OFFSET('Smelter Look-up'!$D$4,$V352-4,0)&amp;"")</f>
        <v/>
      </c>
      <c r="F352" s="215" t="str">
        <f ca="1">IF(ISERROR($V352),"",OFFSET('Smelter Look-up'!$E$4,$V352-4,0))</f>
        <v/>
      </c>
      <c r="G352" s="215" t="str">
        <f ca="1">IF(C352=$X$4,IF(ISERROR($V352),"Enter smelter details","RMI"),IF(ISERROR($V352),"",OFFSET('Smelter Look-up'!$F$4,$V352-4,0)))</f>
        <v/>
      </c>
      <c r="H352" s="216" t="str">
        <f ca="1">IF(ISERROR($V352),"",OFFSET('Smelter Look-up'!$G$4,$V352-4,0))</f>
        <v/>
      </c>
      <c r="I352" s="217" t="str">
        <f ca="1">IF(ISERROR($V352),"",OFFSET('Smelter Look-up'!$H$4,$V352-4,0))</f>
        <v/>
      </c>
      <c r="J352" s="217" t="str">
        <f ca="1">IF(ISERROR($V352),"",OFFSET('Smelter Look-up'!$I$4,$V352-4,0))</f>
        <v/>
      </c>
      <c r="K352" s="267"/>
      <c r="L352" s="267"/>
      <c r="M352" s="267"/>
      <c r="N352" s="267"/>
      <c r="O352" s="267"/>
      <c r="P352" s="218"/>
      <c r="Q352" s="268"/>
      <c r="R352" s="215" t="str">
        <f ca="1">IF(ISERROR($V352),"",OFFSET('Smelter Look-up'!$C$4,$V352-4,0)&amp;"")</f>
        <v/>
      </c>
      <c r="S352" s="222" t="str">
        <f t="shared" ca="1" si="48"/>
        <v/>
      </c>
      <c r="T352" s="222" t="str">
        <f ca="1">IF(B352="","",IF(ISERROR(MATCH($J352,SorP!$B$1:$B$6230,0)),"",INDIRECT("'SorP'!$A$"&amp;MATCH($J352,SorP!$B$1:$B$6230,0))))</f>
        <v/>
      </c>
      <c r="U352" s="238"/>
      <c r="V352" s="269" t="e">
        <f>IF(C352="",NA(),IF(OR(C352="Smelter not listed",C352="Smelter not yet identified"),MATCH($B352&amp;$D352,'Smelter Look-up'!$J:$J,0),MATCH($B352&amp;$C352,'Smelter Look-up'!$J:$J,0)))</f>
        <v>#N/A</v>
      </c>
      <c r="W352" s="270"/>
      <c r="X352" s="270">
        <f t="shared" ca="1" si="49"/>
        <v>0</v>
      </c>
      <c r="Y352" s="270"/>
      <c r="Z352" s="270"/>
      <c r="AB352" s="272" t="str">
        <f t="shared" si="50"/>
        <v/>
      </c>
    </row>
    <row r="353" spans="1:28" s="271" customFormat="1" ht="20">
      <c r="A353" s="214"/>
      <c r="B353" s="215" t="str">
        <f>IF(LEN(A353)=0,"",INDEX('Smelter Look-up'!$A:$A,MATCH($A353,'Smelter Look-up'!$E:$E,0)))</f>
        <v/>
      </c>
      <c r="C353" s="219" t="str">
        <f>IF(LEN(A353)=0,"",INDEX('Smelter Look-up'!$C:$C,MATCH($A353,'Smelter Look-up'!$E:$E,0)))</f>
        <v/>
      </c>
      <c r="D353" s="277"/>
      <c r="E353" s="215" t="str">
        <f ca="1">IF(ISERROR($V353),"",OFFSET('Smelter Look-up'!$D$4,$V353-4,0)&amp;"")</f>
        <v/>
      </c>
      <c r="F353" s="215" t="str">
        <f ca="1">IF(ISERROR($V353),"",OFFSET('Smelter Look-up'!$E$4,$V353-4,0))</f>
        <v/>
      </c>
      <c r="G353" s="215" t="str">
        <f ca="1">IF(C353=$X$4,IF(ISERROR($V353),"Enter smelter details","RMI"),IF(ISERROR($V353),"",OFFSET('Smelter Look-up'!$F$4,$V353-4,0)))</f>
        <v/>
      </c>
      <c r="H353" s="216" t="str">
        <f ca="1">IF(ISERROR($V353),"",OFFSET('Smelter Look-up'!$G$4,$V353-4,0))</f>
        <v/>
      </c>
      <c r="I353" s="217" t="str">
        <f ca="1">IF(ISERROR($V353),"",OFFSET('Smelter Look-up'!$H$4,$V353-4,0))</f>
        <v/>
      </c>
      <c r="J353" s="217" t="str">
        <f ca="1">IF(ISERROR($V353),"",OFFSET('Smelter Look-up'!$I$4,$V353-4,0))</f>
        <v/>
      </c>
      <c r="K353" s="267"/>
      <c r="L353" s="267"/>
      <c r="M353" s="267"/>
      <c r="N353" s="267"/>
      <c r="O353" s="267"/>
      <c r="P353" s="218"/>
      <c r="Q353" s="268"/>
      <c r="R353" s="215" t="str">
        <f ca="1">IF(ISERROR($V353),"",OFFSET('Smelter Look-up'!$C$4,$V353-4,0)&amp;"")</f>
        <v/>
      </c>
      <c r="S353" s="222" t="str">
        <f t="shared" ca="1" si="48"/>
        <v/>
      </c>
      <c r="T353" s="222" t="str">
        <f ca="1">IF(B353="","",IF(ISERROR(MATCH($J353,SorP!$B$1:$B$6230,0)),"",INDIRECT("'SorP'!$A$"&amp;MATCH($J353,SorP!$B$1:$B$6230,0))))</f>
        <v/>
      </c>
      <c r="U353" s="238"/>
      <c r="V353" s="269" t="e">
        <f>IF(C353="",NA(),IF(OR(C353="Smelter not listed",C353="Smelter not yet identified"),MATCH($B353&amp;$D353,'Smelter Look-up'!$J:$J,0),MATCH($B353&amp;$C353,'Smelter Look-up'!$J:$J,0)))</f>
        <v>#N/A</v>
      </c>
      <c r="W353" s="270"/>
      <c r="X353" s="270">
        <f t="shared" ca="1" si="49"/>
        <v>0</v>
      </c>
      <c r="Y353" s="270"/>
      <c r="Z353" s="270"/>
      <c r="AB353" s="272" t="str">
        <f t="shared" si="50"/>
        <v/>
      </c>
    </row>
    <row r="354" spans="1:28" s="271" customFormat="1" ht="20">
      <c r="A354" s="214"/>
      <c r="B354" s="215" t="str">
        <f>IF(LEN(A354)=0,"",INDEX('Smelter Look-up'!$A:$A,MATCH($A354,'Smelter Look-up'!$E:$E,0)))</f>
        <v/>
      </c>
      <c r="C354" s="219" t="str">
        <f>IF(LEN(A354)=0,"",INDEX('Smelter Look-up'!$C:$C,MATCH($A354,'Smelter Look-up'!$E:$E,0)))</f>
        <v/>
      </c>
      <c r="D354" s="277"/>
      <c r="E354" s="215" t="str">
        <f ca="1">IF(ISERROR($V354),"",OFFSET('Smelter Look-up'!$D$4,$V354-4,0)&amp;"")</f>
        <v/>
      </c>
      <c r="F354" s="215" t="str">
        <f ca="1">IF(ISERROR($V354),"",OFFSET('Smelter Look-up'!$E$4,$V354-4,0))</f>
        <v/>
      </c>
      <c r="G354" s="215" t="str">
        <f ca="1">IF(C354=$X$4,IF(ISERROR($V354),"Enter smelter details","RMI"),IF(ISERROR($V354),"",OFFSET('Smelter Look-up'!$F$4,$V354-4,0)))</f>
        <v/>
      </c>
      <c r="H354" s="216" t="str">
        <f ca="1">IF(ISERROR($V354),"",OFFSET('Smelter Look-up'!$G$4,$V354-4,0))</f>
        <v/>
      </c>
      <c r="I354" s="217" t="str">
        <f ca="1">IF(ISERROR($V354),"",OFFSET('Smelter Look-up'!$H$4,$V354-4,0))</f>
        <v/>
      </c>
      <c r="J354" s="217" t="str">
        <f ca="1">IF(ISERROR($V354),"",OFFSET('Smelter Look-up'!$I$4,$V354-4,0))</f>
        <v/>
      </c>
      <c r="K354" s="267"/>
      <c r="L354" s="267"/>
      <c r="M354" s="267"/>
      <c r="N354" s="267"/>
      <c r="O354" s="267"/>
      <c r="P354" s="218"/>
      <c r="Q354" s="268"/>
      <c r="R354" s="215" t="str">
        <f ca="1">IF(ISERROR($V354),"",OFFSET('Smelter Look-up'!$C$4,$V354-4,0)&amp;"")</f>
        <v/>
      </c>
      <c r="S354" s="222" t="str">
        <f t="shared" ca="1" si="48"/>
        <v/>
      </c>
      <c r="T354" s="222" t="str">
        <f ca="1">IF(B354="","",IF(ISERROR(MATCH($J354,SorP!$B$1:$B$6230,0)),"",INDIRECT("'SorP'!$A$"&amp;MATCH($J354,SorP!$B$1:$B$6230,0))))</f>
        <v/>
      </c>
      <c r="U354" s="238"/>
      <c r="V354" s="269" t="e">
        <f>IF(C354="",NA(),IF(OR(C354="Smelter not listed",C354="Smelter not yet identified"),MATCH($B354&amp;$D354,'Smelter Look-up'!$J:$J,0),MATCH($B354&amp;$C354,'Smelter Look-up'!$J:$J,0)))</f>
        <v>#N/A</v>
      </c>
      <c r="W354" s="270"/>
      <c r="X354" s="270">
        <f t="shared" ca="1" si="49"/>
        <v>0</v>
      </c>
      <c r="Y354" s="270"/>
      <c r="Z354" s="270"/>
      <c r="AB354" s="272" t="str">
        <f t="shared" si="50"/>
        <v/>
      </c>
    </row>
    <row r="355" spans="1:28" s="271" customFormat="1" ht="20">
      <c r="A355" s="214"/>
      <c r="B355" s="215" t="str">
        <f>IF(LEN(A355)=0,"",INDEX('Smelter Look-up'!$A:$A,MATCH($A355,'Smelter Look-up'!$E:$E,0)))</f>
        <v/>
      </c>
      <c r="C355" s="219" t="str">
        <f>IF(LEN(A355)=0,"",INDEX('Smelter Look-up'!$C:$C,MATCH($A355,'Smelter Look-up'!$E:$E,0)))</f>
        <v/>
      </c>
      <c r="D355" s="277"/>
      <c r="E355" s="215" t="str">
        <f ca="1">IF(ISERROR($V355),"",OFFSET('Smelter Look-up'!$D$4,$V355-4,0)&amp;"")</f>
        <v/>
      </c>
      <c r="F355" s="215" t="str">
        <f ca="1">IF(ISERROR($V355),"",OFFSET('Smelter Look-up'!$E$4,$V355-4,0))</f>
        <v/>
      </c>
      <c r="G355" s="215" t="str">
        <f ca="1">IF(C355=$X$4,IF(ISERROR($V355),"Enter smelter details","RMI"),IF(ISERROR($V355),"",OFFSET('Smelter Look-up'!$F$4,$V355-4,0)))</f>
        <v/>
      </c>
      <c r="H355" s="216" t="str">
        <f ca="1">IF(ISERROR($V355),"",OFFSET('Smelter Look-up'!$G$4,$V355-4,0))</f>
        <v/>
      </c>
      <c r="I355" s="217" t="str">
        <f ca="1">IF(ISERROR($V355),"",OFFSET('Smelter Look-up'!$H$4,$V355-4,0))</f>
        <v/>
      </c>
      <c r="J355" s="217" t="str">
        <f ca="1">IF(ISERROR($V355),"",OFFSET('Smelter Look-up'!$I$4,$V355-4,0))</f>
        <v/>
      </c>
      <c r="K355" s="267"/>
      <c r="L355" s="267"/>
      <c r="M355" s="267"/>
      <c r="N355" s="267"/>
      <c r="O355" s="267"/>
      <c r="P355" s="218"/>
      <c r="Q355" s="268"/>
      <c r="R355" s="215" t="str">
        <f ca="1">IF(ISERROR($V355),"",OFFSET('Smelter Look-up'!$C$4,$V355-4,0)&amp;"")</f>
        <v/>
      </c>
      <c r="S355" s="222" t="str">
        <f t="shared" ca="1" si="48"/>
        <v/>
      </c>
      <c r="T355" s="222" t="str">
        <f ca="1">IF(B355="","",IF(ISERROR(MATCH($J355,SorP!$B$1:$B$6230,0)),"",INDIRECT("'SorP'!$A$"&amp;MATCH($J355,SorP!$B$1:$B$6230,0))))</f>
        <v/>
      </c>
      <c r="U355" s="238"/>
      <c r="V355" s="269" t="e">
        <f>IF(C355="",NA(),IF(OR(C355="Smelter not listed",C355="Smelter not yet identified"),MATCH($B355&amp;$D355,'Smelter Look-up'!$J:$J,0),MATCH($B355&amp;$C355,'Smelter Look-up'!$J:$J,0)))</f>
        <v>#N/A</v>
      </c>
      <c r="W355" s="270"/>
      <c r="X355" s="270">
        <f t="shared" ca="1" si="49"/>
        <v>0</v>
      </c>
      <c r="Y355" s="270"/>
      <c r="Z355" s="270"/>
      <c r="AB355" s="272" t="str">
        <f t="shared" si="50"/>
        <v/>
      </c>
    </row>
    <row r="356" spans="1:28" s="271" customFormat="1" ht="20">
      <c r="A356" s="214"/>
      <c r="B356" s="215" t="str">
        <f>IF(LEN(A356)=0,"",INDEX('Smelter Look-up'!$A:$A,MATCH($A356,'Smelter Look-up'!$E:$E,0)))</f>
        <v/>
      </c>
      <c r="C356" s="219" t="str">
        <f>IF(LEN(A356)=0,"",INDEX('Smelter Look-up'!$C:$C,MATCH($A356,'Smelter Look-up'!$E:$E,0)))</f>
        <v/>
      </c>
      <c r="D356" s="277"/>
      <c r="E356" s="215" t="str">
        <f ca="1">IF(ISERROR($V356),"",OFFSET('Smelter Look-up'!$D$4,$V356-4,0)&amp;"")</f>
        <v/>
      </c>
      <c r="F356" s="215" t="str">
        <f ca="1">IF(ISERROR($V356),"",OFFSET('Smelter Look-up'!$E$4,$V356-4,0))</f>
        <v/>
      </c>
      <c r="G356" s="215" t="str">
        <f ca="1">IF(C356=$X$4,IF(ISERROR($V356),"Enter smelter details","RMI"),IF(ISERROR($V356),"",OFFSET('Smelter Look-up'!$F$4,$V356-4,0)))</f>
        <v/>
      </c>
      <c r="H356" s="216" t="str">
        <f ca="1">IF(ISERROR($V356),"",OFFSET('Smelter Look-up'!$G$4,$V356-4,0))</f>
        <v/>
      </c>
      <c r="I356" s="217" t="str">
        <f ca="1">IF(ISERROR($V356),"",OFFSET('Smelter Look-up'!$H$4,$V356-4,0))</f>
        <v/>
      </c>
      <c r="J356" s="217" t="str">
        <f ca="1">IF(ISERROR($V356),"",OFFSET('Smelter Look-up'!$I$4,$V356-4,0))</f>
        <v/>
      </c>
      <c r="K356" s="267"/>
      <c r="L356" s="267"/>
      <c r="M356" s="267"/>
      <c r="N356" s="267"/>
      <c r="O356" s="267"/>
      <c r="P356" s="218"/>
      <c r="Q356" s="268"/>
      <c r="R356" s="215" t="str">
        <f ca="1">IF(ISERROR($V356),"",OFFSET('Smelter Look-up'!$C$4,$V356-4,0)&amp;"")</f>
        <v/>
      </c>
      <c r="S356" s="222" t="str">
        <f t="shared" ca="1" si="48"/>
        <v/>
      </c>
      <c r="T356" s="222" t="str">
        <f ca="1">IF(B356="","",IF(ISERROR(MATCH($J356,SorP!$B$1:$B$6230,0)),"",INDIRECT("'SorP'!$A$"&amp;MATCH($J356,SorP!$B$1:$B$6230,0))))</f>
        <v/>
      </c>
      <c r="U356" s="238"/>
      <c r="V356" s="269" t="e">
        <f>IF(C356="",NA(),IF(OR(C356="Smelter not listed",C356="Smelter not yet identified"),MATCH($B356&amp;$D356,'Smelter Look-up'!$J:$J,0),MATCH($B356&amp;$C356,'Smelter Look-up'!$J:$J,0)))</f>
        <v>#N/A</v>
      </c>
      <c r="W356" s="270"/>
      <c r="X356" s="270">
        <f t="shared" ca="1" si="49"/>
        <v>0</v>
      </c>
      <c r="Y356" s="270"/>
      <c r="Z356" s="270"/>
      <c r="AB356" s="272" t="str">
        <f t="shared" si="50"/>
        <v/>
      </c>
    </row>
    <row r="357" spans="1:28" s="271" customFormat="1" ht="20">
      <c r="A357" s="214"/>
      <c r="B357" s="215" t="str">
        <f>IF(LEN(A357)=0,"",INDEX('Smelter Look-up'!$A:$A,MATCH($A357,'Smelter Look-up'!$E:$E,0)))</f>
        <v/>
      </c>
      <c r="C357" s="219" t="str">
        <f>IF(LEN(A357)=0,"",INDEX('Smelter Look-up'!$C:$C,MATCH($A357,'Smelter Look-up'!$E:$E,0)))</f>
        <v/>
      </c>
      <c r="D357" s="277"/>
      <c r="E357" s="215" t="str">
        <f ca="1">IF(ISERROR($V357),"",OFFSET('Smelter Look-up'!$D$4,$V357-4,0)&amp;"")</f>
        <v/>
      </c>
      <c r="F357" s="215" t="str">
        <f ca="1">IF(ISERROR($V357),"",OFFSET('Smelter Look-up'!$E$4,$V357-4,0))</f>
        <v/>
      </c>
      <c r="G357" s="215" t="str">
        <f ca="1">IF(C357=$X$4,IF(ISERROR($V357),"Enter smelter details","RMI"),IF(ISERROR($V357),"",OFFSET('Smelter Look-up'!$F$4,$V357-4,0)))</f>
        <v/>
      </c>
      <c r="H357" s="216" t="str">
        <f ca="1">IF(ISERROR($V357),"",OFFSET('Smelter Look-up'!$G$4,$V357-4,0))</f>
        <v/>
      </c>
      <c r="I357" s="217" t="str">
        <f ca="1">IF(ISERROR($V357),"",OFFSET('Smelter Look-up'!$H$4,$V357-4,0))</f>
        <v/>
      </c>
      <c r="J357" s="217" t="str">
        <f ca="1">IF(ISERROR($V357),"",OFFSET('Smelter Look-up'!$I$4,$V357-4,0))</f>
        <v/>
      </c>
      <c r="K357" s="267"/>
      <c r="L357" s="267"/>
      <c r="M357" s="267"/>
      <c r="N357" s="267"/>
      <c r="O357" s="267"/>
      <c r="P357" s="218"/>
      <c r="Q357" s="268"/>
      <c r="R357" s="215" t="str">
        <f ca="1">IF(ISERROR($V357),"",OFFSET('Smelter Look-up'!$C$4,$V357-4,0)&amp;"")</f>
        <v/>
      </c>
      <c r="S357" s="222" t="str">
        <f t="shared" ca="1" si="48"/>
        <v/>
      </c>
      <c r="T357" s="222" t="str">
        <f ca="1">IF(B357="","",IF(ISERROR(MATCH($J357,SorP!$B$1:$B$6230,0)),"",INDIRECT("'SorP'!$A$"&amp;MATCH($J357,SorP!$B$1:$B$6230,0))))</f>
        <v/>
      </c>
      <c r="U357" s="238"/>
      <c r="V357" s="269" t="e">
        <f>IF(C357="",NA(),IF(OR(C357="Smelter not listed",C357="Smelter not yet identified"),MATCH($B357&amp;$D357,'Smelter Look-up'!$J:$J,0),MATCH($B357&amp;$C357,'Smelter Look-up'!$J:$J,0)))</f>
        <v>#N/A</v>
      </c>
      <c r="W357" s="270"/>
      <c r="X357" s="270">
        <f t="shared" ca="1" si="49"/>
        <v>0</v>
      </c>
      <c r="Y357" s="270"/>
      <c r="Z357" s="270"/>
      <c r="AB357" s="272" t="str">
        <f t="shared" si="50"/>
        <v/>
      </c>
    </row>
    <row r="358" spans="1:28" s="271" customFormat="1" ht="20">
      <c r="A358" s="214"/>
      <c r="B358" s="215" t="str">
        <f>IF(LEN(A358)=0,"",INDEX('Smelter Look-up'!$A:$A,MATCH($A358,'Smelter Look-up'!$E:$E,0)))</f>
        <v/>
      </c>
      <c r="C358" s="219" t="str">
        <f>IF(LEN(A358)=0,"",INDEX('Smelter Look-up'!$C:$C,MATCH($A358,'Smelter Look-up'!$E:$E,0)))</f>
        <v/>
      </c>
      <c r="D358" s="277"/>
      <c r="E358" s="215" t="str">
        <f ca="1">IF(ISERROR($V358),"",OFFSET('Smelter Look-up'!$D$4,$V358-4,0)&amp;"")</f>
        <v/>
      </c>
      <c r="F358" s="215" t="str">
        <f ca="1">IF(ISERROR($V358),"",OFFSET('Smelter Look-up'!$E$4,$V358-4,0))</f>
        <v/>
      </c>
      <c r="G358" s="215" t="str">
        <f ca="1">IF(C358=$X$4,IF(ISERROR($V358),"Enter smelter details","RMI"),IF(ISERROR($V358),"",OFFSET('Smelter Look-up'!$F$4,$V358-4,0)))</f>
        <v/>
      </c>
      <c r="H358" s="216" t="str">
        <f ca="1">IF(ISERROR($V358),"",OFFSET('Smelter Look-up'!$G$4,$V358-4,0))</f>
        <v/>
      </c>
      <c r="I358" s="217" t="str">
        <f ca="1">IF(ISERROR($V358),"",OFFSET('Smelter Look-up'!$H$4,$V358-4,0))</f>
        <v/>
      </c>
      <c r="J358" s="217" t="str">
        <f ca="1">IF(ISERROR($V358),"",OFFSET('Smelter Look-up'!$I$4,$V358-4,0))</f>
        <v/>
      </c>
      <c r="K358" s="267"/>
      <c r="L358" s="267"/>
      <c r="M358" s="267"/>
      <c r="N358" s="267"/>
      <c r="O358" s="267"/>
      <c r="P358" s="218"/>
      <c r="Q358" s="268"/>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69" t="e">
        <f>IF(C358="",NA(),IF(OR(C358="Smelter not listed",C358="Smelter not yet identified"),MATCH($B358&amp;$D358,'Smelter Look-up'!$J:$J,0),MATCH($B358&amp;$C358,'Smelter Look-up'!$J:$J,0)))</f>
        <v>#N/A</v>
      </c>
      <c r="W358" s="270"/>
      <c r="X358" s="270">
        <f t="shared" ref="X358:X388" ca="1" si="52">IF(AND(C358="Smelter not listed",OR(LEN(D358)=0,LEN(E358)=0)),1,0)</f>
        <v>0</v>
      </c>
      <c r="Y358" s="270"/>
      <c r="Z358" s="270"/>
      <c r="AB358" s="272" t="str">
        <f t="shared" ref="AB358:AB388" si="53">B358&amp;C358</f>
        <v/>
      </c>
    </row>
    <row r="359" spans="1:28" s="271" customFormat="1" ht="20">
      <c r="A359" s="214"/>
      <c r="B359" s="215" t="str">
        <f>IF(LEN(A359)=0,"",INDEX('Smelter Look-up'!$A:$A,MATCH($A359,'Smelter Look-up'!$E:$E,0)))</f>
        <v/>
      </c>
      <c r="C359" s="219" t="str">
        <f>IF(LEN(A359)=0,"",INDEX('Smelter Look-up'!$C:$C,MATCH($A359,'Smelter Look-up'!$E:$E,0)))</f>
        <v/>
      </c>
      <c r="D359" s="277"/>
      <c r="E359" s="215" t="str">
        <f ca="1">IF(ISERROR($V359),"",OFFSET('Smelter Look-up'!$D$4,$V359-4,0)&amp;"")</f>
        <v/>
      </c>
      <c r="F359" s="215" t="str">
        <f ca="1">IF(ISERROR($V359),"",OFFSET('Smelter Look-up'!$E$4,$V359-4,0))</f>
        <v/>
      </c>
      <c r="G359" s="215" t="str">
        <f ca="1">IF(C359=$X$4,IF(ISERROR($V359),"Enter smelter details","RMI"),IF(ISERROR($V359),"",OFFSET('Smelter Look-up'!$F$4,$V359-4,0)))</f>
        <v/>
      </c>
      <c r="H359" s="216" t="str">
        <f ca="1">IF(ISERROR($V359),"",OFFSET('Smelter Look-up'!$G$4,$V359-4,0))</f>
        <v/>
      </c>
      <c r="I359" s="217" t="str">
        <f ca="1">IF(ISERROR($V359),"",OFFSET('Smelter Look-up'!$H$4,$V359-4,0))</f>
        <v/>
      </c>
      <c r="J359" s="217" t="str">
        <f ca="1">IF(ISERROR($V359),"",OFFSET('Smelter Look-up'!$I$4,$V359-4,0))</f>
        <v/>
      </c>
      <c r="K359" s="267"/>
      <c r="L359" s="267"/>
      <c r="M359" s="267"/>
      <c r="N359" s="267"/>
      <c r="O359" s="267"/>
      <c r="P359" s="218"/>
      <c r="Q359" s="268"/>
      <c r="R359" s="215" t="str">
        <f ca="1">IF(ISERROR($V359),"",OFFSET('Smelter Look-up'!$C$4,$V359-4,0)&amp;"")</f>
        <v/>
      </c>
      <c r="S359" s="222" t="str">
        <f t="shared" ca="1" si="51"/>
        <v/>
      </c>
      <c r="T359" s="222" t="str">
        <f ca="1">IF(B359="","",IF(ISERROR(MATCH($J359,SorP!$B$1:$B$6230,0)),"",INDIRECT("'SorP'!$A$"&amp;MATCH($J359,SorP!$B$1:$B$6230,0))))</f>
        <v/>
      </c>
      <c r="U359" s="238"/>
      <c r="V359" s="269" t="e">
        <f>IF(C359="",NA(),IF(OR(C359="Smelter not listed",C359="Smelter not yet identified"),MATCH($B359&amp;$D359,'Smelter Look-up'!$J:$J,0),MATCH($B359&amp;$C359,'Smelter Look-up'!$J:$J,0)))</f>
        <v>#N/A</v>
      </c>
      <c r="W359" s="270"/>
      <c r="X359" s="270">
        <f t="shared" ca="1" si="52"/>
        <v>0</v>
      </c>
      <c r="Y359" s="270"/>
      <c r="Z359" s="270"/>
      <c r="AB359" s="272" t="str">
        <f t="shared" si="53"/>
        <v/>
      </c>
    </row>
    <row r="360" spans="1:28" s="271" customFormat="1" ht="20">
      <c r="A360" s="214"/>
      <c r="B360" s="215" t="str">
        <f>IF(LEN(A360)=0,"",INDEX('Smelter Look-up'!$A:$A,MATCH($A360,'Smelter Look-up'!$E:$E,0)))</f>
        <v/>
      </c>
      <c r="C360" s="219" t="str">
        <f>IF(LEN(A360)=0,"",INDEX('Smelter Look-up'!$C:$C,MATCH($A360,'Smelter Look-up'!$E:$E,0)))</f>
        <v/>
      </c>
      <c r="D360" s="277"/>
      <c r="E360" s="215" t="str">
        <f ca="1">IF(ISERROR($V360),"",OFFSET('Smelter Look-up'!$D$4,$V360-4,0)&amp;"")</f>
        <v/>
      </c>
      <c r="F360" s="215" t="str">
        <f ca="1">IF(ISERROR($V360),"",OFFSET('Smelter Look-up'!$E$4,$V360-4,0))</f>
        <v/>
      </c>
      <c r="G360" s="215" t="str">
        <f ca="1">IF(C360=$X$4,IF(ISERROR($V360),"Enter smelter details","RMI"),IF(ISERROR($V360),"",OFFSET('Smelter Look-up'!$F$4,$V360-4,0)))</f>
        <v/>
      </c>
      <c r="H360" s="216" t="str">
        <f ca="1">IF(ISERROR($V360),"",OFFSET('Smelter Look-up'!$G$4,$V360-4,0))</f>
        <v/>
      </c>
      <c r="I360" s="217" t="str">
        <f ca="1">IF(ISERROR($V360),"",OFFSET('Smelter Look-up'!$H$4,$V360-4,0))</f>
        <v/>
      </c>
      <c r="J360" s="217" t="str">
        <f ca="1">IF(ISERROR($V360),"",OFFSET('Smelter Look-up'!$I$4,$V360-4,0))</f>
        <v/>
      </c>
      <c r="K360" s="267"/>
      <c r="L360" s="267"/>
      <c r="M360" s="267"/>
      <c r="N360" s="267"/>
      <c r="O360" s="267"/>
      <c r="P360" s="218"/>
      <c r="Q360" s="268"/>
      <c r="R360" s="215" t="str">
        <f ca="1">IF(ISERROR($V360),"",OFFSET('Smelter Look-up'!$C$4,$V360-4,0)&amp;"")</f>
        <v/>
      </c>
      <c r="S360" s="222" t="str">
        <f t="shared" ca="1" si="51"/>
        <v/>
      </c>
      <c r="T360" s="222" t="str">
        <f ca="1">IF(B360="","",IF(ISERROR(MATCH($J360,SorP!$B$1:$B$6230,0)),"",INDIRECT("'SorP'!$A$"&amp;MATCH($J360,SorP!$B$1:$B$6230,0))))</f>
        <v/>
      </c>
      <c r="U360" s="238"/>
      <c r="V360" s="269" t="e">
        <f>IF(C360="",NA(),IF(OR(C360="Smelter not listed",C360="Smelter not yet identified"),MATCH($B360&amp;$D360,'Smelter Look-up'!$J:$J,0),MATCH($B360&amp;$C360,'Smelter Look-up'!$J:$J,0)))</f>
        <v>#N/A</v>
      </c>
      <c r="W360" s="270"/>
      <c r="X360" s="270">
        <f t="shared" ca="1" si="52"/>
        <v>0</v>
      </c>
      <c r="Y360" s="270"/>
      <c r="Z360" s="270"/>
      <c r="AB360" s="272" t="str">
        <f t="shared" si="53"/>
        <v/>
      </c>
    </row>
    <row r="361" spans="1:28" s="271" customFormat="1" ht="20">
      <c r="A361" s="214"/>
      <c r="B361" s="215" t="str">
        <f>IF(LEN(A361)=0,"",INDEX('Smelter Look-up'!$A:$A,MATCH($A361,'Smelter Look-up'!$E:$E,0)))</f>
        <v/>
      </c>
      <c r="C361" s="219" t="str">
        <f>IF(LEN(A361)=0,"",INDEX('Smelter Look-up'!$C:$C,MATCH($A361,'Smelter Look-up'!$E:$E,0)))</f>
        <v/>
      </c>
      <c r="D361" s="277"/>
      <c r="E361" s="215" t="str">
        <f ca="1">IF(ISERROR($V361),"",OFFSET('Smelter Look-up'!$D$4,$V361-4,0)&amp;"")</f>
        <v/>
      </c>
      <c r="F361" s="215" t="str">
        <f ca="1">IF(ISERROR($V361),"",OFFSET('Smelter Look-up'!$E$4,$V361-4,0))</f>
        <v/>
      </c>
      <c r="G361" s="215" t="str">
        <f ca="1">IF(C361=$X$4,IF(ISERROR($V361),"Enter smelter details","RMI"),IF(ISERROR($V361),"",OFFSET('Smelter Look-up'!$F$4,$V361-4,0)))</f>
        <v/>
      </c>
      <c r="H361" s="216" t="str">
        <f ca="1">IF(ISERROR($V361),"",OFFSET('Smelter Look-up'!$G$4,$V361-4,0))</f>
        <v/>
      </c>
      <c r="I361" s="217" t="str">
        <f ca="1">IF(ISERROR($V361),"",OFFSET('Smelter Look-up'!$H$4,$V361-4,0))</f>
        <v/>
      </c>
      <c r="J361" s="217" t="str">
        <f ca="1">IF(ISERROR($V361),"",OFFSET('Smelter Look-up'!$I$4,$V361-4,0))</f>
        <v/>
      </c>
      <c r="K361" s="267"/>
      <c r="L361" s="267"/>
      <c r="M361" s="267"/>
      <c r="N361" s="267"/>
      <c r="O361" s="267"/>
      <c r="P361" s="218"/>
      <c r="Q361" s="268"/>
      <c r="R361" s="215" t="str">
        <f ca="1">IF(ISERROR($V361),"",OFFSET('Smelter Look-up'!$C$4,$V361-4,0)&amp;"")</f>
        <v/>
      </c>
      <c r="S361" s="222" t="str">
        <f t="shared" ca="1" si="51"/>
        <v/>
      </c>
      <c r="T361" s="222" t="str">
        <f ca="1">IF(B361="","",IF(ISERROR(MATCH($J361,SorP!$B$1:$B$6230,0)),"",INDIRECT("'SorP'!$A$"&amp;MATCH($J361,SorP!$B$1:$B$6230,0))))</f>
        <v/>
      </c>
      <c r="U361" s="238"/>
      <c r="V361" s="269" t="e">
        <f>IF(C361="",NA(),IF(OR(C361="Smelter not listed",C361="Smelter not yet identified"),MATCH($B361&amp;$D361,'Smelter Look-up'!$J:$J,0),MATCH($B361&amp;$C361,'Smelter Look-up'!$J:$J,0)))</f>
        <v>#N/A</v>
      </c>
      <c r="W361" s="270"/>
      <c r="X361" s="270">
        <f t="shared" ca="1" si="52"/>
        <v>0</v>
      </c>
      <c r="Y361" s="270"/>
      <c r="Z361" s="270"/>
      <c r="AB361" s="272" t="str">
        <f t="shared" si="53"/>
        <v/>
      </c>
    </row>
    <row r="362" spans="1:28" s="271" customFormat="1" ht="20">
      <c r="A362" s="214"/>
      <c r="B362" s="215" t="str">
        <f>IF(LEN(A362)=0,"",INDEX('Smelter Look-up'!$A:$A,MATCH($A362,'Smelter Look-up'!$E:$E,0)))</f>
        <v/>
      </c>
      <c r="C362" s="219" t="str">
        <f>IF(LEN(A362)=0,"",INDEX('Smelter Look-up'!$C:$C,MATCH($A362,'Smelter Look-up'!$E:$E,0)))</f>
        <v/>
      </c>
      <c r="D362" s="277"/>
      <c r="E362" s="215" t="str">
        <f ca="1">IF(ISERROR($V362),"",OFFSET('Smelter Look-up'!$D$4,$V362-4,0)&amp;"")</f>
        <v/>
      </c>
      <c r="F362" s="215" t="str">
        <f ca="1">IF(ISERROR($V362),"",OFFSET('Smelter Look-up'!$E$4,$V362-4,0))</f>
        <v/>
      </c>
      <c r="G362" s="215" t="str">
        <f ca="1">IF(C362=$X$4,IF(ISERROR($V362),"Enter smelter details","RMI"),IF(ISERROR($V362),"",OFFSET('Smelter Look-up'!$F$4,$V362-4,0)))</f>
        <v/>
      </c>
      <c r="H362" s="216" t="str">
        <f ca="1">IF(ISERROR($V362),"",OFFSET('Smelter Look-up'!$G$4,$V362-4,0))</f>
        <v/>
      </c>
      <c r="I362" s="217" t="str">
        <f ca="1">IF(ISERROR($V362),"",OFFSET('Smelter Look-up'!$H$4,$V362-4,0))</f>
        <v/>
      </c>
      <c r="J362" s="217" t="str">
        <f ca="1">IF(ISERROR($V362),"",OFFSET('Smelter Look-up'!$I$4,$V362-4,0))</f>
        <v/>
      </c>
      <c r="K362" s="267"/>
      <c r="L362" s="267"/>
      <c r="M362" s="267"/>
      <c r="N362" s="267"/>
      <c r="O362" s="267"/>
      <c r="P362" s="218"/>
      <c r="Q362" s="268"/>
      <c r="R362" s="215" t="str">
        <f ca="1">IF(ISERROR($V362),"",OFFSET('Smelter Look-up'!$C$4,$V362-4,0)&amp;"")</f>
        <v/>
      </c>
      <c r="S362" s="222" t="str">
        <f t="shared" ca="1" si="51"/>
        <v/>
      </c>
      <c r="T362" s="222" t="str">
        <f ca="1">IF(B362="","",IF(ISERROR(MATCH($J362,SorP!$B$1:$B$6230,0)),"",INDIRECT("'SorP'!$A$"&amp;MATCH($J362,SorP!$B$1:$B$6230,0))))</f>
        <v/>
      </c>
      <c r="U362" s="238"/>
      <c r="V362" s="269" t="e">
        <f>IF(C362="",NA(),IF(OR(C362="Smelter not listed",C362="Smelter not yet identified"),MATCH($B362&amp;$D362,'Smelter Look-up'!$J:$J,0),MATCH($B362&amp;$C362,'Smelter Look-up'!$J:$J,0)))</f>
        <v>#N/A</v>
      </c>
      <c r="W362" s="270"/>
      <c r="X362" s="270">
        <f t="shared" ca="1" si="52"/>
        <v>0</v>
      </c>
      <c r="Y362" s="270"/>
      <c r="Z362" s="270"/>
      <c r="AB362" s="272" t="str">
        <f t="shared" si="53"/>
        <v/>
      </c>
    </row>
    <row r="363" spans="1:28" s="271" customFormat="1" ht="20">
      <c r="A363" s="214"/>
      <c r="B363" s="215" t="str">
        <f>IF(LEN(A363)=0,"",INDEX('Smelter Look-up'!$A:$A,MATCH($A363,'Smelter Look-up'!$E:$E,0)))</f>
        <v/>
      </c>
      <c r="C363" s="219" t="str">
        <f>IF(LEN(A363)=0,"",INDEX('Smelter Look-up'!$C:$C,MATCH($A363,'Smelter Look-up'!$E:$E,0)))</f>
        <v/>
      </c>
      <c r="D363" s="277"/>
      <c r="E363" s="215" t="str">
        <f ca="1">IF(ISERROR($V363),"",OFFSET('Smelter Look-up'!$D$4,$V363-4,0)&amp;"")</f>
        <v/>
      </c>
      <c r="F363" s="215" t="str">
        <f ca="1">IF(ISERROR($V363),"",OFFSET('Smelter Look-up'!$E$4,$V363-4,0))</f>
        <v/>
      </c>
      <c r="G363" s="215" t="str">
        <f ca="1">IF(C363=$X$4,IF(ISERROR($V363),"Enter smelter details","RMI"),IF(ISERROR($V363),"",OFFSET('Smelter Look-up'!$F$4,$V363-4,0)))</f>
        <v/>
      </c>
      <c r="H363" s="216" t="str">
        <f ca="1">IF(ISERROR($V363),"",OFFSET('Smelter Look-up'!$G$4,$V363-4,0))</f>
        <v/>
      </c>
      <c r="I363" s="217" t="str">
        <f ca="1">IF(ISERROR($V363),"",OFFSET('Smelter Look-up'!$H$4,$V363-4,0))</f>
        <v/>
      </c>
      <c r="J363" s="217" t="str">
        <f ca="1">IF(ISERROR($V363),"",OFFSET('Smelter Look-up'!$I$4,$V363-4,0))</f>
        <v/>
      </c>
      <c r="K363" s="267"/>
      <c r="L363" s="267"/>
      <c r="M363" s="267"/>
      <c r="N363" s="267"/>
      <c r="O363" s="267"/>
      <c r="P363" s="218"/>
      <c r="Q363" s="268"/>
      <c r="R363" s="215" t="str">
        <f ca="1">IF(ISERROR($V363),"",OFFSET('Smelter Look-up'!$C$4,$V363-4,0)&amp;"")</f>
        <v/>
      </c>
      <c r="S363" s="222" t="str">
        <f t="shared" ca="1" si="51"/>
        <v/>
      </c>
      <c r="T363" s="222" t="str">
        <f ca="1">IF(B363="","",IF(ISERROR(MATCH($J363,SorP!$B$1:$B$6230,0)),"",INDIRECT("'SorP'!$A$"&amp;MATCH($J363,SorP!$B$1:$B$6230,0))))</f>
        <v/>
      </c>
      <c r="U363" s="238"/>
      <c r="V363" s="269" t="e">
        <f>IF(C363="",NA(),IF(OR(C363="Smelter not listed",C363="Smelter not yet identified"),MATCH($B363&amp;$D363,'Smelter Look-up'!$J:$J,0),MATCH($B363&amp;$C363,'Smelter Look-up'!$J:$J,0)))</f>
        <v>#N/A</v>
      </c>
      <c r="W363" s="270"/>
      <c r="X363" s="270">
        <f t="shared" ca="1" si="52"/>
        <v>0</v>
      </c>
      <c r="Y363" s="270"/>
      <c r="Z363" s="270"/>
      <c r="AB363" s="272" t="str">
        <f t="shared" si="53"/>
        <v/>
      </c>
    </row>
    <row r="364" spans="1:28" s="271" customFormat="1" ht="20">
      <c r="A364" s="214"/>
      <c r="B364" s="215" t="str">
        <f>IF(LEN(A364)=0,"",INDEX('Smelter Look-up'!$A:$A,MATCH($A364,'Smelter Look-up'!$E:$E,0)))</f>
        <v/>
      </c>
      <c r="C364" s="219" t="str">
        <f>IF(LEN(A364)=0,"",INDEX('Smelter Look-up'!$C:$C,MATCH($A364,'Smelter Look-up'!$E:$E,0)))</f>
        <v/>
      </c>
      <c r="D364" s="277"/>
      <c r="E364" s="215" t="str">
        <f ca="1">IF(ISERROR($V364),"",OFFSET('Smelter Look-up'!$D$4,$V364-4,0)&amp;"")</f>
        <v/>
      </c>
      <c r="F364" s="215" t="str">
        <f ca="1">IF(ISERROR($V364),"",OFFSET('Smelter Look-up'!$E$4,$V364-4,0))</f>
        <v/>
      </c>
      <c r="G364" s="215" t="str">
        <f ca="1">IF(C364=$X$4,IF(ISERROR($V364),"Enter smelter details","RMI"),IF(ISERROR($V364),"",OFFSET('Smelter Look-up'!$F$4,$V364-4,0)))</f>
        <v/>
      </c>
      <c r="H364" s="216" t="str">
        <f ca="1">IF(ISERROR($V364),"",OFFSET('Smelter Look-up'!$G$4,$V364-4,0))</f>
        <v/>
      </c>
      <c r="I364" s="217" t="str">
        <f ca="1">IF(ISERROR($V364),"",OFFSET('Smelter Look-up'!$H$4,$V364-4,0))</f>
        <v/>
      </c>
      <c r="J364" s="217" t="str">
        <f ca="1">IF(ISERROR($V364),"",OFFSET('Smelter Look-up'!$I$4,$V364-4,0))</f>
        <v/>
      </c>
      <c r="K364" s="267"/>
      <c r="L364" s="267"/>
      <c r="M364" s="267"/>
      <c r="N364" s="267"/>
      <c r="O364" s="267"/>
      <c r="P364" s="218"/>
      <c r="Q364" s="268"/>
      <c r="R364" s="215" t="str">
        <f ca="1">IF(ISERROR($V364),"",OFFSET('Smelter Look-up'!$C$4,$V364-4,0)&amp;"")</f>
        <v/>
      </c>
      <c r="S364" s="222" t="str">
        <f t="shared" ca="1" si="51"/>
        <v/>
      </c>
      <c r="T364" s="222" t="str">
        <f ca="1">IF(B364="","",IF(ISERROR(MATCH($J364,SorP!$B$1:$B$6230,0)),"",INDIRECT("'SorP'!$A$"&amp;MATCH($J364,SorP!$B$1:$B$6230,0))))</f>
        <v/>
      </c>
      <c r="U364" s="238"/>
      <c r="V364" s="269" t="e">
        <f>IF(C364="",NA(),IF(OR(C364="Smelter not listed",C364="Smelter not yet identified"),MATCH($B364&amp;$D364,'Smelter Look-up'!$J:$J,0),MATCH($B364&amp;$C364,'Smelter Look-up'!$J:$J,0)))</f>
        <v>#N/A</v>
      </c>
      <c r="W364" s="270"/>
      <c r="X364" s="270">
        <f t="shared" ca="1" si="52"/>
        <v>0</v>
      </c>
      <c r="Y364" s="270"/>
      <c r="Z364" s="270"/>
      <c r="AB364" s="272" t="str">
        <f t="shared" si="53"/>
        <v/>
      </c>
    </row>
    <row r="365" spans="1:28" s="271" customFormat="1" ht="20">
      <c r="A365" s="214"/>
      <c r="B365" s="215" t="str">
        <f>IF(LEN(A365)=0,"",INDEX('Smelter Look-up'!$A:$A,MATCH($A365,'Smelter Look-up'!$E:$E,0)))</f>
        <v/>
      </c>
      <c r="C365" s="219" t="str">
        <f>IF(LEN(A365)=0,"",INDEX('Smelter Look-up'!$C:$C,MATCH($A365,'Smelter Look-up'!$E:$E,0)))</f>
        <v/>
      </c>
      <c r="D365" s="277"/>
      <c r="E365" s="215" t="str">
        <f ca="1">IF(ISERROR($V365),"",OFFSET('Smelter Look-up'!$D$4,$V365-4,0)&amp;"")</f>
        <v/>
      </c>
      <c r="F365" s="215" t="str">
        <f ca="1">IF(ISERROR($V365),"",OFFSET('Smelter Look-up'!$E$4,$V365-4,0))</f>
        <v/>
      </c>
      <c r="G365" s="215" t="str">
        <f ca="1">IF(C365=$X$4,IF(ISERROR($V365),"Enter smelter details","RMI"),IF(ISERROR($V365),"",OFFSET('Smelter Look-up'!$F$4,$V365-4,0)))</f>
        <v/>
      </c>
      <c r="H365" s="216" t="str">
        <f ca="1">IF(ISERROR($V365),"",OFFSET('Smelter Look-up'!$G$4,$V365-4,0))</f>
        <v/>
      </c>
      <c r="I365" s="217" t="str">
        <f ca="1">IF(ISERROR($V365),"",OFFSET('Smelter Look-up'!$H$4,$V365-4,0))</f>
        <v/>
      </c>
      <c r="J365" s="217" t="str">
        <f ca="1">IF(ISERROR($V365),"",OFFSET('Smelter Look-up'!$I$4,$V365-4,0))</f>
        <v/>
      </c>
      <c r="K365" s="267"/>
      <c r="L365" s="267"/>
      <c r="M365" s="267"/>
      <c r="N365" s="267"/>
      <c r="O365" s="267"/>
      <c r="P365" s="218"/>
      <c r="Q365" s="268"/>
      <c r="R365" s="215" t="str">
        <f ca="1">IF(ISERROR($V365),"",OFFSET('Smelter Look-up'!$C$4,$V365-4,0)&amp;"")</f>
        <v/>
      </c>
      <c r="S365" s="222" t="str">
        <f t="shared" ca="1" si="51"/>
        <v/>
      </c>
      <c r="T365" s="222" t="str">
        <f ca="1">IF(B365="","",IF(ISERROR(MATCH($J365,SorP!$B$1:$B$6230,0)),"",INDIRECT("'SorP'!$A$"&amp;MATCH($J365,SorP!$B$1:$B$6230,0))))</f>
        <v/>
      </c>
      <c r="U365" s="238"/>
      <c r="V365" s="269" t="e">
        <f>IF(C365="",NA(),IF(OR(C365="Smelter not listed",C365="Smelter not yet identified"),MATCH($B365&amp;$D365,'Smelter Look-up'!$J:$J,0),MATCH($B365&amp;$C365,'Smelter Look-up'!$J:$J,0)))</f>
        <v>#N/A</v>
      </c>
      <c r="W365" s="270"/>
      <c r="X365" s="270">
        <f t="shared" ca="1" si="52"/>
        <v>0</v>
      </c>
      <c r="Y365" s="270"/>
      <c r="Z365" s="270"/>
      <c r="AB365" s="272" t="str">
        <f t="shared" si="53"/>
        <v/>
      </c>
    </row>
    <row r="366" spans="1:28" s="271" customFormat="1" ht="20">
      <c r="A366" s="214"/>
      <c r="B366" s="215" t="str">
        <f>IF(LEN(A366)=0,"",INDEX('Smelter Look-up'!$A:$A,MATCH($A366,'Smelter Look-up'!$E:$E,0)))</f>
        <v/>
      </c>
      <c r="C366" s="219" t="str">
        <f>IF(LEN(A366)=0,"",INDEX('Smelter Look-up'!$C:$C,MATCH($A366,'Smelter Look-up'!$E:$E,0)))</f>
        <v/>
      </c>
      <c r="D366" s="277"/>
      <c r="E366" s="215" t="str">
        <f ca="1">IF(ISERROR($V366),"",OFFSET('Smelter Look-up'!$D$4,$V366-4,0)&amp;"")</f>
        <v/>
      </c>
      <c r="F366" s="215" t="str">
        <f ca="1">IF(ISERROR($V366),"",OFFSET('Smelter Look-up'!$E$4,$V366-4,0))</f>
        <v/>
      </c>
      <c r="G366" s="215" t="str">
        <f ca="1">IF(C366=$X$4,IF(ISERROR($V366),"Enter smelter details","RMI"),IF(ISERROR($V366),"",OFFSET('Smelter Look-up'!$F$4,$V366-4,0)))</f>
        <v/>
      </c>
      <c r="H366" s="216" t="str">
        <f ca="1">IF(ISERROR($V366),"",OFFSET('Smelter Look-up'!$G$4,$V366-4,0))</f>
        <v/>
      </c>
      <c r="I366" s="217" t="str">
        <f ca="1">IF(ISERROR($V366),"",OFFSET('Smelter Look-up'!$H$4,$V366-4,0))</f>
        <v/>
      </c>
      <c r="J366" s="217" t="str">
        <f ca="1">IF(ISERROR($V366),"",OFFSET('Smelter Look-up'!$I$4,$V366-4,0))</f>
        <v/>
      </c>
      <c r="K366" s="267"/>
      <c r="L366" s="267"/>
      <c r="M366" s="267"/>
      <c r="N366" s="267"/>
      <c r="O366" s="267"/>
      <c r="P366" s="218"/>
      <c r="Q366" s="268"/>
      <c r="R366" s="215" t="str">
        <f ca="1">IF(ISERROR($V366),"",OFFSET('Smelter Look-up'!$C$4,$V366-4,0)&amp;"")</f>
        <v/>
      </c>
      <c r="S366" s="222" t="str">
        <f t="shared" ca="1" si="51"/>
        <v/>
      </c>
      <c r="T366" s="222" t="str">
        <f ca="1">IF(B366="","",IF(ISERROR(MATCH($J366,SorP!$B$1:$B$6230,0)),"",INDIRECT("'SorP'!$A$"&amp;MATCH($J366,SorP!$B$1:$B$6230,0))))</f>
        <v/>
      </c>
      <c r="U366" s="238"/>
      <c r="V366" s="269" t="e">
        <f>IF(C366="",NA(),IF(OR(C366="Smelter not listed",C366="Smelter not yet identified"),MATCH($B366&amp;$D366,'Smelter Look-up'!$J:$J,0),MATCH($B366&amp;$C366,'Smelter Look-up'!$J:$J,0)))</f>
        <v>#N/A</v>
      </c>
      <c r="W366" s="270"/>
      <c r="X366" s="270">
        <f t="shared" ca="1" si="52"/>
        <v>0</v>
      </c>
      <c r="Y366" s="270"/>
      <c r="Z366" s="270"/>
      <c r="AB366" s="272" t="str">
        <f t="shared" si="53"/>
        <v/>
      </c>
    </row>
    <row r="367" spans="1:28" s="271" customFormat="1" ht="20">
      <c r="A367" s="214"/>
      <c r="B367" s="215" t="str">
        <f>IF(LEN(A367)=0,"",INDEX('Smelter Look-up'!$A:$A,MATCH($A367,'Smelter Look-up'!$E:$E,0)))</f>
        <v/>
      </c>
      <c r="C367" s="219" t="str">
        <f>IF(LEN(A367)=0,"",INDEX('Smelter Look-up'!$C:$C,MATCH($A367,'Smelter Look-up'!$E:$E,0)))</f>
        <v/>
      </c>
      <c r="D367" s="277"/>
      <c r="E367" s="215" t="str">
        <f ca="1">IF(ISERROR($V367),"",OFFSET('Smelter Look-up'!$D$4,$V367-4,0)&amp;"")</f>
        <v/>
      </c>
      <c r="F367" s="215" t="str">
        <f ca="1">IF(ISERROR($V367),"",OFFSET('Smelter Look-up'!$E$4,$V367-4,0))</f>
        <v/>
      </c>
      <c r="G367" s="215" t="str">
        <f ca="1">IF(C367=$X$4,IF(ISERROR($V367),"Enter smelter details","RMI"),IF(ISERROR($V367),"",OFFSET('Smelter Look-up'!$F$4,$V367-4,0)))</f>
        <v/>
      </c>
      <c r="H367" s="216" t="str">
        <f ca="1">IF(ISERROR($V367),"",OFFSET('Smelter Look-up'!$G$4,$V367-4,0))</f>
        <v/>
      </c>
      <c r="I367" s="217" t="str">
        <f ca="1">IF(ISERROR($V367),"",OFFSET('Smelter Look-up'!$H$4,$V367-4,0))</f>
        <v/>
      </c>
      <c r="J367" s="217" t="str">
        <f ca="1">IF(ISERROR($V367),"",OFFSET('Smelter Look-up'!$I$4,$V367-4,0))</f>
        <v/>
      </c>
      <c r="K367" s="267"/>
      <c r="L367" s="267"/>
      <c r="M367" s="267"/>
      <c r="N367" s="267"/>
      <c r="O367" s="267"/>
      <c r="P367" s="218"/>
      <c r="Q367" s="268"/>
      <c r="R367" s="215" t="str">
        <f ca="1">IF(ISERROR($V367),"",OFFSET('Smelter Look-up'!$C$4,$V367-4,0)&amp;"")</f>
        <v/>
      </c>
      <c r="S367" s="222" t="str">
        <f t="shared" ca="1" si="51"/>
        <v/>
      </c>
      <c r="T367" s="222" t="str">
        <f ca="1">IF(B367="","",IF(ISERROR(MATCH($J367,SorP!$B$1:$B$6230,0)),"",INDIRECT("'SorP'!$A$"&amp;MATCH($J367,SorP!$B$1:$B$6230,0))))</f>
        <v/>
      </c>
      <c r="U367" s="238"/>
      <c r="V367" s="269" t="e">
        <f>IF(C367="",NA(),IF(OR(C367="Smelter not listed",C367="Smelter not yet identified"),MATCH($B367&amp;$D367,'Smelter Look-up'!$J:$J,0),MATCH($B367&amp;$C367,'Smelter Look-up'!$J:$J,0)))</f>
        <v>#N/A</v>
      </c>
      <c r="W367" s="270"/>
      <c r="X367" s="270">
        <f t="shared" ca="1" si="52"/>
        <v>0</v>
      </c>
      <c r="Y367" s="270"/>
      <c r="Z367" s="270"/>
      <c r="AB367" s="272" t="str">
        <f t="shared" si="53"/>
        <v/>
      </c>
    </row>
    <row r="368" spans="1:28" s="271" customFormat="1" ht="20">
      <c r="A368" s="214"/>
      <c r="B368" s="215" t="str">
        <f>IF(LEN(A368)=0,"",INDEX('Smelter Look-up'!$A:$A,MATCH($A368,'Smelter Look-up'!$E:$E,0)))</f>
        <v/>
      </c>
      <c r="C368" s="219" t="str">
        <f>IF(LEN(A368)=0,"",INDEX('Smelter Look-up'!$C:$C,MATCH($A368,'Smelter Look-up'!$E:$E,0)))</f>
        <v/>
      </c>
      <c r="D368" s="277"/>
      <c r="E368" s="215" t="str">
        <f ca="1">IF(ISERROR($V368),"",OFFSET('Smelter Look-up'!$D$4,$V368-4,0)&amp;"")</f>
        <v/>
      </c>
      <c r="F368" s="215" t="str">
        <f ca="1">IF(ISERROR($V368),"",OFFSET('Smelter Look-up'!$E$4,$V368-4,0))</f>
        <v/>
      </c>
      <c r="G368" s="215" t="str">
        <f ca="1">IF(C368=$X$4,IF(ISERROR($V368),"Enter smelter details","RMI"),IF(ISERROR($V368),"",OFFSET('Smelter Look-up'!$F$4,$V368-4,0)))</f>
        <v/>
      </c>
      <c r="H368" s="216" t="str">
        <f ca="1">IF(ISERROR($V368),"",OFFSET('Smelter Look-up'!$G$4,$V368-4,0))</f>
        <v/>
      </c>
      <c r="I368" s="217" t="str">
        <f ca="1">IF(ISERROR($V368),"",OFFSET('Smelter Look-up'!$H$4,$V368-4,0))</f>
        <v/>
      </c>
      <c r="J368" s="217" t="str">
        <f ca="1">IF(ISERROR($V368),"",OFFSET('Smelter Look-up'!$I$4,$V368-4,0))</f>
        <v/>
      </c>
      <c r="K368" s="267"/>
      <c r="L368" s="267"/>
      <c r="M368" s="267"/>
      <c r="N368" s="267"/>
      <c r="O368" s="267"/>
      <c r="P368" s="218"/>
      <c r="Q368" s="268"/>
      <c r="R368" s="215" t="str">
        <f ca="1">IF(ISERROR($V368),"",OFFSET('Smelter Look-up'!$C$4,$V368-4,0)&amp;"")</f>
        <v/>
      </c>
      <c r="S368" s="222" t="str">
        <f t="shared" ca="1" si="51"/>
        <v/>
      </c>
      <c r="T368" s="222" t="str">
        <f ca="1">IF(B368="","",IF(ISERROR(MATCH($J368,SorP!$B$1:$B$6230,0)),"",INDIRECT("'SorP'!$A$"&amp;MATCH($J368,SorP!$B$1:$B$6230,0))))</f>
        <v/>
      </c>
      <c r="U368" s="238"/>
      <c r="V368" s="269" t="e">
        <f>IF(C368="",NA(),IF(OR(C368="Smelter not listed",C368="Smelter not yet identified"),MATCH($B368&amp;$D368,'Smelter Look-up'!$J:$J,0),MATCH($B368&amp;$C368,'Smelter Look-up'!$J:$J,0)))</f>
        <v>#N/A</v>
      </c>
      <c r="W368" s="270"/>
      <c r="X368" s="270">
        <f t="shared" ca="1" si="52"/>
        <v>0</v>
      </c>
      <c r="Y368" s="270"/>
      <c r="Z368" s="270"/>
      <c r="AB368" s="272" t="str">
        <f t="shared" si="53"/>
        <v/>
      </c>
    </row>
    <row r="369" spans="1:28" s="271" customFormat="1" ht="20">
      <c r="A369" s="214"/>
      <c r="B369" s="215" t="str">
        <f>IF(LEN(A369)=0,"",INDEX('Smelter Look-up'!$A:$A,MATCH($A369,'Smelter Look-up'!$E:$E,0)))</f>
        <v/>
      </c>
      <c r="C369" s="219" t="str">
        <f>IF(LEN(A369)=0,"",INDEX('Smelter Look-up'!$C:$C,MATCH($A369,'Smelter Look-up'!$E:$E,0)))</f>
        <v/>
      </c>
      <c r="D369" s="277"/>
      <c r="E369" s="215" t="str">
        <f ca="1">IF(ISERROR($V369),"",OFFSET('Smelter Look-up'!$D$4,$V369-4,0)&amp;"")</f>
        <v/>
      </c>
      <c r="F369" s="215" t="str">
        <f ca="1">IF(ISERROR($V369),"",OFFSET('Smelter Look-up'!$E$4,$V369-4,0))</f>
        <v/>
      </c>
      <c r="G369" s="215" t="str">
        <f ca="1">IF(C369=$X$4,IF(ISERROR($V369),"Enter smelter details","RMI"),IF(ISERROR($V369),"",OFFSET('Smelter Look-up'!$F$4,$V369-4,0)))</f>
        <v/>
      </c>
      <c r="H369" s="216" t="str">
        <f ca="1">IF(ISERROR($V369),"",OFFSET('Smelter Look-up'!$G$4,$V369-4,0))</f>
        <v/>
      </c>
      <c r="I369" s="217" t="str">
        <f ca="1">IF(ISERROR($V369),"",OFFSET('Smelter Look-up'!$H$4,$V369-4,0))</f>
        <v/>
      </c>
      <c r="J369" s="217" t="str">
        <f ca="1">IF(ISERROR($V369),"",OFFSET('Smelter Look-up'!$I$4,$V369-4,0))</f>
        <v/>
      </c>
      <c r="K369" s="267"/>
      <c r="L369" s="267"/>
      <c r="M369" s="267"/>
      <c r="N369" s="267"/>
      <c r="O369" s="267"/>
      <c r="P369" s="218"/>
      <c r="Q369" s="268"/>
      <c r="R369" s="215" t="str">
        <f ca="1">IF(ISERROR($V369),"",OFFSET('Smelter Look-up'!$C$4,$V369-4,0)&amp;"")</f>
        <v/>
      </c>
      <c r="S369" s="222" t="str">
        <f t="shared" ca="1" si="51"/>
        <v/>
      </c>
      <c r="T369" s="222" t="str">
        <f ca="1">IF(B369="","",IF(ISERROR(MATCH($J369,SorP!$B$1:$B$6230,0)),"",INDIRECT("'SorP'!$A$"&amp;MATCH($J369,SorP!$B$1:$B$6230,0))))</f>
        <v/>
      </c>
      <c r="U369" s="238"/>
      <c r="V369" s="269" t="e">
        <f>IF(C369="",NA(),IF(OR(C369="Smelter not listed",C369="Smelter not yet identified"),MATCH($B369&amp;$D369,'Smelter Look-up'!$J:$J,0),MATCH($B369&amp;$C369,'Smelter Look-up'!$J:$J,0)))</f>
        <v>#N/A</v>
      </c>
      <c r="W369" s="270"/>
      <c r="X369" s="270">
        <f t="shared" ca="1" si="52"/>
        <v>0</v>
      </c>
      <c r="Y369" s="270"/>
      <c r="Z369" s="270"/>
      <c r="AB369" s="272" t="str">
        <f t="shared" si="53"/>
        <v/>
      </c>
    </row>
    <row r="370" spans="1:28" s="271" customFormat="1" ht="20">
      <c r="A370" s="214"/>
      <c r="B370" s="215" t="str">
        <f>IF(LEN(A370)=0,"",INDEX('Smelter Look-up'!$A:$A,MATCH($A370,'Smelter Look-up'!$E:$E,0)))</f>
        <v/>
      </c>
      <c r="C370" s="219" t="str">
        <f>IF(LEN(A370)=0,"",INDEX('Smelter Look-up'!$C:$C,MATCH($A370,'Smelter Look-up'!$E:$E,0)))</f>
        <v/>
      </c>
      <c r="D370" s="277"/>
      <c r="E370" s="215" t="str">
        <f ca="1">IF(ISERROR($V370),"",OFFSET('Smelter Look-up'!$D$4,$V370-4,0)&amp;"")</f>
        <v/>
      </c>
      <c r="F370" s="215" t="str">
        <f ca="1">IF(ISERROR($V370),"",OFFSET('Smelter Look-up'!$E$4,$V370-4,0))</f>
        <v/>
      </c>
      <c r="G370" s="215" t="str">
        <f ca="1">IF(C370=$X$4,IF(ISERROR($V370),"Enter smelter details","RMI"),IF(ISERROR($V370),"",OFFSET('Smelter Look-up'!$F$4,$V370-4,0)))</f>
        <v/>
      </c>
      <c r="H370" s="216" t="str">
        <f ca="1">IF(ISERROR($V370),"",OFFSET('Smelter Look-up'!$G$4,$V370-4,0))</f>
        <v/>
      </c>
      <c r="I370" s="217" t="str">
        <f ca="1">IF(ISERROR($V370),"",OFFSET('Smelter Look-up'!$H$4,$V370-4,0))</f>
        <v/>
      </c>
      <c r="J370" s="217" t="str">
        <f ca="1">IF(ISERROR($V370),"",OFFSET('Smelter Look-up'!$I$4,$V370-4,0))</f>
        <v/>
      </c>
      <c r="K370" s="267"/>
      <c r="L370" s="267"/>
      <c r="M370" s="267"/>
      <c r="N370" s="267"/>
      <c r="O370" s="267"/>
      <c r="P370" s="218"/>
      <c r="Q370" s="268"/>
      <c r="R370" s="215" t="str">
        <f ca="1">IF(ISERROR($V370),"",OFFSET('Smelter Look-up'!$C$4,$V370-4,0)&amp;"")</f>
        <v/>
      </c>
      <c r="S370" s="222" t="str">
        <f t="shared" ca="1" si="51"/>
        <v/>
      </c>
      <c r="T370" s="222" t="str">
        <f ca="1">IF(B370="","",IF(ISERROR(MATCH($J370,SorP!$B$1:$B$6230,0)),"",INDIRECT("'SorP'!$A$"&amp;MATCH($J370,SorP!$B$1:$B$6230,0))))</f>
        <v/>
      </c>
      <c r="U370" s="238"/>
      <c r="V370" s="269" t="e">
        <f>IF(C370="",NA(),IF(OR(C370="Smelter not listed",C370="Smelter not yet identified"),MATCH($B370&amp;$D370,'Smelter Look-up'!$J:$J,0),MATCH($B370&amp;$C370,'Smelter Look-up'!$J:$J,0)))</f>
        <v>#N/A</v>
      </c>
      <c r="W370" s="270"/>
      <c r="X370" s="270">
        <f t="shared" ca="1" si="52"/>
        <v>0</v>
      </c>
      <c r="Y370" s="270"/>
      <c r="Z370" s="270"/>
      <c r="AB370" s="272" t="str">
        <f t="shared" si="53"/>
        <v/>
      </c>
    </row>
    <row r="371" spans="1:28" s="271" customFormat="1" ht="20">
      <c r="A371" s="214"/>
      <c r="B371" s="215" t="str">
        <f>IF(LEN(A371)=0,"",INDEX('Smelter Look-up'!$A:$A,MATCH($A371,'Smelter Look-up'!$E:$E,0)))</f>
        <v/>
      </c>
      <c r="C371" s="219" t="str">
        <f>IF(LEN(A371)=0,"",INDEX('Smelter Look-up'!$C:$C,MATCH($A371,'Smelter Look-up'!$E:$E,0)))</f>
        <v/>
      </c>
      <c r="D371" s="277"/>
      <c r="E371" s="215" t="str">
        <f ca="1">IF(ISERROR($V371),"",OFFSET('Smelter Look-up'!$D$4,$V371-4,0)&amp;"")</f>
        <v/>
      </c>
      <c r="F371" s="215" t="str">
        <f ca="1">IF(ISERROR($V371),"",OFFSET('Smelter Look-up'!$E$4,$V371-4,0))</f>
        <v/>
      </c>
      <c r="G371" s="215" t="str">
        <f ca="1">IF(C371=$X$4,IF(ISERROR($V371),"Enter smelter details","RMI"),IF(ISERROR($V371),"",OFFSET('Smelter Look-up'!$F$4,$V371-4,0)))</f>
        <v/>
      </c>
      <c r="H371" s="216" t="str">
        <f ca="1">IF(ISERROR($V371),"",OFFSET('Smelter Look-up'!$G$4,$V371-4,0))</f>
        <v/>
      </c>
      <c r="I371" s="217" t="str">
        <f ca="1">IF(ISERROR($V371),"",OFFSET('Smelter Look-up'!$H$4,$V371-4,0))</f>
        <v/>
      </c>
      <c r="J371" s="217" t="str">
        <f ca="1">IF(ISERROR($V371),"",OFFSET('Smelter Look-up'!$I$4,$V371-4,0))</f>
        <v/>
      </c>
      <c r="K371" s="267"/>
      <c r="L371" s="267"/>
      <c r="M371" s="267"/>
      <c r="N371" s="267"/>
      <c r="O371" s="267"/>
      <c r="P371" s="218"/>
      <c r="Q371" s="268"/>
      <c r="R371" s="215" t="str">
        <f ca="1">IF(ISERROR($V371),"",OFFSET('Smelter Look-up'!$C$4,$V371-4,0)&amp;"")</f>
        <v/>
      </c>
      <c r="S371" s="222" t="str">
        <f t="shared" ca="1" si="51"/>
        <v/>
      </c>
      <c r="T371" s="222" t="str">
        <f ca="1">IF(B371="","",IF(ISERROR(MATCH($J371,SorP!$B$1:$B$6230,0)),"",INDIRECT("'SorP'!$A$"&amp;MATCH($J371,SorP!$B$1:$B$6230,0))))</f>
        <v/>
      </c>
      <c r="U371" s="238"/>
      <c r="V371" s="269" t="e">
        <f>IF(C371="",NA(),IF(OR(C371="Smelter not listed",C371="Smelter not yet identified"),MATCH($B371&amp;$D371,'Smelter Look-up'!$J:$J,0),MATCH($B371&amp;$C371,'Smelter Look-up'!$J:$J,0)))</f>
        <v>#N/A</v>
      </c>
      <c r="W371" s="270"/>
      <c r="X371" s="270">
        <f t="shared" ca="1" si="52"/>
        <v>0</v>
      </c>
      <c r="Y371" s="270"/>
      <c r="Z371" s="270"/>
      <c r="AB371" s="272" t="str">
        <f t="shared" si="53"/>
        <v/>
      </c>
    </row>
    <row r="372" spans="1:28" s="271" customFormat="1" ht="20">
      <c r="A372" s="214"/>
      <c r="B372" s="215" t="str">
        <f>IF(LEN(A372)=0,"",INDEX('Smelter Look-up'!$A:$A,MATCH($A372,'Smelter Look-up'!$E:$E,0)))</f>
        <v/>
      </c>
      <c r="C372" s="219" t="str">
        <f>IF(LEN(A372)=0,"",INDEX('Smelter Look-up'!$C:$C,MATCH($A372,'Smelter Look-up'!$E:$E,0)))</f>
        <v/>
      </c>
      <c r="D372" s="277"/>
      <c r="E372" s="215" t="str">
        <f ca="1">IF(ISERROR($V372),"",OFFSET('Smelter Look-up'!$D$4,$V372-4,0)&amp;"")</f>
        <v/>
      </c>
      <c r="F372" s="215" t="str">
        <f ca="1">IF(ISERROR($V372),"",OFFSET('Smelter Look-up'!$E$4,$V372-4,0))</f>
        <v/>
      </c>
      <c r="G372" s="215" t="str">
        <f ca="1">IF(C372=$X$4,IF(ISERROR($V372),"Enter smelter details","RMI"),IF(ISERROR($V372),"",OFFSET('Smelter Look-up'!$F$4,$V372-4,0)))</f>
        <v/>
      </c>
      <c r="H372" s="216" t="str">
        <f ca="1">IF(ISERROR($V372),"",OFFSET('Smelter Look-up'!$G$4,$V372-4,0))</f>
        <v/>
      </c>
      <c r="I372" s="217" t="str">
        <f ca="1">IF(ISERROR($V372),"",OFFSET('Smelter Look-up'!$H$4,$V372-4,0))</f>
        <v/>
      </c>
      <c r="J372" s="217" t="str">
        <f ca="1">IF(ISERROR($V372),"",OFFSET('Smelter Look-up'!$I$4,$V372-4,0))</f>
        <v/>
      </c>
      <c r="K372" s="267"/>
      <c r="L372" s="267"/>
      <c r="M372" s="267"/>
      <c r="N372" s="267"/>
      <c r="O372" s="267"/>
      <c r="P372" s="218"/>
      <c r="Q372" s="268"/>
      <c r="R372" s="215" t="str">
        <f ca="1">IF(ISERROR($V372),"",OFFSET('Smelter Look-up'!$C$4,$V372-4,0)&amp;"")</f>
        <v/>
      </c>
      <c r="S372" s="222" t="str">
        <f t="shared" ca="1" si="51"/>
        <v/>
      </c>
      <c r="T372" s="222" t="str">
        <f ca="1">IF(B372="","",IF(ISERROR(MATCH($J372,SorP!$B$1:$B$6230,0)),"",INDIRECT("'SorP'!$A$"&amp;MATCH($J372,SorP!$B$1:$B$6230,0))))</f>
        <v/>
      </c>
      <c r="U372" s="238"/>
      <c r="V372" s="269" t="e">
        <f>IF(C372="",NA(),IF(OR(C372="Smelter not listed",C372="Smelter not yet identified"),MATCH($B372&amp;$D372,'Smelter Look-up'!$J:$J,0),MATCH($B372&amp;$C372,'Smelter Look-up'!$J:$J,0)))</f>
        <v>#N/A</v>
      </c>
      <c r="W372" s="270"/>
      <c r="X372" s="270">
        <f t="shared" ca="1" si="52"/>
        <v>0</v>
      </c>
      <c r="Y372" s="270"/>
      <c r="Z372" s="270"/>
      <c r="AB372" s="272" t="str">
        <f t="shared" si="53"/>
        <v/>
      </c>
    </row>
    <row r="373" spans="1:28" s="271" customFormat="1" ht="20">
      <c r="A373" s="214"/>
      <c r="B373" s="215" t="str">
        <f>IF(LEN(A373)=0,"",INDEX('Smelter Look-up'!$A:$A,MATCH($A373,'Smelter Look-up'!$E:$E,0)))</f>
        <v/>
      </c>
      <c r="C373" s="219" t="str">
        <f>IF(LEN(A373)=0,"",INDEX('Smelter Look-up'!$C:$C,MATCH($A373,'Smelter Look-up'!$E:$E,0)))</f>
        <v/>
      </c>
      <c r="D373" s="277"/>
      <c r="E373" s="215" t="str">
        <f ca="1">IF(ISERROR($V373),"",OFFSET('Smelter Look-up'!$D$4,$V373-4,0)&amp;"")</f>
        <v/>
      </c>
      <c r="F373" s="215" t="str">
        <f ca="1">IF(ISERROR($V373),"",OFFSET('Smelter Look-up'!$E$4,$V373-4,0))</f>
        <v/>
      </c>
      <c r="G373" s="215" t="str">
        <f ca="1">IF(C373=$X$4,IF(ISERROR($V373),"Enter smelter details","RMI"),IF(ISERROR($V373),"",OFFSET('Smelter Look-up'!$F$4,$V373-4,0)))</f>
        <v/>
      </c>
      <c r="H373" s="216" t="str">
        <f ca="1">IF(ISERROR($V373),"",OFFSET('Smelter Look-up'!$G$4,$V373-4,0))</f>
        <v/>
      </c>
      <c r="I373" s="217" t="str">
        <f ca="1">IF(ISERROR($V373),"",OFFSET('Smelter Look-up'!$H$4,$V373-4,0))</f>
        <v/>
      </c>
      <c r="J373" s="217" t="str">
        <f ca="1">IF(ISERROR($V373),"",OFFSET('Smelter Look-up'!$I$4,$V373-4,0))</f>
        <v/>
      </c>
      <c r="K373" s="267"/>
      <c r="L373" s="267"/>
      <c r="M373" s="267"/>
      <c r="N373" s="267"/>
      <c r="O373" s="267"/>
      <c r="P373" s="218"/>
      <c r="Q373" s="268"/>
      <c r="R373" s="215" t="str">
        <f ca="1">IF(ISERROR($V373),"",OFFSET('Smelter Look-up'!$C$4,$V373-4,0)&amp;"")</f>
        <v/>
      </c>
      <c r="S373" s="222" t="str">
        <f t="shared" ca="1" si="51"/>
        <v/>
      </c>
      <c r="T373" s="222" t="str">
        <f ca="1">IF(B373="","",IF(ISERROR(MATCH($J373,SorP!$B$1:$B$6230,0)),"",INDIRECT("'SorP'!$A$"&amp;MATCH($J373,SorP!$B$1:$B$6230,0))))</f>
        <v/>
      </c>
      <c r="U373" s="238"/>
      <c r="V373" s="269" t="e">
        <f>IF(C373="",NA(),IF(OR(C373="Smelter not listed",C373="Smelter not yet identified"),MATCH($B373&amp;$D373,'Smelter Look-up'!$J:$J,0),MATCH($B373&amp;$C373,'Smelter Look-up'!$J:$J,0)))</f>
        <v>#N/A</v>
      </c>
      <c r="W373" s="270"/>
      <c r="X373" s="270">
        <f t="shared" ca="1" si="52"/>
        <v>0</v>
      </c>
      <c r="Y373" s="270"/>
      <c r="Z373" s="270"/>
      <c r="AB373" s="272" t="str">
        <f t="shared" si="53"/>
        <v/>
      </c>
    </row>
    <row r="374" spans="1:28" s="271" customFormat="1" ht="20">
      <c r="A374" s="214"/>
      <c r="B374" s="215" t="str">
        <f>IF(LEN(A374)=0,"",INDEX('Smelter Look-up'!$A:$A,MATCH($A374,'Smelter Look-up'!$E:$E,0)))</f>
        <v/>
      </c>
      <c r="C374" s="219" t="str">
        <f>IF(LEN(A374)=0,"",INDEX('Smelter Look-up'!$C:$C,MATCH($A374,'Smelter Look-up'!$E:$E,0)))</f>
        <v/>
      </c>
      <c r="D374" s="277"/>
      <c r="E374" s="215" t="str">
        <f ca="1">IF(ISERROR($V374),"",OFFSET('Smelter Look-up'!$D$4,$V374-4,0)&amp;"")</f>
        <v/>
      </c>
      <c r="F374" s="215" t="str">
        <f ca="1">IF(ISERROR($V374),"",OFFSET('Smelter Look-up'!$E$4,$V374-4,0))</f>
        <v/>
      </c>
      <c r="G374" s="215" t="str">
        <f ca="1">IF(C374=$X$4,IF(ISERROR($V374),"Enter smelter details","RMI"),IF(ISERROR($V374),"",OFFSET('Smelter Look-up'!$F$4,$V374-4,0)))</f>
        <v/>
      </c>
      <c r="H374" s="216" t="str">
        <f ca="1">IF(ISERROR($V374),"",OFFSET('Smelter Look-up'!$G$4,$V374-4,0))</f>
        <v/>
      </c>
      <c r="I374" s="217" t="str">
        <f ca="1">IF(ISERROR($V374),"",OFFSET('Smelter Look-up'!$H$4,$V374-4,0))</f>
        <v/>
      </c>
      <c r="J374" s="217" t="str">
        <f ca="1">IF(ISERROR($V374),"",OFFSET('Smelter Look-up'!$I$4,$V374-4,0))</f>
        <v/>
      </c>
      <c r="K374" s="267"/>
      <c r="L374" s="267"/>
      <c r="M374" s="267"/>
      <c r="N374" s="267"/>
      <c r="O374" s="267"/>
      <c r="P374" s="218"/>
      <c r="Q374" s="268"/>
      <c r="R374" s="215" t="str">
        <f ca="1">IF(ISERROR($V374),"",OFFSET('Smelter Look-up'!$C$4,$V374-4,0)&amp;"")</f>
        <v/>
      </c>
      <c r="S374" s="222" t="str">
        <f t="shared" ca="1" si="51"/>
        <v/>
      </c>
      <c r="T374" s="222" t="str">
        <f ca="1">IF(B374="","",IF(ISERROR(MATCH($J374,SorP!$B$1:$B$6230,0)),"",INDIRECT("'SorP'!$A$"&amp;MATCH($J374,SorP!$B$1:$B$6230,0))))</f>
        <v/>
      </c>
      <c r="U374" s="238"/>
      <c r="V374" s="269" t="e">
        <f>IF(C374="",NA(),IF(OR(C374="Smelter not listed",C374="Smelter not yet identified"),MATCH($B374&amp;$D374,'Smelter Look-up'!$J:$J,0),MATCH($B374&amp;$C374,'Smelter Look-up'!$J:$J,0)))</f>
        <v>#N/A</v>
      </c>
      <c r="W374" s="270"/>
      <c r="X374" s="270">
        <f t="shared" ca="1" si="52"/>
        <v>0</v>
      </c>
      <c r="Y374" s="270"/>
      <c r="Z374" s="270"/>
      <c r="AB374" s="272" t="str">
        <f t="shared" si="53"/>
        <v/>
      </c>
    </row>
    <row r="375" spans="1:28" s="271" customFormat="1" ht="20">
      <c r="A375" s="214"/>
      <c r="B375" s="215" t="str">
        <f>IF(LEN(A375)=0,"",INDEX('Smelter Look-up'!$A:$A,MATCH($A375,'Smelter Look-up'!$E:$E,0)))</f>
        <v/>
      </c>
      <c r="C375" s="219" t="str">
        <f>IF(LEN(A375)=0,"",INDEX('Smelter Look-up'!$C:$C,MATCH($A375,'Smelter Look-up'!$E:$E,0)))</f>
        <v/>
      </c>
      <c r="D375" s="277"/>
      <c r="E375" s="215" t="str">
        <f ca="1">IF(ISERROR($V375),"",OFFSET('Smelter Look-up'!$D$4,$V375-4,0)&amp;"")</f>
        <v/>
      </c>
      <c r="F375" s="215" t="str">
        <f ca="1">IF(ISERROR($V375),"",OFFSET('Smelter Look-up'!$E$4,$V375-4,0))</f>
        <v/>
      </c>
      <c r="G375" s="215" t="str">
        <f ca="1">IF(C375=$X$4,IF(ISERROR($V375),"Enter smelter details","RMI"),IF(ISERROR($V375),"",OFFSET('Smelter Look-up'!$F$4,$V375-4,0)))</f>
        <v/>
      </c>
      <c r="H375" s="216" t="str">
        <f ca="1">IF(ISERROR($V375),"",OFFSET('Smelter Look-up'!$G$4,$V375-4,0))</f>
        <v/>
      </c>
      <c r="I375" s="217" t="str">
        <f ca="1">IF(ISERROR($V375),"",OFFSET('Smelter Look-up'!$H$4,$V375-4,0))</f>
        <v/>
      </c>
      <c r="J375" s="217" t="str">
        <f ca="1">IF(ISERROR($V375),"",OFFSET('Smelter Look-up'!$I$4,$V375-4,0))</f>
        <v/>
      </c>
      <c r="K375" s="267"/>
      <c r="L375" s="267"/>
      <c r="M375" s="267"/>
      <c r="N375" s="267"/>
      <c r="O375" s="267"/>
      <c r="P375" s="218"/>
      <c r="Q375" s="268"/>
      <c r="R375" s="215" t="str">
        <f ca="1">IF(ISERROR($V375),"",OFFSET('Smelter Look-up'!$C$4,$V375-4,0)&amp;"")</f>
        <v/>
      </c>
      <c r="S375" s="222" t="str">
        <f t="shared" ca="1" si="51"/>
        <v/>
      </c>
      <c r="T375" s="222" t="str">
        <f ca="1">IF(B375="","",IF(ISERROR(MATCH($J375,SorP!$B$1:$B$6230,0)),"",INDIRECT("'SorP'!$A$"&amp;MATCH($J375,SorP!$B$1:$B$6230,0))))</f>
        <v/>
      </c>
      <c r="U375" s="238"/>
      <c r="V375" s="269" t="e">
        <f>IF(C375="",NA(),IF(OR(C375="Smelter not listed",C375="Smelter not yet identified"),MATCH($B375&amp;$D375,'Smelter Look-up'!$J:$J,0),MATCH($B375&amp;$C375,'Smelter Look-up'!$J:$J,0)))</f>
        <v>#N/A</v>
      </c>
      <c r="W375" s="270"/>
      <c r="X375" s="270">
        <f t="shared" ca="1" si="52"/>
        <v>0</v>
      </c>
      <c r="Y375" s="270"/>
      <c r="Z375" s="270"/>
      <c r="AB375" s="272" t="str">
        <f t="shared" si="53"/>
        <v/>
      </c>
    </row>
    <row r="376" spans="1:28" s="271" customFormat="1" ht="20">
      <c r="A376" s="214"/>
      <c r="B376" s="215" t="str">
        <f>IF(LEN(A376)=0,"",INDEX('Smelter Look-up'!$A:$A,MATCH($A376,'Smelter Look-up'!$E:$E,0)))</f>
        <v/>
      </c>
      <c r="C376" s="219" t="str">
        <f>IF(LEN(A376)=0,"",INDEX('Smelter Look-up'!$C:$C,MATCH($A376,'Smelter Look-up'!$E:$E,0)))</f>
        <v/>
      </c>
      <c r="D376" s="277"/>
      <c r="E376" s="215" t="str">
        <f ca="1">IF(ISERROR($V376),"",OFFSET('Smelter Look-up'!$D$4,$V376-4,0)&amp;"")</f>
        <v/>
      </c>
      <c r="F376" s="215" t="str">
        <f ca="1">IF(ISERROR($V376),"",OFFSET('Smelter Look-up'!$E$4,$V376-4,0))</f>
        <v/>
      </c>
      <c r="G376" s="215" t="str">
        <f ca="1">IF(C376=$X$4,IF(ISERROR($V376),"Enter smelter details","RMI"),IF(ISERROR($V376),"",OFFSET('Smelter Look-up'!$F$4,$V376-4,0)))</f>
        <v/>
      </c>
      <c r="H376" s="216" t="str">
        <f ca="1">IF(ISERROR($V376),"",OFFSET('Smelter Look-up'!$G$4,$V376-4,0))</f>
        <v/>
      </c>
      <c r="I376" s="217" t="str">
        <f ca="1">IF(ISERROR($V376),"",OFFSET('Smelter Look-up'!$H$4,$V376-4,0))</f>
        <v/>
      </c>
      <c r="J376" s="217" t="str">
        <f ca="1">IF(ISERROR($V376),"",OFFSET('Smelter Look-up'!$I$4,$V376-4,0))</f>
        <v/>
      </c>
      <c r="K376" s="267"/>
      <c r="L376" s="267"/>
      <c r="M376" s="267"/>
      <c r="N376" s="267"/>
      <c r="O376" s="267"/>
      <c r="P376" s="218"/>
      <c r="Q376" s="268"/>
      <c r="R376" s="215" t="str">
        <f ca="1">IF(ISERROR($V376),"",OFFSET('Smelter Look-up'!$C$4,$V376-4,0)&amp;"")</f>
        <v/>
      </c>
      <c r="S376" s="222" t="str">
        <f t="shared" ca="1" si="51"/>
        <v/>
      </c>
      <c r="T376" s="222" t="str">
        <f ca="1">IF(B376="","",IF(ISERROR(MATCH($J376,SorP!$B$1:$B$6230,0)),"",INDIRECT("'SorP'!$A$"&amp;MATCH($J376,SorP!$B$1:$B$6230,0))))</f>
        <v/>
      </c>
      <c r="U376" s="238"/>
      <c r="V376" s="269" t="e">
        <f>IF(C376="",NA(),IF(OR(C376="Smelter not listed",C376="Smelter not yet identified"),MATCH($B376&amp;$D376,'Smelter Look-up'!$J:$J,0),MATCH($B376&amp;$C376,'Smelter Look-up'!$J:$J,0)))</f>
        <v>#N/A</v>
      </c>
      <c r="W376" s="270"/>
      <c r="X376" s="270">
        <f t="shared" ca="1" si="52"/>
        <v>0</v>
      </c>
      <c r="Y376" s="270"/>
      <c r="Z376" s="270"/>
      <c r="AB376" s="272" t="str">
        <f t="shared" si="53"/>
        <v/>
      </c>
    </row>
    <row r="377" spans="1:28" s="271" customFormat="1" ht="20">
      <c r="A377" s="214"/>
      <c r="B377" s="215" t="str">
        <f>IF(LEN(A377)=0,"",INDEX('Smelter Look-up'!$A:$A,MATCH($A377,'Smelter Look-up'!$E:$E,0)))</f>
        <v/>
      </c>
      <c r="C377" s="219" t="str">
        <f>IF(LEN(A377)=0,"",INDEX('Smelter Look-up'!$C:$C,MATCH($A377,'Smelter Look-up'!$E:$E,0)))</f>
        <v/>
      </c>
      <c r="D377" s="277"/>
      <c r="E377" s="215" t="str">
        <f ca="1">IF(ISERROR($V377),"",OFFSET('Smelter Look-up'!$D$4,$V377-4,0)&amp;"")</f>
        <v/>
      </c>
      <c r="F377" s="215" t="str">
        <f ca="1">IF(ISERROR($V377),"",OFFSET('Smelter Look-up'!$E$4,$V377-4,0))</f>
        <v/>
      </c>
      <c r="G377" s="215" t="str">
        <f ca="1">IF(C377=$X$4,IF(ISERROR($V377),"Enter smelter details","RMI"),IF(ISERROR($V377),"",OFFSET('Smelter Look-up'!$F$4,$V377-4,0)))</f>
        <v/>
      </c>
      <c r="H377" s="216" t="str">
        <f ca="1">IF(ISERROR($V377),"",OFFSET('Smelter Look-up'!$G$4,$V377-4,0))</f>
        <v/>
      </c>
      <c r="I377" s="217" t="str">
        <f ca="1">IF(ISERROR($V377),"",OFFSET('Smelter Look-up'!$H$4,$V377-4,0))</f>
        <v/>
      </c>
      <c r="J377" s="217" t="str">
        <f ca="1">IF(ISERROR($V377),"",OFFSET('Smelter Look-up'!$I$4,$V377-4,0))</f>
        <v/>
      </c>
      <c r="K377" s="267"/>
      <c r="L377" s="267"/>
      <c r="M377" s="267"/>
      <c r="N377" s="267"/>
      <c r="O377" s="267"/>
      <c r="P377" s="218"/>
      <c r="Q377" s="268"/>
      <c r="R377" s="215" t="str">
        <f ca="1">IF(ISERROR($V377),"",OFFSET('Smelter Look-up'!$C$4,$V377-4,0)&amp;"")</f>
        <v/>
      </c>
      <c r="S377" s="222" t="str">
        <f t="shared" ca="1" si="51"/>
        <v/>
      </c>
      <c r="T377" s="222" t="str">
        <f ca="1">IF(B377="","",IF(ISERROR(MATCH($J377,SorP!$B$1:$B$6230,0)),"",INDIRECT("'SorP'!$A$"&amp;MATCH($J377,SorP!$B$1:$B$6230,0))))</f>
        <v/>
      </c>
      <c r="U377" s="238"/>
      <c r="V377" s="269" t="e">
        <f>IF(C377="",NA(),IF(OR(C377="Smelter not listed",C377="Smelter not yet identified"),MATCH($B377&amp;$D377,'Smelter Look-up'!$J:$J,0),MATCH($B377&amp;$C377,'Smelter Look-up'!$J:$J,0)))</f>
        <v>#N/A</v>
      </c>
      <c r="W377" s="270"/>
      <c r="X377" s="270">
        <f t="shared" ca="1" si="52"/>
        <v>0</v>
      </c>
      <c r="Y377" s="270"/>
      <c r="Z377" s="270"/>
      <c r="AB377" s="272" t="str">
        <f t="shared" si="53"/>
        <v/>
      </c>
    </row>
    <row r="378" spans="1:28" s="271" customFormat="1" ht="20">
      <c r="A378" s="214"/>
      <c r="B378" s="215" t="str">
        <f>IF(LEN(A378)=0,"",INDEX('Smelter Look-up'!$A:$A,MATCH($A378,'Smelter Look-up'!$E:$E,0)))</f>
        <v/>
      </c>
      <c r="C378" s="219" t="str">
        <f>IF(LEN(A378)=0,"",INDEX('Smelter Look-up'!$C:$C,MATCH($A378,'Smelter Look-up'!$E:$E,0)))</f>
        <v/>
      </c>
      <c r="D378" s="277"/>
      <c r="E378" s="215" t="str">
        <f ca="1">IF(ISERROR($V378),"",OFFSET('Smelter Look-up'!$D$4,$V378-4,0)&amp;"")</f>
        <v/>
      </c>
      <c r="F378" s="215" t="str">
        <f ca="1">IF(ISERROR($V378),"",OFFSET('Smelter Look-up'!$E$4,$V378-4,0))</f>
        <v/>
      </c>
      <c r="G378" s="215" t="str">
        <f ca="1">IF(C378=$X$4,IF(ISERROR($V378),"Enter smelter details","RMI"),IF(ISERROR($V378),"",OFFSET('Smelter Look-up'!$F$4,$V378-4,0)))</f>
        <v/>
      </c>
      <c r="H378" s="216" t="str">
        <f ca="1">IF(ISERROR($V378),"",OFFSET('Smelter Look-up'!$G$4,$V378-4,0))</f>
        <v/>
      </c>
      <c r="I378" s="217" t="str">
        <f ca="1">IF(ISERROR($V378),"",OFFSET('Smelter Look-up'!$H$4,$V378-4,0))</f>
        <v/>
      </c>
      <c r="J378" s="217" t="str">
        <f ca="1">IF(ISERROR($V378),"",OFFSET('Smelter Look-up'!$I$4,$V378-4,0))</f>
        <v/>
      </c>
      <c r="K378" s="267"/>
      <c r="L378" s="267"/>
      <c r="M378" s="267"/>
      <c r="N378" s="267"/>
      <c r="O378" s="267"/>
      <c r="P378" s="218"/>
      <c r="Q378" s="268"/>
      <c r="R378" s="215" t="str">
        <f ca="1">IF(ISERROR($V378),"",OFFSET('Smelter Look-up'!$C$4,$V378-4,0)&amp;"")</f>
        <v/>
      </c>
      <c r="S378" s="222" t="str">
        <f t="shared" ca="1" si="51"/>
        <v/>
      </c>
      <c r="T378" s="222" t="str">
        <f ca="1">IF(B378="","",IF(ISERROR(MATCH($J378,SorP!$B$1:$B$6230,0)),"",INDIRECT("'SorP'!$A$"&amp;MATCH($J378,SorP!$B$1:$B$6230,0))))</f>
        <v/>
      </c>
      <c r="U378" s="238"/>
      <c r="V378" s="269" t="e">
        <f>IF(C378="",NA(),IF(OR(C378="Smelter not listed",C378="Smelter not yet identified"),MATCH($B378&amp;$D378,'Smelter Look-up'!$J:$J,0),MATCH($B378&amp;$C378,'Smelter Look-up'!$J:$J,0)))</f>
        <v>#N/A</v>
      </c>
      <c r="W378" s="270"/>
      <c r="X378" s="270">
        <f t="shared" ca="1" si="52"/>
        <v>0</v>
      </c>
      <c r="Y378" s="270"/>
      <c r="Z378" s="270"/>
      <c r="AB378" s="272" t="str">
        <f t="shared" si="53"/>
        <v/>
      </c>
    </row>
    <row r="379" spans="1:28" s="271" customFormat="1" ht="20">
      <c r="A379" s="214"/>
      <c r="B379" s="215" t="str">
        <f>IF(LEN(A379)=0,"",INDEX('Smelter Look-up'!$A:$A,MATCH($A379,'Smelter Look-up'!$E:$E,0)))</f>
        <v/>
      </c>
      <c r="C379" s="219" t="str">
        <f>IF(LEN(A379)=0,"",INDEX('Smelter Look-up'!$C:$C,MATCH($A379,'Smelter Look-up'!$E:$E,0)))</f>
        <v/>
      </c>
      <c r="D379" s="277"/>
      <c r="E379" s="215" t="str">
        <f ca="1">IF(ISERROR($V379),"",OFFSET('Smelter Look-up'!$D$4,$V379-4,0)&amp;"")</f>
        <v/>
      </c>
      <c r="F379" s="215" t="str">
        <f ca="1">IF(ISERROR($V379),"",OFFSET('Smelter Look-up'!$E$4,$V379-4,0))</f>
        <v/>
      </c>
      <c r="G379" s="215" t="str">
        <f ca="1">IF(C379=$X$4,IF(ISERROR($V379),"Enter smelter details","RMI"),IF(ISERROR($V379),"",OFFSET('Smelter Look-up'!$F$4,$V379-4,0)))</f>
        <v/>
      </c>
      <c r="H379" s="216" t="str">
        <f ca="1">IF(ISERROR($V379),"",OFFSET('Smelter Look-up'!$G$4,$V379-4,0))</f>
        <v/>
      </c>
      <c r="I379" s="217" t="str">
        <f ca="1">IF(ISERROR($V379),"",OFFSET('Smelter Look-up'!$H$4,$V379-4,0))</f>
        <v/>
      </c>
      <c r="J379" s="217" t="str">
        <f ca="1">IF(ISERROR($V379),"",OFFSET('Smelter Look-up'!$I$4,$V379-4,0))</f>
        <v/>
      </c>
      <c r="K379" s="267"/>
      <c r="L379" s="267"/>
      <c r="M379" s="267"/>
      <c r="N379" s="267"/>
      <c r="O379" s="267"/>
      <c r="P379" s="218"/>
      <c r="Q379" s="268"/>
      <c r="R379" s="215" t="str">
        <f ca="1">IF(ISERROR($V379),"",OFFSET('Smelter Look-up'!$C$4,$V379-4,0)&amp;"")</f>
        <v/>
      </c>
      <c r="S379" s="222" t="str">
        <f t="shared" ca="1" si="51"/>
        <v/>
      </c>
      <c r="T379" s="222" t="str">
        <f ca="1">IF(B379="","",IF(ISERROR(MATCH($J379,SorP!$B$1:$B$6230,0)),"",INDIRECT("'SorP'!$A$"&amp;MATCH($J379,SorP!$B$1:$B$6230,0))))</f>
        <v/>
      </c>
      <c r="U379" s="238"/>
      <c r="V379" s="269" t="e">
        <f>IF(C379="",NA(),IF(OR(C379="Smelter not listed",C379="Smelter not yet identified"),MATCH($B379&amp;$D379,'Smelter Look-up'!$J:$J,0),MATCH($B379&amp;$C379,'Smelter Look-up'!$J:$J,0)))</f>
        <v>#N/A</v>
      </c>
      <c r="W379" s="270"/>
      <c r="X379" s="270">
        <f t="shared" ca="1" si="52"/>
        <v>0</v>
      </c>
      <c r="Y379" s="270"/>
      <c r="Z379" s="270"/>
      <c r="AB379" s="272" t="str">
        <f t="shared" si="53"/>
        <v/>
      </c>
    </row>
    <row r="380" spans="1:28" s="271" customFormat="1" ht="20">
      <c r="A380" s="214"/>
      <c r="B380" s="215" t="str">
        <f>IF(LEN(A380)=0,"",INDEX('Smelter Look-up'!$A:$A,MATCH($A380,'Smelter Look-up'!$E:$E,0)))</f>
        <v/>
      </c>
      <c r="C380" s="219" t="str">
        <f>IF(LEN(A380)=0,"",INDEX('Smelter Look-up'!$C:$C,MATCH($A380,'Smelter Look-up'!$E:$E,0)))</f>
        <v/>
      </c>
      <c r="D380" s="277"/>
      <c r="E380" s="215" t="str">
        <f ca="1">IF(ISERROR($V380),"",OFFSET('Smelter Look-up'!$D$4,$V380-4,0)&amp;"")</f>
        <v/>
      </c>
      <c r="F380" s="215" t="str">
        <f ca="1">IF(ISERROR($V380),"",OFFSET('Smelter Look-up'!$E$4,$V380-4,0))</f>
        <v/>
      </c>
      <c r="G380" s="215" t="str">
        <f ca="1">IF(C380=$X$4,IF(ISERROR($V380),"Enter smelter details","RMI"),IF(ISERROR($V380),"",OFFSET('Smelter Look-up'!$F$4,$V380-4,0)))</f>
        <v/>
      </c>
      <c r="H380" s="216" t="str">
        <f ca="1">IF(ISERROR($V380),"",OFFSET('Smelter Look-up'!$G$4,$V380-4,0))</f>
        <v/>
      </c>
      <c r="I380" s="217" t="str">
        <f ca="1">IF(ISERROR($V380),"",OFFSET('Smelter Look-up'!$H$4,$V380-4,0))</f>
        <v/>
      </c>
      <c r="J380" s="217" t="str">
        <f ca="1">IF(ISERROR($V380),"",OFFSET('Smelter Look-up'!$I$4,$V380-4,0))</f>
        <v/>
      </c>
      <c r="K380" s="267"/>
      <c r="L380" s="267"/>
      <c r="M380" s="267"/>
      <c r="N380" s="267"/>
      <c r="O380" s="267"/>
      <c r="P380" s="218"/>
      <c r="Q380" s="268"/>
      <c r="R380" s="215" t="str">
        <f ca="1">IF(ISERROR($V380),"",OFFSET('Smelter Look-up'!$C$4,$V380-4,0)&amp;"")</f>
        <v/>
      </c>
      <c r="S380" s="222" t="str">
        <f t="shared" ca="1" si="51"/>
        <v/>
      </c>
      <c r="T380" s="222" t="str">
        <f ca="1">IF(B380="","",IF(ISERROR(MATCH($J380,SorP!$B$1:$B$6230,0)),"",INDIRECT("'SorP'!$A$"&amp;MATCH($J380,SorP!$B$1:$B$6230,0))))</f>
        <v/>
      </c>
      <c r="U380" s="238"/>
      <c r="V380" s="269" t="e">
        <f>IF(C380="",NA(),IF(OR(C380="Smelter not listed",C380="Smelter not yet identified"),MATCH($B380&amp;$D380,'Smelter Look-up'!$J:$J,0),MATCH($B380&amp;$C380,'Smelter Look-up'!$J:$J,0)))</f>
        <v>#N/A</v>
      </c>
      <c r="W380" s="270"/>
      <c r="X380" s="270">
        <f t="shared" ca="1" si="52"/>
        <v>0</v>
      </c>
      <c r="Y380" s="270"/>
      <c r="Z380" s="270"/>
      <c r="AB380" s="272" t="str">
        <f t="shared" si="53"/>
        <v/>
      </c>
    </row>
    <row r="381" spans="1:28" s="271" customFormat="1" ht="20">
      <c r="A381" s="214"/>
      <c r="B381" s="215" t="str">
        <f>IF(LEN(A381)=0,"",INDEX('Smelter Look-up'!$A:$A,MATCH($A381,'Smelter Look-up'!$E:$E,0)))</f>
        <v/>
      </c>
      <c r="C381" s="219" t="str">
        <f>IF(LEN(A381)=0,"",INDEX('Smelter Look-up'!$C:$C,MATCH($A381,'Smelter Look-up'!$E:$E,0)))</f>
        <v/>
      </c>
      <c r="D381" s="277"/>
      <c r="E381" s="215" t="str">
        <f ca="1">IF(ISERROR($V381),"",OFFSET('Smelter Look-up'!$D$4,$V381-4,0)&amp;"")</f>
        <v/>
      </c>
      <c r="F381" s="215" t="str">
        <f ca="1">IF(ISERROR($V381),"",OFFSET('Smelter Look-up'!$E$4,$V381-4,0))</f>
        <v/>
      </c>
      <c r="G381" s="215" t="str">
        <f ca="1">IF(C381=$X$4,IF(ISERROR($V381),"Enter smelter details","RMI"),IF(ISERROR($V381),"",OFFSET('Smelter Look-up'!$F$4,$V381-4,0)))</f>
        <v/>
      </c>
      <c r="H381" s="216" t="str">
        <f ca="1">IF(ISERROR($V381),"",OFFSET('Smelter Look-up'!$G$4,$V381-4,0))</f>
        <v/>
      </c>
      <c r="I381" s="217" t="str">
        <f ca="1">IF(ISERROR($V381),"",OFFSET('Smelter Look-up'!$H$4,$V381-4,0))</f>
        <v/>
      </c>
      <c r="J381" s="217" t="str">
        <f ca="1">IF(ISERROR($V381),"",OFFSET('Smelter Look-up'!$I$4,$V381-4,0))</f>
        <v/>
      </c>
      <c r="K381" s="267"/>
      <c r="L381" s="267"/>
      <c r="M381" s="267"/>
      <c r="N381" s="267"/>
      <c r="O381" s="267"/>
      <c r="P381" s="218"/>
      <c r="Q381" s="268"/>
      <c r="R381" s="215" t="str">
        <f ca="1">IF(ISERROR($V381),"",OFFSET('Smelter Look-up'!$C$4,$V381-4,0)&amp;"")</f>
        <v/>
      </c>
      <c r="S381" s="222" t="str">
        <f t="shared" ca="1" si="51"/>
        <v/>
      </c>
      <c r="T381" s="222" t="str">
        <f ca="1">IF(B381="","",IF(ISERROR(MATCH($J381,SorP!$B$1:$B$6230,0)),"",INDIRECT("'SorP'!$A$"&amp;MATCH($J381,SorP!$B$1:$B$6230,0))))</f>
        <v/>
      </c>
      <c r="U381" s="238"/>
      <c r="V381" s="269" t="e">
        <f>IF(C381="",NA(),IF(OR(C381="Smelter not listed",C381="Smelter not yet identified"),MATCH($B381&amp;$D381,'Smelter Look-up'!$J:$J,0),MATCH($B381&amp;$C381,'Smelter Look-up'!$J:$J,0)))</f>
        <v>#N/A</v>
      </c>
      <c r="W381" s="270"/>
      <c r="X381" s="270">
        <f t="shared" ca="1" si="52"/>
        <v>0</v>
      </c>
      <c r="Y381" s="270"/>
      <c r="Z381" s="270"/>
      <c r="AB381" s="272" t="str">
        <f t="shared" si="53"/>
        <v/>
      </c>
    </row>
    <row r="382" spans="1:28" s="271" customFormat="1" ht="20">
      <c r="A382" s="214"/>
      <c r="B382" s="215" t="str">
        <f>IF(LEN(A382)=0,"",INDEX('Smelter Look-up'!$A:$A,MATCH($A382,'Smelter Look-up'!$E:$E,0)))</f>
        <v/>
      </c>
      <c r="C382" s="219" t="str">
        <f>IF(LEN(A382)=0,"",INDEX('Smelter Look-up'!$C:$C,MATCH($A382,'Smelter Look-up'!$E:$E,0)))</f>
        <v/>
      </c>
      <c r="D382" s="277"/>
      <c r="E382" s="215" t="str">
        <f ca="1">IF(ISERROR($V382),"",OFFSET('Smelter Look-up'!$D$4,$V382-4,0)&amp;"")</f>
        <v/>
      </c>
      <c r="F382" s="215" t="str">
        <f ca="1">IF(ISERROR($V382),"",OFFSET('Smelter Look-up'!$E$4,$V382-4,0))</f>
        <v/>
      </c>
      <c r="G382" s="215" t="str">
        <f ca="1">IF(C382=$X$4,IF(ISERROR($V382),"Enter smelter details","RMI"),IF(ISERROR($V382),"",OFFSET('Smelter Look-up'!$F$4,$V382-4,0)))</f>
        <v/>
      </c>
      <c r="H382" s="216" t="str">
        <f ca="1">IF(ISERROR($V382),"",OFFSET('Smelter Look-up'!$G$4,$V382-4,0))</f>
        <v/>
      </c>
      <c r="I382" s="217" t="str">
        <f ca="1">IF(ISERROR($V382),"",OFFSET('Smelter Look-up'!$H$4,$V382-4,0))</f>
        <v/>
      </c>
      <c r="J382" s="217" t="str">
        <f ca="1">IF(ISERROR($V382),"",OFFSET('Smelter Look-up'!$I$4,$V382-4,0))</f>
        <v/>
      </c>
      <c r="K382" s="267"/>
      <c r="L382" s="267"/>
      <c r="M382" s="267"/>
      <c r="N382" s="267"/>
      <c r="O382" s="267"/>
      <c r="P382" s="218"/>
      <c r="Q382" s="268"/>
      <c r="R382" s="215" t="str">
        <f ca="1">IF(ISERROR($V382),"",OFFSET('Smelter Look-up'!$C$4,$V382-4,0)&amp;"")</f>
        <v/>
      </c>
      <c r="S382" s="222" t="str">
        <f t="shared" ca="1" si="51"/>
        <v/>
      </c>
      <c r="T382" s="222" t="str">
        <f ca="1">IF(B382="","",IF(ISERROR(MATCH($J382,SorP!$B$1:$B$6230,0)),"",INDIRECT("'SorP'!$A$"&amp;MATCH($J382,SorP!$B$1:$B$6230,0))))</f>
        <v/>
      </c>
      <c r="U382" s="238"/>
      <c r="V382" s="269" t="e">
        <f>IF(C382="",NA(),IF(OR(C382="Smelter not listed",C382="Smelter not yet identified"),MATCH($B382&amp;$D382,'Smelter Look-up'!$J:$J,0),MATCH($B382&amp;$C382,'Smelter Look-up'!$J:$J,0)))</f>
        <v>#N/A</v>
      </c>
      <c r="W382" s="270"/>
      <c r="X382" s="270">
        <f t="shared" ca="1" si="52"/>
        <v>0</v>
      </c>
      <c r="Y382" s="270"/>
      <c r="Z382" s="270"/>
      <c r="AB382" s="272" t="str">
        <f t="shared" si="53"/>
        <v/>
      </c>
    </row>
    <row r="383" spans="1:28" s="271" customFormat="1" ht="20">
      <c r="A383" s="214"/>
      <c r="B383" s="215" t="str">
        <f>IF(LEN(A383)=0,"",INDEX('Smelter Look-up'!$A:$A,MATCH($A383,'Smelter Look-up'!$E:$E,0)))</f>
        <v/>
      </c>
      <c r="C383" s="219" t="str">
        <f>IF(LEN(A383)=0,"",INDEX('Smelter Look-up'!$C:$C,MATCH($A383,'Smelter Look-up'!$E:$E,0)))</f>
        <v/>
      </c>
      <c r="D383" s="277"/>
      <c r="E383" s="215" t="str">
        <f ca="1">IF(ISERROR($V383),"",OFFSET('Smelter Look-up'!$D$4,$V383-4,0)&amp;"")</f>
        <v/>
      </c>
      <c r="F383" s="215" t="str">
        <f ca="1">IF(ISERROR($V383),"",OFFSET('Smelter Look-up'!$E$4,$V383-4,0))</f>
        <v/>
      </c>
      <c r="G383" s="215" t="str">
        <f ca="1">IF(C383=$X$4,IF(ISERROR($V383),"Enter smelter details","RMI"),IF(ISERROR($V383),"",OFFSET('Smelter Look-up'!$F$4,$V383-4,0)))</f>
        <v/>
      </c>
      <c r="H383" s="216" t="str">
        <f ca="1">IF(ISERROR($V383),"",OFFSET('Smelter Look-up'!$G$4,$V383-4,0))</f>
        <v/>
      </c>
      <c r="I383" s="217" t="str">
        <f ca="1">IF(ISERROR($V383),"",OFFSET('Smelter Look-up'!$H$4,$V383-4,0))</f>
        <v/>
      </c>
      <c r="J383" s="217" t="str">
        <f ca="1">IF(ISERROR($V383),"",OFFSET('Smelter Look-up'!$I$4,$V383-4,0))</f>
        <v/>
      </c>
      <c r="K383" s="267"/>
      <c r="L383" s="267"/>
      <c r="M383" s="267"/>
      <c r="N383" s="267"/>
      <c r="O383" s="267"/>
      <c r="P383" s="218"/>
      <c r="Q383" s="268"/>
      <c r="R383" s="215" t="str">
        <f ca="1">IF(ISERROR($V383),"",OFFSET('Smelter Look-up'!$C$4,$V383-4,0)&amp;"")</f>
        <v/>
      </c>
      <c r="S383" s="222" t="str">
        <f t="shared" ca="1" si="51"/>
        <v/>
      </c>
      <c r="T383" s="222" t="str">
        <f ca="1">IF(B383="","",IF(ISERROR(MATCH($J383,SorP!$B$1:$B$6230,0)),"",INDIRECT("'SorP'!$A$"&amp;MATCH($J383,SorP!$B$1:$B$6230,0))))</f>
        <v/>
      </c>
      <c r="U383" s="238"/>
      <c r="V383" s="269" t="e">
        <f>IF(C383="",NA(),IF(OR(C383="Smelter not listed",C383="Smelter not yet identified"),MATCH($B383&amp;$D383,'Smelter Look-up'!$J:$J,0),MATCH($B383&amp;$C383,'Smelter Look-up'!$J:$J,0)))</f>
        <v>#N/A</v>
      </c>
      <c r="W383" s="270"/>
      <c r="X383" s="270">
        <f t="shared" ca="1" si="52"/>
        <v>0</v>
      </c>
      <c r="Y383" s="270"/>
      <c r="Z383" s="270"/>
      <c r="AB383" s="272" t="str">
        <f t="shared" si="53"/>
        <v/>
      </c>
    </row>
    <row r="384" spans="1:28" s="271" customFormat="1" ht="20">
      <c r="A384" s="214"/>
      <c r="B384" s="215" t="str">
        <f>IF(LEN(A384)=0,"",INDEX('Smelter Look-up'!$A:$A,MATCH($A384,'Smelter Look-up'!$E:$E,0)))</f>
        <v/>
      </c>
      <c r="C384" s="219" t="str">
        <f>IF(LEN(A384)=0,"",INDEX('Smelter Look-up'!$C:$C,MATCH($A384,'Smelter Look-up'!$E:$E,0)))</f>
        <v/>
      </c>
      <c r="D384" s="277"/>
      <c r="E384" s="215" t="str">
        <f ca="1">IF(ISERROR($V384),"",OFFSET('Smelter Look-up'!$D$4,$V384-4,0)&amp;"")</f>
        <v/>
      </c>
      <c r="F384" s="215" t="str">
        <f ca="1">IF(ISERROR($V384),"",OFFSET('Smelter Look-up'!$E$4,$V384-4,0))</f>
        <v/>
      </c>
      <c r="G384" s="215" t="str">
        <f ca="1">IF(C384=$X$4,IF(ISERROR($V384),"Enter smelter details","RMI"),IF(ISERROR($V384),"",OFFSET('Smelter Look-up'!$F$4,$V384-4,0)))</f>
        <v/>
      </c>
      <c r="H384" s="216" t="str">
        <f ca="1">IF(ISERROR($V384),"",OFFSET('Smelter Look-up'!$G$4,$V384-4,0))</f>
        <v/>
      </c>
      <c r="I384" s="217" t="str">
        <f ca="1">IF(ISERROR($V384),"",OFFSET('Smelter Look-up'!$H$4,$V384-4,0))</f>
        <v/>
      </c>
      <c r="J384" s="217" t="str">
        <f ca="1">IF(ISERROR($V384),"",OFFSET('Smelter Look-up'!$I$4,$V384-4,0))</f>
        <v/>
      </c>
      <c r="K384" s="267"/>
      <c r="L384" s="267"/>
      <c r="M384" s="267"/>
      <c r="N384" s="267"/>
      <c r="O384" s="267"/>
      <c r="P384" s="218"/>
      <c r="Q384" s="268"/>
      <c r="R384" s="215" t="str">
        <f ca="1">IF(ISERROR($V384),"",OFFSET('Smelter Look-up'!$C$4,$V384-4,0)&amp;"")</f>
        <v/>
      </c>
      <c r="S384" s="222" t="str">
        <f t="shared" ca="1" si="51"/>
        <v/>
      </c>
      <c r="T384" s="222" t="str">
        <f ca="1">IF(B384="","",IF(ISERROR(MATCH($J384,SorP!$B$1:$B$6230,0)),"",INDIRECT("'SorP'!$A$"&amp;MATCH($J384,SorP!$B$1:$B$6230,0))))</f>
        <v/>
      </c>
      <c r="U384" s="238"/>
      <c r="V384" s="269" t="e">
        <f>IF(C384="",NA(),IF(OR(C384="Smelter not listed",C384="Smelter not yet identified"),MATCH($B384&amp;$D384,'Smelter Look-up'!$J:$J,0),MATCH($B384&amp;$C384,'Smelter Look-up'!$J:$J,0)))</f>
        <v>#N/A</v>
      </c>
      <c r="W384" s="270"/>
      <c r="X384" s="270">
        <f t="shared" ca="1" si="52"/>
        <v>0</v>
      </c>
      <c r="Y384" s="270"/>
      <c r="Z384" s="270"/>
      <c r="AB384" s="272" t="str">
        <f t="shared" si="53"/>
        <v/>
      </c>
    </row>
    <row r="385" spans="1:28" s="271" customFormat="1" ht="20">
      <c r="A385" s="214"/>
      <c r="B385" s="215" t="str">
        <f>IF(LEN(A385)=0,"",INDEX('Smelter Look-up'!$A:$A,MATCH($A385,'Smelter Look-up'!$E:$E,0)))</f>
        <v/>
      </c>
      <c r="C385" s="219" t="str">
        <f>IF(LEN(A385)=0,"",INDEX('Smelter Look-up'!$C:$C,MATCH($A385,'Smelter Look-up'!$E:$E,0)))</f>
        <v/>
      </c>
      <c r="D385" s="277"/>
      <c r="E385" s="215" t="str">
        <f ca="1">IF(ISERROR($V385),"",OFFSET('Smelter Look-up'!$D$4,$V385-4,0)&amp;"")</f>
        <v/>
      </c>
      <c r="F385" s="215" t="str">
        <f ca="1">IF(ISERROR($V385),"",OFFSET('Smelter Look-up'!$E$4,$V385-4,0))</f>
        <v/>
      </c>
      <c r="G385" s="215" t="str">
        <f ca="1">IF(C385=$X$4,IF(ISERROR($V385),"Enter smelter details","RMI"),IF(ISERROR($V385),"",OFFSET('Smelter Look-up'!$F$4,$V385-4,0)))</f>
        <v/>
      </c>
      <c r="H385" s="216" t="str">
        <f ca="1">IF(ISERROR($V385),"",OFFSET('Smelter Look-up'!$G$4,$V385-4,0))</f>
        <v/>
      </c>
      <c r="I385" s="217" t="str">
        <f ca="1">IF(ISERROR($V385),"",OFFSET('Smelter Look-up'!$H$4,$V385-4,0))</f>
        <v/>
      </c>
      <c r="J385" s="217" t="str">
        <f ca="1">IF(ISERROR($V385),"",OFFSET('Smelter Look-up'!$I$4,$V385-4,0))</f>
        <v/>
      </c>
      <c r="K385" s="267"/>
      <c r="L385" s="267"/>
      <c r="M385" s="267"/>
      <c r="N385" s="267"/>
      <c r="O385" s="267"/>
      <c r="P385" s="218"/>
      <c r="Q385" s="268"/>
      <c r="R385" s="215" t="str">
        <f ca="1">IF(ISERROR($V385),"",OFFSET('Smelter Look-up'!$C$4,$V385-4,0)&amp;"")</f>
        <v/>
      </c>
      <c r="S385" s="222" t="str">
        <f t="shared" ca="1" si="51"/>
        <v/>
      </c>
      <c r="T385" s="222" t="str">
        <f ca="1">IF(B385="","",IF(ISERROR(MATCH($J385,SorP!$B$1:$B$6230,0)),"",INDIRECT("'SorP'!$A$"&amp;MATCH($J385,SorP!$B$1:$B$6230,0))))</f>
        <v/>
      </c>
      <c r="U385" s="238"/>
      <c r="V385" s="269" t="e">
        <f>IF(C385="",NA(),IF(OR(C385="Smelter not listed",C385="Smelter not yet identified"),MATCH($B385&amp;$D385,'Smelter Look-up'!$J:$J,0),MATCH($B385&amp;$C385,'Smelter Look-up'!$J:$J,0)))</f>
        <v>#N/A</v>
      </c>
      <c r="W385" s="270"/>
      <c r="X385" s="270">
        <f t="shared" ca="1" si="52"/>
        <v>0</v>
      </c>
      <c r="Y385" s="270"/>
      <c r="Z385" s="270"/>
      <c r="AB385" s="272" t="str">
        <f t="shared" si="53"/>
        <v/>
      </c>
    </row>
    <row r="386" spans="1:28" s="271" customFormat="1" ht="20">
      <c r="A386" s="214"/>
      <c r="B386" s="215" t="str">
        <f>IF(LEN(A386)=0,"",INDEX('Smelter Look-up'!$A:$A,MATCH($A386,'Smelter Look-up'!$E:$E,0)))</f>
        <v/>
      </c>
      <c r="C386" s="219" t="str">
        <f>IF(LEN(A386)=0,"",INDEX('Smelter Look-up'!$C:$C,MATCH($A386,'Smelter Look-up'!$E:$E,0)))</f>
        <v/>
      </c>
      <c r="D386" s="277"/>
      <c r="E386" s="215" t="str">
        <f ca="1">IF(ISERROR($V386),"",OFFSET('Smelter Look-up'!$D$4,$V386-4,0)&amp;"")</f>
        <v/>
      </c>
      <c r="F386" s="215" t="str">
        <f ca="1">IF(ISERROR($V386),"",OFFSET('Smelter Look-up'!$E$4,$V386-4,0))</f>
        <v/>
      </c>
      <c r="G386" s="215" t="str">
        <f ca="1">IF(C386=$X$4,IF(ISERROR($V386),"Enter smelter details","RMI"),IF(ISERROR($V386),"",OFFSET('Smelter Look-up'!$F$4,$V386-4,0)))</f>
        <v/>
      </c>
      <c r="H386" s="216" t="str">
        <f ca="1">IF(ISERROR($V386),"",OFFSET('Smelter Look-up'!$G$4,$V386-4,0))</f>
        <v/>
      </c>
      <c r="I386" s="217" t="str">
        <f ca="1">IF(ISERROR($V386),"",OFFSET('Smelter Look-up'!$H$4,$V386-4,0))</f>
        <v/>
      </c>
      <c r="J386" s="217" t="str">
        <f ca="1">IF(ISERROR($V386),"",OFFSET('Smelter Look-up'!$I$4,$V386-4,0))</f>
        <v/>
      </c>
      <c r="K386" s="267"/>
      <c r="L386" s="267"/>
      <c r="M386" s="267"/>
      <c r="N386" s="267"/>
      <c r="O386" s="267"/>
      <c r="P386" s="218"/>
      <c r="Q386" s="268"/>
      <c r="R386" s="215" t="str">
        <f ca="1">IF(ISERROR($V386),"",OFFSET('Smelter Look-up'!$C$4,$V386-4,0)&amp;"")</f>
        <v/>
      </c>
      <c r="S386" s="222" t="str">
        <f t="shared" ca="1" si="51"/>
        <v/>
      </c>
      <c r="T386" s="222" t="str">
        <f ca="1">IF(B386="","",IF(ISERROR(MATCH($J386,SorP!$B$1:$B$6230,0)),"",INDIRECT("'SorP'!$A$"&amp;MATCH($J386,SorP!$B$1:$B$6230,0))))</f>
        <v/>
      </c>
      <c r="U386" s="238"/>
      <c r="V386" s="269" t="e">
        <f>IF(C386="",NA(),IF(OR(C386="Smelter not listed",C386="Smelter not yet identified"),MATCH($B386&amp;$D386,'Smelter Look-up'!$J:$J,0),MATCH($B386&amp;$C386,'Smelter Look-up'!$J:$J,0)))</f>
        <v>#N/A</v>
      </c>
      <c r="W386" s="270"/>
      <c r="X386" s="270">
        <f t="shared" ca="1" si="52"/>
        <v>0</v>
      </c>
      <c r="Y386" s="270"/>
      <c r="Z386" s="270"/>
      <c r="AB386" s="272" t="str">
        <f t="shared" si="53"/>
        <v/>
      </c>
    </row>
    <row r="387" spans="1:28" s="271" customFormat="1" ht="20">
      <c r="A387" s="214"/>
      <c r="B387" s="215" t="str">
        <f>IF(LEN(A387)=0,"",INDEX('Smelter Look-up'!$A:$A,MATCH($A387,'Smelter Look-up'!$E:$E,0)))</f>
        <v/>
      </c>
      <c r="C387" s="219" t="str">
        <f>IF(LEN(A387)=0,"",INDEX('Smelter Look-up'!$C:$C,MATCH($A387,'Smelter Look-up'!$E:$E,0)))</f>
        <v/>
      </c>
      <c r="D387" s="277"/>
      <c r="E387" s="215" t="str">
        <f ca="1">IF(ISERROR($V387),"",OFFSET('Smelter Look-up'!$D$4,$V387-4,0)&amp;"")</f>
        <v/>
      </c>
      <c r="F387" s="215" t="str">
        <f ca="1">IF(ISERROR($V387),"",OFFSET('Smelter Look-up'!$E$4,$V387-4,0))</f>
        <v/>
      </c>
      <c r="G387" s="215" t="str">
        <f ca="1">IF(C387=$X$4,IF(ISERROR($V387),"Enter smelter details","RMI"),IF(ISERROR($V387),"",OFFSET('Smelter Look-up'!$F$4,$V387-4,0)))</f>
        <v/>
      </c>
      <c r="H387" s="216" t="str">
        <f ca="1">IF(ISERROR($V387),"",OFFSET('Smelter Look-up'!$G$4,$V387-4,0))</f>
        <v/>
      </c>
      <c r="I387" s="217" t="str">
        <f ca="1">IF(ISERROR($V387),"",OFFSET('Smelter Look-up'!$H$4,$V387-4,0))</f>
        <v/>
      </c>
      <c r="J387" s="217" t="str">
        <f ca="1">IF(ISERROR($V387),"",OFFSET('Smelter Look-up'!$I$4,$V387-4,0))</f>
        <v/>
      </c>
      <c r="K387" s="267"/>
      <c r="L387" s="267"/>
      <c r="M387" s="267"/>
      <c r="N387" s="267"/>
      <c r="O387" s="267"/>
      <c r="P387" s="218"/>
      <c r="Q387" s="268"/>
      <c r="R387" s="215" t="str">
        <f ca="1">IF(ISERROR($V387),"",OFFSET('Smelter Look-up'!$C$4,$V387-4,0)&amp;"")</f>
        <v/>
      </c>
      <c r="S387" s="222" t="str">
        <f t="shared" ca="1" si="51"/>
        <v/>
      </c>
      <c r="T387" s="222" t="str">
        <f ca="1">IF(B387="","",IF(ISERROR(MATCH($J387,SorP!$B$1:$B$6230,0)),"",INDIRECT("'SorP'!$A$"&amp;MATCH($J387,SorP!$B$1:$B$6230,0))))</f>
        <v/>
      </c>
      <c r="U387" s="238"/>
      <c r="V387" s="269" t="e">
        <f>IF(C387="",NA(),IF(OR(C387="Smelter not listed",C387="Smelter not yet identified"),MATCH($B387&amp;$D387,'Smelter Look-up'!$J:$J,0),MATCH($B387&amp;$C387,'Smelter Look-up'!$J:$J,0)))</f>
        <v>#N/A</v>
      </c>
      <c r="W387" s="270"/>
      <c r="X387" s="270">
        <f t="shared" ca="1" si="52"/>
        <v>0</v>
      </c>
      <c r="Y387" s="270"/>
      <c r="Z387" s="270"/>
      <c r="AB387" s="272" t="str">
        <f t="shared" si="53"/>
        <v/>
      </c>
    </row>
    <row r="388" spans="1:28" s="271" customFormat="1" ht="20">
      <c r="A388" s="214"/>
      <c r="B388" s="215" t="str">
        <f>IF(LEN(A388)=0,"",INDEX('Smelter Look-up'!$A:$A,MATCH($A388,'Smelter Look-up'!$E:$E,0)))</f>
        <v/>
      </c>
      <c r="C388" s="219" t="str">
        <f>IF(LEN(A388)=0,"",INDEX('Smelter Look-up'!$C:$C,MATCH($A388,'Smelter Look-up'!$E:$E,0)))</f>
        <v/>
      </c>
      <c r="D388" s="277"/>
      <c r="E388" s="215" t="str">
        <f ca="1">IF(ISERROR($V388),"",OFFSET('Smelter Look-up'!$D$4,$V388-4,0)&amp;"")</f>
        <v/>
      </c>
      <c r="F388" s="215" t="str">
        <f ca="1">IF(ISERROR($V388),"",OFFSET('Smelter Look-up'!$E$4,$V388-4,0))</f>
        <v/>
      </c>
      <c r="G388" s="215" t="str">
        <f ca="1">IF(C388=$X$4,IF(ISERROR($V388),"Enter smelter details","RMI"),IF(ISERROR($V388),"",OFFSET('Smelter Look-up'!$F$4,$V388-4,0)))</f>
        <v/>
      </c>
      <c r="H388" s="216" t="str">
        <f ca="1">IF(ISERROR($V388),"",OFFSET('Smelter Look-up'!$G$4,$V388-4,0))</f>
        <v/>
      </c>
      <c r="I388" s="217" t="str">
        <f ca="1">IF(ISERROR($V388),"",OFFSET('Smelter Look-up'!$H$4,$V388-4,0))</f>
        <v/>
      </c>
      <c r="J388" s="217" t="str">
        <f ca="1">IF(ISERROR($V388),"",OFFSET('Smelter Look-up'!$I$4,$V388-4,0))</f>
        <v/>
      </c>
      <c r="K388" s="267"/>
      <c r="L388" s="267"/>
      <c r="M388" s="267"/>
      <c r="N388" s="267"/>
      <c r="O388" s="267"/>
      <c r="P388" s="218"/>
      <c r="Q388" s="268"/>
      <c r="R388" s="215" t="str">
        <f ca="1">IF(ISERROR($V388),"",OFFSET('Smelter Look-up'!$C$4,$V388-4,0)&amp;"")</f>
        <v/>
      </c>
      <c r="S388" s="222" t="str">
        <f t="shared" ca="1" si="51"/>
        <v/>
      </c>
      <c r="T388" s="222" t="str">
        <f ca="1">IF(B388="","",IF(ISERROR(MATCH($J388,SorP!$B$1:$B$6230,0)),"",INDIRECT("'SorP'!$A$"&amp;MATCH($J388,SorP!$B$1:$B$6230,0))))</f>
        <v/>
      </c>
      <c r="U388" s="238"/>
      <c r="V388" s="269" t="e">
        <f>IF(C388="",NA(),IF(OR(C388="Smelter not listed",C388="Smelter not yet identified"),MATCH($B388&amp;$D388,'Smelter Look-up'!$J:$J,0),MATCH($B388&amp;$C388,'Smelter Look-up'!$J:$J,0)))</f>
        <v>#N/A</v>
      </c>
      <c r="W388" s="270"/>
      <c r="X388" s="270">
        <f t="shared" ca="1" si="52"/>
        <v>0</v>
      </c>
      <c r="Y388" s="270"/>
      <c r="Z388" s="270"/>
      <c r="AB388" s="272" t="str">
        <f t="shared" si="53"/>
        <v/>
      </c>
    </row>
    <row r="389" spans="1:28" s="271" customFormat="1" ht="20">
      <c r="A389" s="214"/>
      <c r="B389" s="215" t="str">
        <f>IF(LEN(A389)=0,"",INDEX('Smelter Look-up'!$A:$A,MATCH($A389,'Smelter Look-up'!$E:$E,0)))</f>
        <v/>
      </c>
      <c r="C389" s="219" t="str">
        <f>IF(LEN(A389)=0,"",INDEX('Smelter Look-up'!$C:$C,MATCH($A389,'Smelter Look-up'!$E:$E,0)))</f>
        <v/>
      </c>
      <c r="D389" s="277"/>
      <c r="E389" s="215" t="str">
        <f ca="1">IF(ISERROR($V389),"",OFFSET('Smelter Look-up'!$D$4,$V389-4,0)&amp;"")</f>
        <v/>
      </c>
      <c r="F389" s="215" t="str">
        <f ca="1">IF(ISERROR($V389),"",OFFSET('Smelter Look-up'!$E$4,$V389-4,0))</f>
        <v/>
      </c>
      <c r="G389" s="215" t="str">
        <f ca="1">IF(C389=$X$4,IF(ISERROR($V389),"Enter smelter details","RMI"),IF(ISERROR($V389),"",OFFSET('Smelter Look-up'!$F$4,$V389-4,0)))</f>
        <v/>
      </c>
      <c r="H389" s="216" t="str">
        <f ca="1">IF(ISERROR($V389),"",OFFSET('Smelter Look-up'!$G$4,$V389-4,0))</f>
        <v/>
      </c>
      <c r="I389" s="217" t="str">
        <f ca="1">IF(ISERROR($V389),"",OFFSET('Smelter Look-up'!$H$4,$V389-4,0))</f>
        <v/>
      </c>
      <c r="J389" s="217" t="str">
        <f ca="1">IF(ISERROR($V389),"",OFFSET('Smelter Look-up'!$I$4,$V389-4,0))</f>
        <v/>
      </c>
      <c r="K389" s="267"/>
      <c r="L389" s="267"/>
      <c r="M389" s="267"/>
      <c r="N389" s="267"/>
      <c r="O389" s="267"/>
      <c r="P389" s="218"/>
      <c r="Q389" s="268"/>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69" t="e">
        <f>IF(C389="",NA(),IF(OR(C389="Smelter not listed",C389="Smelter not yet identified"),MATCH($B389&amp;$D389,'Smelter Look-up'!$J:$J,0),MATCH($B389&amp;$C389,'Smelter Look-up'!$J:$J,0)))</f>
        <v>#N/A</v>
      </c>
      <c r="W389" s="270"/>
      <c r="X389" s="270">
        <f t="shared" ref="X389" ca="1" si="55">IF(AND(C389="Smelter not listed",OR(LEN(D389)=0,LEN(E389)=0)),1,0)</f>
        <v>0</v>
      </c>
      <c r="Y389" s="270"/>
      <c r="Z389" s="270"/>
      <c r="AB389" s="272" t="str">
        <f t="shared" ref="AB389" si="56">B389&amp;C389</f>
        <v/>
      </c>
    </row>
    <row r="390" spans="1:28" s="271" customFormat="1" ht="20">
      <c r="A390" s="214"/>
      <c r="B390" s="215" t="str">
        <f>IF(LEN(A390)=0,"",INDEX('Smelter Look-up'!$A:$A,MATCH($A390,'Smelter Look-up'!$E:$E,0)))</f>
        <v/>
      </c>
      <c r="C390" s="219" t="str">
        <f>IF(LEN(A390)=0,"",INDEX('Smelter Look-up'!$C:$C,MATCH($A390,'Smelter Look-up'!$E:$E,0)))</f>
        <v/>
      </c>
      <c r="D390" s="277"/>
      <c r="E390" s="215" t="str">
        <f ca="1">IF(ISERROR($V390),"",OFFSET('Smelter Look-up'!$D$4,$V390-4,0)&amp;"")</f>
        <v/>
      </c>
      <c r="F390" s="215" t="str">
        <f ca="1">IF(ISERROR($V390),"",OFFSET('Smelter Look-up'!$E$4,$V390-4,0))</f>
        <v/>
      </c>
      <c r="G390" s="215" t="str">
        <f ca="1">IF(C390=$X$4,IF(ISERROR($V390),"Enter smelter details","RMI"),IF(ISERROR($V390),"",OFFSET('Smelter Look-up'!$F$4,$V390-4,0)))</f>
        <v/>
      </c>
      <c r="H390" s="216" t="str">
        <f ca="1">IF(ISERROR($V390),"",OFFSET('Smelter Look-up'!$G$4,$V390-4,0))</f>
        <v/>
      </c>
      <c r="I390" s="217" t="str">
        <f ca="1">IF(ISERROR($V390),"",OFFSET('Smelter Look-up'!$H$4,$V390-4,0))</f>
        <v/>
      </c>
      <c r="J390" s="217" t="str">
        <f ca="1">IF(ISERROR($V390),"",OFFSET('Smelter Look-up'!$I$4,$V390-4,0))</f>
        <v/>
      </c>
      <c r="K390" s="267"/>
      <c r="L390" s="267"/>
      <c r="M390" s="267"/>
      <c r="N390" s="267"/>
      <c r="O390" s="267"/>
      <c r="P390" s="218"/>
      <c r="Q390" s="268"/>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69" t="e">
        <f>IF(C390="",NA(),IF(OR(C390="Smelter not listed",C390="Smelter not yet identified"),MATCH($B390&amp;$D390,'Smelter Look-up'!$J:$J,0),MATCH($B390&amp;$C390,'Smelter Look-up'!$J:$J,0)))</f>
        <v>#N/A</v>
      </c>
      <c r="W390" s="270"/>
      <c r="X390" s="270">
        <f t="shared" ref="X390:X421" ca="1" si="58">IF(AND(C390="Smelter not listed",OR(LEN(D390)=0,LEN(E390)=0)),1,0)</f>
        <v>0</v>
      </c>
      <c r="Y390" s="270"/>
      <c r="Z390" s="270"/>
      <c r="AB390" s="272" t="str">
        <f t="shared" ref="AB390:AB421" si="59">B390&amp;C390</f>
        <v/>
      </c>
    </row>
    <row r="391" spans="1:28" s="271" customFormat="1" ht="20">
      <c r="A391" s="214"/>
      <c r="B391" s="215" t="str">
        <f>IF(LEN(A391)=0,"",INDEX('Smelter Look-up'!$A:$A,MATCH($A391,'Smelter Look-up'!$E:$E,0)))</f>
        <v/>
      </c>
      <c r="C391" s="219" t="str">
        <f>IF(LEN(A391)=0,"",INDEX('Smelter Look-up'!$C:$C,MATCH($A391,'Smelter Look-up'!$E:$E,0)))</f>
        <v/>
      </c>
      <c r="D391" s="277"/>
      <c r="E391" s="215" t="str">
        <f ca="1">IF(ISERROR($V391),"",OFFSET('Smelter Look-up'!$D$4,$V391-4,0)&amp;"")</f>
        <v/>
      </c>
      <c r="F391" s="215" t="str">
        <f ca="1">IF(ISERROR($V391),"",OFFSET('Smelter Look-up'!$E$4,$V391-4,0))</f>
        <v/>
      </c>
      <c r="G391" s="215" t="str">
        <f ca="1">IF(C391=$X$4,IF(ISERROR($V391),"Enter smelter details","RMI"),IF(ISERROR($V391),"",OFFSET('Smelter Look-up'!$F$4,$V391-4,0)))</f>
        <v/>
      </c>
      <c r="H391" s="216" t="str">
        <f ca="1">IF(ISERROR($V391),"",OFFSET('Smelter Look-up'!$G$4,$V391-4,0))</f>
        <v/>
      </c>
      <c r="I391" s="217" t="str">
        <f ca="1">IF(ISERROR($V391),"",OFFSET('Smelter Look-up'!$H$4,$V391-4,0))</f>
        <v/>
      </c>
      <c r="J391" s="217" t="str">
        <f ca="1">IF(ISERROR($V391),"",OFFSET('Smelter Look-up'!$I$4,$V391-4,0))</f>
        <v/>
      </c>
      <c r="K391" s="267"/>
      <c r="L391" s="267"/>
      <c r="M391" s="267"/>
      <c r="N391" s="267"/>
      <c r="O391" s="267"/>
      <c r="P391" s="218"/>
      <c r="Q391" s="268"/>
      <c r="R391" s="215" t="str">
        <f ca="1">IF(ISERROR($V391),"",OFFSET('Smelter Look-up'!$C$4,$V391-4,0)&amp;"")</f>
        <v/>
      </c>
      <c r="S391" s="222" t="str">
        <f t="shared" ca="1" si="57"/>
        <v/>
      </c>
      <c r="T391" s="222" t="str">
        <f ca="1">IF(B391="","",IF(ISERROR(MATCH($J391,SorP!$B$1:$B$6230,0)),"",INDIRECT("'SorP'!$A$"&amp;MATCH($J391,SorP!$B$1:$B$6230,0))))</f>
        <v/>
      </c>
      <c r="U391" s="238"/>
      <c r="V391" s="269" t="e">
        <f>IF(C391="",NA(),IF(OR(C391="Smelter not listed",C391="Smelter not yet identified"),MATCH($B391&amp;$D391,'Smelter Look-up'!$J:$J,0),MATCH($B391&amp;$C391,'Smelter Look-up'!$J:$J,0)))</f>
        <v>#N/A</v>
      </c>
      <c r="W391" s="270"/>
      <c r="X391" s="270">
        <f t="shared" ca="1" si="58"/>
        <v>0</v>
      </c>
      <c r="Y391" s="270"/>
      <c r="Z391" s="270"/>
      <c r="AB391" s="272" t="str">
        <f t="shared" si="59"/>
        <v/>
      </c>
    </row>
    <row r="392" spans="1:28" s="271" customFormat="1" ht="20">
      <c r="A392" s="214"/>
      <c r="B392" s="215" t="str">
        <f>IF(LEN(A392)=0,"",INDEX('Smelter Look-up'!$A:$A,MATCH($A392,'Smelter Look-up'!$E:$E,0)))</f>
        <v/>
      </c>
      <c r="C392" s="219" t="str">
        <f>IF(LEN(A392)=0,"",INDEX('Smelter Look-up'!$C:$C,MATCH($A392,'Smelter Look-up'!$E:$E,0)))</f>
        <v/>
      </c>
      <c r="D392" s="277"/>
      <c r="E392" s="215" t="str">
        <f ca="1">IF(ISERROR($V392),"",OFFSET('Smelter Look-up'!$D$4,$V392-4,0)&amp;"")</f>
        <v/>
      </c>
      <c r="F392" s="215" t="str">
        <f ca="1">IF(ISERROR($V392),"",OFFSET('Smelter Look-up'!$E$4,$V392-4,0))</f>
        <v/>
      </c>
      <c r="G392" s="215" t="str">
        <f ca="1">IF(C392=$X$4,IF(ISERROR($V392),"Enter smelter details","RMI"),IF(ISERROR($V392),"",OFFSET('Smelter Look-up'!$F$4,$V392-4,0)))</f>
        <v/>
      </c>
      <c r="H392" s="216" t="str">
        <f ca="1">IF(ISERROR($V392),"",OFFSET('Smelter Look-up'!$G$4,$V392-4,0))</f>
        <v/>
      </c>
      <c r="I392" s="217" t="str">
        <f ca="1">IF(ISERROR($V392),"",OFFSET('Smelter Look-up'!$H$4,$V392-4,0))</f>
        <v/>
      </c>
      <c r="J392" s="217" t="str">
        <f ca="1">IF(ISERROR($V392),"",OFFSET('Smelter Look-up'!$I$4,$V392-4,0))</f>
        <v/>
      </c>
      <c r="K392" s="267"/>
      <c r="L392" s="267"/>
      <c r="M392" s="267"/>
      <c r="N392" s="267"/>
      <c r="O392" s="267"/>
      <c r="P392" s="218"/>
      <c r="Q392" s="268"/>
      <c r="R392" s="215" t="str">
        <f ca="1">IF(ISERROR($V392),"",OFFSET('Smelter Look-up'!$C$4,$V392-4,0)&amp;"")</f>
        <v/>
      </c>
      <c r="S392" s="222" t="str">
        <f t="shared" ca="1" si="57"/>
        <v/>
      </c>
      <c r="T392" s="222" t="str">
        <f ca="1">IF(B392="","",IF(ISERROR(MATCH($J392,SorP!$B$1:$B$6230,0)),"",INDIRECT("'SorP'!$A$"&amp;MATCH($J392,SorP!$B$1:$B$6230,0))))</f>
        <v/>
      </c>
      <c r="U392" s="238"/>
      <c r="V392" s="269" t="e">
        <f>IF(C392="",NA(),IF(OR(C392="Smelter not listed",C392="Smelter not yet identified"),MATCH($B392&amp;$D392,'Smelter Look-up'!$J:$J,0),MATCH($B392&amp;$C392,'Smelter Look-up'!$J:$J,0)))</f>
        <v>#N/A</v>
      </c>
      <c r="W392" s="270"/>
      <c r="X392" s="270">
        <f t="shared" ca="1" si="58"/>
        <v>0</v>
      </c>
      <c r="Y392" s="270"/>
      <c r="Z392" s="270"/>
      <c r="AB392" s="272" t="str">
        <f t="shared" si="59"/>
        <v/>
      </c>
    </row>
    <row r="393" spans="1:28" s="271" customFormat="1" ht="20">
      <c r="A393" s="214"/>
      <c r="B393" s="215" t="str">
        <f>IF(LEN(A393)=0,"",INDEX('Smelter Look-up'!$A:$A,MATCH($A393,'Smelter Look-up'!$E:$E,0)))</f>
        <v/>
      </c>
      <c r="C393" s="219" t="str">
        <f>IF(LEN(A393)=0,"",INDEX('Smelter Look-up'!$C:$C,MATCH($A393,'Smelter Look-up'!$E:$E,0)))</f>
        <v/>
      </c>
      <c r="D393" s="277"/>
      <c r="E393" s="215" t="str">
        <f ca="1">IF(ISERROR($V393),"",OFFSET('Smelter Look-up'!$D$4,$V393-4,0)&amp;"")</f>
        <v/>
      </c>
      <c r="F393" s="215" t="str">
        <f ca="1">IF(ISERROR($V393),"",OFFSET('Smelter Look-up'!$E$4,$V393-4,0))</f>
        <v/>
      </c>
      <c r="G393" s="215" t="str">
        <f ca="1">IF(C393=$X$4,IF(ISERROR($V393),"Enter smelter details","RMI"),IF(ISERROR($V393),"",OFFSET('Smelter Look-up'!$F$4,$V393-4,0)))</f>
        <v/>
      </c>
      <c r="H393" s="216" t="str">
        <f ca="1">IF(ISERROR($V393),"",OFFSET('Smelter Look-up'!$G$4,$V393-4,0))</f>
        <v/>
      </c>
      <c r="I393" s="217" t="str">
        <f ca="1">IF(ISERROR($V393),"",OFFSET('Smelter Look-up'!$H$4,$V393-4,0))</f>
        <v/>
      </c>
      <c r="J393" s="217" t="str">
        <f ca="1">IF(ISERROR($V393),"",OFFSET('Smelter Look-up'!$I$4,$V393-4,0))</f>
        <v/>
      </c>
      <c r="K393" s="267"/>
      <c r="L393" s="267"/>
      <c r="M393" s="267"/>
      <c r="N393" s="267"/>
      <c r="O393" s="267"/>
      <c r="P393" s="218"/>
      <c r="Q393" s="268"/>
      <c r="R393" s="215" t="str">
        <f ca="1">IF(ISERROR($V393),"",OFFSET('Smelter Look-up'!$C$4,$V393-4,0)&amp;"")</f>
        <v/>
      </c>
      <c r="S393" s="222" t="str">
        <f t="shared" ca="1" si="57"/>
        <v/>
      </c>
      <c r="T393" s="222" t="str">
        <f ca="1">IF(B393="","",IF(ISERROR(MATCH($J393,SorP!$B$1:$B$6230,0)),"",INDIRECT("'SorP'!$A$"&amp;MATCH($J393,SorP!$B$1:$B$6230,0))))</f>
        <v/>
      </c>
      <c r="U393" s="238"/>
      <c r="V393" s="269" t="e">
        <f>IF(C393="",NA(),IF(OR(C393="Smelter not listed",C393="Smelter not yet identified"),MATCH($B393&amp;$D393,'Smelter Look-up'!$J:$J,0),MATCH($B393&amp;$C393,'Smelter Look-up'!$J:$J,0)))</f>
        <v>#N/A</v>
      </c>
      <c r="W393" s="270"/>
      <c r="X393" s="270">
        <f t="shared" ca="1" si="58"/>
        <v>0</v>
      </c>
      <c r="Y393" s="270"/>
      <c r="Z393" s="270"/>
      <c r="AB393" s="272" t="str">
        <f t="shared" si="59"/>
        <v/>
      </c>
    </row>
    <row r="394" spans="1:28" s="271" customFormat="1" ht="20">
      <c r="A394" s="214"/>
      <c r="B394" s="215" t="str">
        <f>IF(LEN(A394)=0,"",INDEX('Smelter Look-up'!$A:$A,MATCH($A394,'Smelter Look-up'!$E:$E,0)))</f>
        <v/>
      </c>
      <c r="C394" s="219" t="str">
        <f>IF(LEN(A394)=0,"",INDEX('Smelter Look-up'!$C:$C,MATCH($A394,'Smelter Look-up'!$E:$E,0)))</f>
        <v/>
      </c>
      <c r="D394" s="277"/>
      <c r="E394" s="215" t="str">
        <f ca="1">IF(ISERROR($V394),"",OFFSET('Smelter Look-up'!$D$4,$V394-4,0)&amp;"")</f>
        <v/>
      </c>
      <c r="F394" s="215" t="str">
        <f ca="1">IF(ISERROR($V394),"",OFFSET('Smelter Look-up'!$E$4,$V394-4,0))</f>
        <v/>
      </c>
      <c r="G394" s="215" t="str">
        <f ca="1">IF(C394=$X$4,IF(ISERROR($V394),"Enter smelter details","RMI"),IF(ISERROR($V394),"",OFFSET('Smelter Look-up'!$F$4,$V394-4,0)))</f>
        <v/>
      </c>
      <c r="H394" s="216" t="str">
        <f ca="1">IF(ISERROR($V394),"",OFFSET('Smelter Look-up'!$G$4,$V394-4,0))</f>
        <v/>
      </c>
      <c r="I394" s="217" t="str">
        <f ca="1">IF(ISERROR($V394),"",OFFSET('Smelter Look-up'!$H$4,$V394-4,0))</f>
        <v/>
      </c>
      <c r="J394" s="217" t="str">
        <f ca="1">IF(ISERROR($V394),"",OFFSET('Smelter Look-up'!$I$4,$V394-4,0))</f>
        <v/>
      </c>
      <c r="K394" s="267"/>
      <c r="L394" s="267"/>
      <c r="M394" s="267"/>
      <c r="N394" s="267"/>
      <c r="O394" s="267"/>
      <c r="P394" s="218"/>
      <c r="Q394" s="268"/>
      <c r="R394" s="215" t="str">
        <f ca="1">IF(ISERROR($V394),"",OFFSET('Smelter Look-up'!$C$4,$V394-4,0)&amp;"")</f>
        <v/>
      </c>
      <c r="S394" s="222" t="str">
        <f t="shared" ca="1" si="57"/>
        <v/>
      </c>
      <c r="T394" s="222" t="str">
        <f ca="1">IF(B394="","",IF(ISERROR(MATCH($J394,SorP!$B$1:$B$6230,0)),"",INDIRECT("'SorP'!$A$"&amp;MATCH($J394,SorP!$B$1:$B$6230,0))))</f>
        <v/>
      </c>
      <c r="U394" s="238"/>
      <c r="V394" s="269" t="e">
        <f>IF(C394="",NA(),IF(OR(C394="Smelter not listed",C394="Smelter not yet identified"),MATCH($B394&amp;$D394,'Smelter Look-up'!$J:$J,0),MATCH($B394&amp;$C394,'Smelter Look-up'!$J:$J,0)))</f>
        <v>#N/A</v>
      </c>
      <c r="W394" s="270"/>
      <c r="X394" s="270">
        <f t="shared" ca="1" si="58"/>
        <v>0</v>
      </c>
      <c r="Y394" s="270"/>
      <c r="Z394" s="270"/>
      <c r="AB394" s="272" t="str">
        <f t="shared" si="59"/>
        <v/>
      </c>
    </row>
    <row r="395" spans="1:28" s="271" customFormat="1" ht="20">
      <c r="A395" s="214"/>
      <c r="B395" s="215" t="str">
        <f>IF(LEN(A395)=0,"",INDEX('Smelter Look-up'!$A:$A,MATCH($A395,'Smelter Look-up'!$E:$E,0)))</f>
        <v/>
      </c>
      <c r="C395" s="219" t="str">
        <f>IF(LEN(A395)=0,"",INDEX('Smelter Look-up'!$C:$C,MATCH($A395,'Smelter Look-up'!$E:$E,0)))</f>
        <v/>
      </c>
      <c r="D395" s="277"/>
      <c r="E395" s="215" t="str">
        <f ca="1">IF(ISERROR($V395),"",OFFSET('Smelter Look-up'!$D$4,$V395-4,0)&amp;"")</f>
        <v/>
      </c>
      <c r="F395" s="215" t="str">
        <f ca="1">IF(ISERROR($V395),"",OFFSET('Smelter Look-up'!$E$4,$V395-4,0))</f>
        <v/>
      </c>
      <c r="G395" s="215" t="str">
        <f ca="1">IF(C395=$X$4,IF(ISERROR($V395),"Enter smelter details","RMI"),IF(ISERROR($V395),"",OFFSET('Smelter Look-up'!$F$4,$V395-4,0)))</f>
        <v/>
      </c>
      <c r="H395" s="216" t="str">
        <f ca="1">IF(ISERROR($V395),"",OFFSET('Smelter Look-up'!$G$4,$V395-4,0))</f>
        <v/>
      </c>
      <c r="I395" s="217" t="str">
        <f ca="1">IF(ISERROR($V395),"",OFFSET('Smelter Look-up'!$H$4,$V395-4,0))</f>
        <v/>
      </c>
      <c r="J395" s="217" t="str">
        <f ca="1">IF(ISERROR($V395),"",OFFSET('Smelter Look-up'!$I$4,$V395-4,0))</f>
        <v/>
      </c>
      <c r="K395" s="267"/>
      <c r="L395" s="267"/>
      <c r="M395" s="267"/>
      <c r="N395" s="267"/>
      <c r="O395" s="267"/>
      <c r="P395" s="218"/>
      <c r="Q395" s="268"/>
      <c r="R395" s="215" t="str">
        <f ca="1">IF(ISERROR($V395),"",OFFSET('Smelter Look-up'!$C$4,$V395-4,0)&amp;"")</f>
        <v/>
      </c>
      <c r="S395" s="222" t="str">
        <f t="shared" ca="1" si="57"/>
        <v/>
      </c>
      <c r="T395" s="222" t="str">
        <f ca="1">IF(B395="","",IF(ISERROR(MATCH($J395,SorP!$B$1:$B$6230,0)),"",INDIRECT("'SorP'!$A$"&amp;MATCH($J395,SorP!$B$1:$B$6230,0))))</f>
        <v/>
      </c>
      <c r="U395" s="238"/>
      <c r="V395" s="269" t="e">
        <f>IF(C395="",NA(),IF(OR(C395="Smelter not listed",C395="Smelter not yet identified"),MATCH($B395&amp;$D395,'Smelter Look-up'!$J:$J,0),MATCH($B395&amp;$C395,'Smelter Look-up'!$J:$J,0)))</f>
        <v>#N/A</v>
      </c>
      <c r="W395" s="270"/>
      <c r="X395" s="270">
        <f t="shared" ca="1" si="58"/>
        <v>0</v>
      </c>
      <c r="Y395" s="270"/>
      <c r="Z395" s="270"/>
      <c r="AB395" s="272" t="str">
        <f t="shared" si="59"/>
        <v/>
      </c>
    </row>
    <row r="396" spans="1:28" s="271" customFormat="1" ht="20">
      <c r="A396" s="214"/>
      <c r="B396" s="215" t="str">
        <f>IF(LEN(A396)=0,"",INDEX('Smelter Look-up'!$A:$A,MATCH($A396,'Smelter Look-up'!$E:$E,0)))</f>
        <v/>
      </c>
      <c r="C396" s="219" t="str">
        <f>IF(LEN(A396)=0,"",INDEX('Smelter Look-up'!$C:$C,MATCH($A396,'Smelter Look-up'!$E:$E,0)))</f>
        <v/>
      </c>
      <c r="D396" s="277"/>
      <c r="E396" s="215" t="str">
        <f ca="1">IF(ISERROR($V396),"",OFFSET('Smelter Look-up'!$D$4,$V396-4,0)&amp;"")</f>
        <v/>
      </c>
      <c r="F396" s="215" t="str">
        <f ca="1">IF(ISERROR($V396),"",OFFSET('Smelter Look-up'!$E$4,$V396-4,0))</f>
        <v/>
      </c>
      <c r="G396" s="215" t="str">
        <f ca="1">IF(C396=$X$4,IF(ISERROR($V396),"Enter smelter details","RMI"),IF(ISERROR($V396),"",OFFSET('Smelter Look-up'!$F$4,$V396-4,0)))</f>
        <v/>
      </c>
      <c r="H396" s="216" t="str">
        <f ca="1">IF(ISERROR($V396),"",OFFSET('Smelter Look-up'!$G$4,$V396-4,0))</f>
        <v/>
      </c>
      <c r="I396" s="217" t="str">
        <f ca="1">IF(ISERROR($V396),"",OFFSET('Smelter Look-up'!$H$4,$V396-4,0))</f>
        <v/>
      </c>
      <c r="J396" s="217" t="str">
        <f ca="1">IF(ISERROR($V396),"",OFFSET('Smelter Look-up'!$I$4,$V396-4,0))</f>
        <v/>
      </c>
      <c r="K396" s="267"/>
      <c r="L396" s="267"/>
      <c r="M396" s="267"/>
      <c r="N396" s="267"/>
      <c r="O396" s="267"/>
      <c r="P396" s="218"/>
      <c r="Q396" s="268"/>
      <c r="R396" s="215" t="str">
        <f ca="1">IF(ISERROR($V396),"",OFFSET('Smelter Look-up'!$C$4,$V396-4,0)&amp;"")</f>
        <v/>
      </c>
      <c r="S396" s="222" t="str">
        <f t="shared" ca="1" si="57"/>
        <v/>
      </c>
      <c r="T396" s="222" t="str">
        <f ca="1">IF(B396="","",IF(ISERROR(MATCH($J396,SorP!$B$1:$B$6230,0)),"",INDIRECT("'SorP'!$A$"&amp;MATCH($J396,SorP!$B$1:$B$6230,0))))</f>
        <v/>
      </c>
      <c r="U396" s="238"/>
      <c r="V396" s="269" t="e">
        <f>IF(C396="",NA(),IF(OR(C396="Smelter not listed",C396="Smelter not yet identified"),MATCH($B396&amp;$D396,'Smelter Look-up'!$J:$J,0),MATCH($B396&amp;$C396,'Smelter Look-up'!$J:$J,0)))</f>
        <v>#N/A</v>
      </c>
      <c r="W396" s="270"/>
      <c r="X396" s="270">
        <f t="shared" ca="1" si="58"/>
        <v>0</v>
      </c>
      <c r="Y396" s="270"/>
      <c r="Z396" s="270"/>
      <c r="AB396" s="272" t="str">
        <f t="shared" si="59"/>
        <v/>
      </c>
    </row>
    <row r="397" spans="1:28" s="271" customFormat="1" ht="20">
      <c r="A397" s="214"/>
      <c r="B397" s="215" t="str">
        <f>IF(LEN(A397)=0,"",INDEX('Smelter Look-up'!$A:$A,MATCH($A397,'Smelter Look-up'!$E:$E,0)))</f>
        <v/>
      </c>
      <c r="C397" s="219" t="str">
        <f>IF(LEN(A397)=0,"",INDEX('Smelter Look-up'!$C:$C,MATCH($A397,'Smelter Look-up'!$E:$E,0)))</f>
        <v/>
      </c>
      <c r="D397" s="277"/>
      <c r="E397" s="215" t="str">
        <f ca="1">IF(ISERROR($V397),"",OFFSET('Smelter Look-up'!$D$4,$V397-4,0)&amp;"")</f>
        <v/>
      </c>
      <c r="F397" s="215" t="str">
        <f ca="1">IF(ISERROR($V397),"",OFFSET('Smelter Look-up'!$E$4,$V397-4,0))</f>
        <v/>
      </c>
      <c r="G397" s="215" t="str">
        <f ca="1">IF(C397=$X$4,IF(ISERROR($V397),"Enter smelter details","RMI"),IF(ISERROR($V397),"",OFFSET('Smelter Look-up'!$F$4,$V397-4,0)))</f>
        <v/>
      </c>
      <c r="H397" s="216" t="str">
        <f ca="1">IF(ISERROR($V397),"",OFFSET('Smelter Look-up'!$G$4,$V397-4,0))</f>
        <v/>
      </c>
      <c r="I397" s="217" t="str">
        <f ca="1">IF(ISERROR($V397),"",OFFSET('Smelter Look-up'!$H$4,$V397-4,0))</f>
        <v/>
      </c>
      <c r="J397" s="217" t="str">
        <f ca="1">IF(ISERROR($V397),"",OFFSET('Smelter Look-up'!$I$4,$V397-4,0))</f>
        <v/>
      </c>
      <c r="K397" s="267"/>
      <c r="L397" s="267"/>
      <c r="M397" s="267"/>
      <c r="N397" s="267"/>
      <c r="O397" s="267"/>
      <c r="P397" s="218"/>
      <c r="Q397" s="268"/>
      <c r="R397" s="215" t="str">
        <f ca="1">IF(ISERROR($V397),"",OFFSET('Smelter Look-up'!$C$4,$V397-4,0)&amp;"")</f>
        <v/>
      </c>
      <c r="S397" s="222" t="str">
        <f t="shared" ca="1" si="57"/>
        <v/>
      </c>
      <c r="T397" s="222" t="str">
        <f ca="1">IF(B397="","",IF(ISERROR(MATCH($J397,SorP!$B$1:$B$6230,0)),"",INDIRECT("'SorP'!$A$"&amp;MATCH($J397,SorP!$B$1:$B$6230,0))))</f>
        <v/>
      </c>
      <c r="U397" s="238"/>
      <c r="V397" s="269" t="e">
        <f>IF(C397="",NA(),IF(OR(C397="Smelter not listed",C397="Smelter not yet identified"),MATCH($B397&amp;$D397,'Smelter Look-up'!$J:$J,0),MATCH($B397&amp;$C397,'Smelter Look-up'!$J:$J,0)))</f>
        <v>#N/A</v>
      </c>
      <c r="W397" s="270"/>
      <c r="X397" s="270">
        <f t="shared" ca="1" si="58"/>
        <v>0</v>
      </c>
      <c r="Y397" s="270"/>
      <c r="Z397" s="270"/>
      <c r="AB397" s="272" t="str">
        <f t="shared" si="59"/>
        <v/>
      </c>
    </row>
    <row r="398" spans="1:28" s="271" customFormat="1" ht="20">
      <c r="A398" s="214"/>
      <c r="B398" s="215" t="str">
        <f>IF(LEN(A398)=0,"",INDEX('Smelter Look-up'!$A:$A,MATCH($A398,'Smelter Look-up'!$E:$E,0)))</f>
        <v/>
      </c>
      <c r="C398" s="219" t="str">
        <f>IF(LEN(A398)=0,"",INDEX('Smelter Look-up'!$C:$C,MATCH($A398,'Smelter Look-up'!$E:$E,0)))</f>
        <v/>
      </c>
      <c r="D398" s="277"/>
      <c r="E398" s="215" t="str">
        <f ca="1">IF(ISERROR($V398),"",OFFSET('Smelter Look-up'!$D$4,$V398-4,0)&amp;"")</f>
        <v/>
      </c>
      <c r="F398" s="215" t="str">
        <f ca="1">IF(ISERROR($V398),"",OFFSET('Smelter Look-up'!$E$4,$V398-4,0))</f>
        <v/>
      </c>
      <c r="G398" s="215" t="str">
        <f ca="1">IF(C398=$X$4,IF(ISERROR($V398),"Enter smelter details","RMI"),IF(ISERROR($V398),"",OFFSET('Smelter Look-up'!$F$4,$V398-4,0)))</f>
        <v/>
      </c>
      <c r="H398" s="216" t="str">
        <f ca="1">IF(ISERROR($V398),"",OFFSET('Smelter Look-up'!$G$4,$V398-4,0))</f>
        <v/>
      </c>
      <c r="I398" s="217" t="str">
        <f ca="1">IF(ISERROR($V398),"",OFFSET('Smelter Look-up'!$H$4,$V398-4,0))</f>
        <v/>
      </c>
      <c r="J398" s="217" t="str">
        <f ca="1">IF(ISERROR($V398),"",OFFSET('Smelter Look-up'!$I$4,$V398-4,0))</f>
        <v/>
      </c>
      <c r="K398" s="267"/>
      <c r="L398" s="267"/>
      <c r="M398" s="267"/>
      <c r="N398" s="267"/>
      <c r="O398" s="267"/>
      <c r="P398" s="218"/>
      <c r="Q398" s="268"/>
      <c r="R398" s="215" t="str">
        <f ca="1">IF(ISERROR($V398),"",OFFSET('Smelter Look-up'!$C$4,$V398-4,0)&amp;"")</f>
        <v/>
      </c>
      <c r="S398" s="222" t="str">
        <f t="shared" ca="1" si="57"/>
        <v/>
      </c>
      <c r="T398" s="222" t="str">
        <f ca="1">IF(B398="","",IF(ISERROR(MATCH($J398,SorP!$B$1:$B$6230,0)),"",INDIRECT("'SorP'!$A$"&amp;MATCH($J398,SorP!$B$1:$B$6230,0))))</f>
        <v/>
      </c>
      <c r="U398" s="238"/>
      <c r="V398" s="269" t="e">
        <f>IF(C398="",NA(),IF(OR(C398="Smelter not listed",C398="Smelter not yet identified"),MATCH($B398&amp;$D398,'Smelter Look-up'!$J:$J,0),MATCH($B398&amp;$C398,'Smelter Look-up'!$J:$J,0)))</f>
        <v>#N/A</v>
      </c>
      <c r="W398" s="270"/>
      <c r="X398" s="270">
        <f t="shared" ca="1" si="58"/>
        <v>0</v>
      </c>
      <c r="Y398" s="270"/>
      <c r="Z398" s="270"/>
      <c r="AB398" s="272" t="str">
        <f t="shared" si="59"/>
        <v/>
      </c>
    </row>
    <row r="399" spans="1:28" s="271" customFormat="1" ht="20">
      <c r="A399" s="214"/>
      <c r="B399" s="215" t="str">
        <f>IF(LEN(A399)=0,"",INDEX('Smelter Look-up'!$A:$A,MATCH($A399,'Smelter Look-up'!$E:$E,0)))</f>
        <v/>
      </c>
      <c r="C399" s="219" t="str">
        <f>IF(LEN(A399)=0,"",INDEX('Smelter Look-up'!$C:$C,MATCH($A399,'Smelter Look-up'!$E:$E,0)))</f>
        <v/>
      </c>
      <c r="D399" s="277"/>
      <c r="E399" s="215" t="str">
        <f ca="1">IF(ISERROR($V399),"",OFFSET('Smelter Look-up'!$D$4,$V399-4,0)&amp;"")</f>
        <v/>
      </c>
      <c r="F399" s="215" t="str">
        <f ca="1">IF(ISERROR($V399),"",OFFSET('Smelter Look-up'!$E$4,$V399-4,0))</f>
        <v/>
      </c>
      <c r="G399" s="215" t="str">
        <f ca="1">IF(C399=$X$4,IF(ISERROR($V399),"Enter smelter details","RMI"),IF(ISERROR($V399),"",OFFSET('Smelter Look-up'!$F$4,$V399-4,0)))</f>
        <v/>
      </c>
      <c r="H399" s="216" t="str">
        <f ca="1">IF(ISERROR($V399),"",OFFSET('Smelter Look-up'!$G$4,$V399-4,0))</f>
        <v/>
      </c>
      <c r="I399" s="217" t="str">
        <f ca="1">IF(ISERROR($V399),"",OFFSET('Smelter Look-up'!$H$4,$V399-4,0))</f>
        <v/>
      </c>
      <c r="J399" s="217" t="str">
        <f ca="1">IF(ISERROR($V399),"",OFFSET('Smelter Look-up'!$I$4,$V399-4,0))</f>
        <v/>
      </c>
      <c r="K399" s="267"/>
      <c r="L399" s="267"/>
      <c r="M399" s="267"/>
      <c r="N399" s="267"/>
      <c r="O399" s="267"/>
      <c r="P399" s="218"/>
      <c r="Q399" s="268"/>
      <c r="R399" s="215" t="str">
        <f ca="1">IF(ISERROR($V399),"",OFFSET('Smelter Look-up'!$C$4,$V399-4,0)&amp;"")</f>
        <v/>
      </c>
      <c r="S399" s="222" t="str">
        <f t="shared" ca="1" si="57"/>
        <v/>
      </c>
      <c r="T399" s="222" t="str">
        <f ca="1">IF(B399="","",IF(ISERROR(MATCH($J399,SorP!$B$1:$B$6230,0)),"",INDIRECT("'SorP'!$A$"&amp;MATCH($J399,SorP!$B$1:$B$6230,0))))</f>
        <v/>
      </c>
      <c r="U399" s="238"/>
      <c r="V399" s="269" t="e">
        <f>IF(C399="",NA(),IF(OR(C399="Smelter not listed",C399="Smelter not yet identified"),MATCH($B399&amp;$D399,'Smelter Look-up'!$J:$J,0),MATCH($B399&amp;$C399,'Smelter Look-up'!$J:$J,0)))</f>
        <v>#N/A</v>
      </c>
      <c r="W399" s="270"/>
      <c r="X399" s="270">
        <f t="shared" ca="1" si="58"/>
        <v>0</v>
      </c>
      <c r="Y399" s="270"/>
      <c r="Z399" s="270"/>
      <c r="AB399" s="272" t="str">
        <f t="shared" si="59"/>
        <v/>
      </c>
    </row>
    <row r="400" spans="1:28" s="271" customFormat="1" ht="20">
      <c r="A400" s="214"/>
      <c r="B400" s="215" t="str">
        <f>IF(LEN(A400)=0,"",INDEX('Smelter Look-up'!$A:$A,MATCH($A400,'Smelter Look-up'!$E:$E,0)))</f>
        <v/>
      </c>
      <c r="C400" s="219" t="str">
        <f>IF(LEN(A400)=0,"",INDEX('Smelter Look-up'!$C:$C,MATCH($A400,'Smelter Look-up'!$E:$E,0)))</f>
        <v/>
      </c>
      <c r="D400" s="277"/>
      <c r="E400" s="215" t="str">
        <f ca="1">IF(ISERROR($V400),"",OFFSET('Smelter Look-up'!$D$4,$V400-4,0)&amp;"")</f>
        <v/>
      </c>
      <c r="F400" s="215" t="str">
        <f ca="1">IF(ISERROR($V400),"",OFFSET('Smelter Look-up'!$E$4,$V400-4,0))</f>
        <v/>
      </c>
      <c r="G400" s="215" t="str">
        <f ca="1">IF(C400=$X$4,IF(ISERROR($V400),"Enter smelter details","RMI"),IF(ISERROR($V400),"",OFFSET('Smelter Look-up'!$F$4,$V400-4,0)))</f>
        <v/>
      </c>
      <c r="H400" s="216" t="str">
        <f ca="1">IF(ISERROR($V400),"",OFFSET('Smelter Look-up'!$G$4,$V400-4,0))</f>
        <v/>
      </c>
      <c r="I400" s="217" t="str">
        <f ca="1">IF(ISERROR($V400),"",OFFSET('Smelter Look-up'!$H$4,$V400-4,0))</f>
        <v/>
      </c>
      <c r="J400" s="217" t="str">
        <f ca="1">IF(ISERROR($V400),"",OFFSET('Smelter Look-up'!$I$4,$V400-4,0))</f>
        <v/>
      </c>
      <c r="K400" s="267"/>
      <c r="L400" s="267"/>
      <c r="M400" s="267"/>
      <c r="N400" s="267"/>
      <c r="O400" s="267"/>
      <c r="P400" s="218"/>
      <c r="Q400" s="268"/>
      <c r="R400" s="215" t="str">
        <f ca="1">IF(ISERROR($V400),"",OFFSET('Smelter Look-up'!$C$4,$V400-4,0)&amp;"")</f>
        <v/>
      </c>
      <c r="S400" s="222" t="str">
        <f t="shared" ca="1" si="57"/>
        <v/>
      </c>
      <c r="T400" s="222" t="str">
        <f ca="1">IF(B400="","",IF(ISERROR(MATCH($J400,SorP!$B$1:$B$6230,0)),"",INDIRECT("'SorP'!$A$"&amp;MATCH($J400,SorP!$B$1:$B$6230,0))))</f>
        <v/>
      </c>
      <c r="U400" s="238"/>
      <c r="V400" s="269" t="e">
        <f>IF(C400="",NA(),IF(OR(C400="Smelter not listed",C400="Smelter not yet identified"),MATCH($B400&amp;$D400,'Smelter Look-up'!$J:$J,0),MATCH($B400&amp;$C400,'Smelter Look-up'!$J:$J,0)))</f>
        <v>#N/A</v>
      </c>
      <c r="W400" s="270"/>
      <c r="X400" s="270">
        <f t="shared" ca="1" si="58"/>
        <v>0</v>
      </c>
      <c r="Y400" s="270"/>
      <c r="Z400" s="270"/>
      <c r="AB400" s="272" t="str">
        <f t="shared" si="59"/>
        <v/>
      </c>
    </row>
    <row r="401" spans="1:28" s="271" customFormat="1" ht="20">
      <c r="A401" s="214"/>
      <c r="B401" s="215" t="str">
        <f>IF(LEN(A401)=0,"",INDEX('Smelter Look-up'!$A:$A,MATCH($A401,'Smelter Look-up'!$E:$E,0)))</f>
        <v/>
      </c>
      <c r="C401" s="219" t="str">
        <f>IF(LEN(A401)=0,"",INDEX('Smelter Look-up'!$C:$C,MATCH($A401,'Smelter Look-up'!$E:$E,0)))</f>
        <v/>
      </c>
      <c r="D401" s="277"/>
      <c r="E401" s="215" t="str">
        <f ca="1">IF(ISERROR($V401),"",OFFSET('Smelter Look-up'!$D$4,$V401-4,0)&amp;"")</f>
        <v/>
      </c>
      <c r="F401" s="215" t="str">
        <f ca="1">IF(ISERROR($V401),"",OFFSET('Smelter Look-up'!$E$4,$V401-4,0))</f>
        <v/>
      </c>
      <c r="G401" s="215" t="str">
        <f ca="1">IF(C401=$X$4,IF(ISERROR($V401),"Enter smelter details","RMI"),IF(ISERROR($V401),"",OFFSET('Smelter Look-up'!$F$4,$V401-4,0)))</f>
        <v/>
      </c>
      <c r="H401" s="216" t="str">
        <f ca="1">IF(ISERROR($V401),"",OFFSET('Smelter Look-up'!$G$4,$V401-4,0))</f>
        <v/>
      </c>
      <c r="I401" s="217" t="str">
        <f ca="1">IF(ISERROR($V401),"",OFFSET('Smelter Look-up'!$H$4,$V401-4,0))</f>
        <v/>
      </c>
      <c r="J401" s="217" t="str">
        <f ca="1">IF(ISERROR($V401),"",OFFSET('Smelter Look-up'!$I$4,$V401-4,0))</f>
        <v/>
      </c>
      <c r="K401" s="267"/>
      <c r="L401" s="267"/>
      <c r="M401" s="267"/>
      <c r="N401" s="267"/>
      <c r="O401" s="267"/>
      <c r="P401" s="218"/>
      <c r="Q401" s="268"/>
      <c r="R401" s="215" t="str">
        <f ca="1">IF(ISERROR($V401),"",OFFSET('Smelter Look-up'!$C$4,$V401-4,0)&amp;"")</f>
        <v/>
      </c>
      <c r="S401" s="222" t="str">
        <f t="shared" ca="1" si="57"/>
        <v/>
      </c>
      <c r="T401" s="222" t="str">
        <f ca="1">IF(B401="","",IF(ISERROR(MATCH($J401,SorP!$B$1:$B$6230,0)),"",INDIRECT("'SorP'!$A$"&amp;MATCH($J401,SorP!$B$1:$B$6230,0))))</f>
        <v/>
      </c>
      <c r="U401" s="238"/>
      <c r="V401" s="269" t="e">
        <f>IF(C401="",NA(),IF(OR(C401="Smelter not listed",C401="Smelter not yet identified"),MATCH($B401&amp;$D401,'Smelter Look-up'!$J:$J,0),MATCH($B401&amp;$C401,'Smelter Look-up'!$J:$J,0)))</f>
        <v>#N/A</v>
      </c>
      <c r="W401" s="270"/>
      <c r="X401" s="270">
        <f t="shared" ca="1" si="58"/>
        <v>0</v>
      </c>
      <c r="Y401" s="270"/>
      <c r="Z401" s="270"/>
      <c r="AB401" s="272" t="str">
        <f t="shared" si="59"/>
        <v/>
      </c>
    </row>
    <row r="402" spans="1:28" s="271" customFormat="1" ht="20">
      <c r="A402" s="214"/>
      <c r="B402" s="215" t="str">
        <f>IF(LEN(A402)=0,"",INDEX('Smelter Look-up'!$A:$A,MATCH($A402,'Smelter Look-up'!$E:$E,0)))</f>
        <v/>
      </c>
      <c r="C402" s="219" t="str">
        <f>IF(LEN(A402)=0,"",INDEX('Smelter Look-up'!$C:$C,MATCH($A402,'Smelter Look-up'!$E:$E,0)))</f>
        <v/>
      </c>
      <c r="D402" s="277"/>
      <c r="E402" s="215" t="str">
        <f ca="1">IF(ISERROR($V402),"",OFFSET('Smelter Look-up'!$D$4,$V402-4,0)&amp;"")</f>
        <v/>
      </c>
      <c r="F402" s="215" t="str">
        <f ca="1">IF(ISERROR($V402),"",OFFSET('Smelter Look-up'!$E$4,$V402-4,0))</f>
        <v/>
      </c>
      <c r="G402" s="215" t="str">
        <f ca="1">IF(C402=$X$4,IF(ISERROR($V402),"Enter smelter details","RMI"),IF(ISERROR($V402),"",OFFSET('Smelter Look-up'!$F$4,$V402-4,0)))</f>
        <v/>
      </c>
      <c r="H402" s="216" t="str">
        <f ca="1">IF(ISERROR($V402),"",OFFSET('Smelter Look-up'!$G$4,$V402-4,0))</f>
        <v/>
      </c>
      <c r="I402" s="217" t="str">
        <f ca="1">IF(ISERROR($V402),"",OFFSET('Smelter Look-up'!$H$4,$V402-4,0))</f>
        <v/>
      </c>
      <c r="J402" s="217" t="str">
        <f ca="1">IF(ISERROR($V402),"",OFFSET('Smelter Look-up'!$I$4,$V402-4,0))</f>
        <v/>
      </c>
      <c r="K402" s="267"/>
      <c r="L402" s="267"/>
      <c r="M402" s="267"/>
      <c r="N402" s="267"/>
      <c r="O402" s="267"/>
      <c r="P402" s="218"/>
      <c r="Q402" s="268"/>
      <c r="R402" s="215" t="str">
        <f ca="1">IF(ISERROR($V402),"",OFFSET('Smelter Look-up'!$C$4,$V402-4,0)&amp;"")</f>
        <v/>
      </c>
      <c r="S402" s="222" t="str">
        <f t="shared" ca="1" si="57"/>
        <v/>
      </c>
      <c r="T402" s="222" t="str">
        <f ca="1">IF(B402="","",IF(ISERROR(MATCH($J402,SorP!$B$1:$B$6230,0)),"",INDIRECT("'SorP'!$A$"&amp;MATCH($J402,SorP!$B$1:$B$6230,0))))</f>
        <v/>
      </c>
      <c r="U402" s="238"/>
      <c r="V402" s="269" t="e">
        <f>IF(C402="",NA(),IF(OR(C402="Smelter not listed",C402="Smelter not yet identified"),MATCH($B402&amp;$D402,'Smelter Look-up'!$J:$J,0),MATCH($B402&amp;$C402,'Smelter Look-up'!$J:$J,0)))</f>
        <v>#N/A</v>
      </c>
      <c r="W402" s="270"/>
      <c r="X402" s="270">
        <f t="shared" ca="1" si="58"/>
        <v>0</v>
      </c>
      <c r="Y402" s="270"/>
      <c r="Z402" s="270"/>
      <c r="AB402" s="272" t="str">
        <f t="shared" si="59"/>
        <v/>
      </c>
    </row>
    <row r="403" spans="1:28" s="271" customFormat="1" ht="20">
      <c r="A403" s="214"/>
      <c r="B403" s="215" t="str">
        <f>IF(LEN(A403)=0,"",INDEX('Smelter Look-up'!$A:$A,MATCH($A403,'Smelter Look-up'!$E:$E,0)))</f>
        <v/>
      </c>
      <c r="C403" s="219" t="str">
        <f>IF(LEN(A403)=0,"",INDEX('Smelter Look-up'!$C:$C,MATCH($A403,'Smelter Look-up'!$E:$E,0)))</f>
        <v/>
      </c>
      <c r="D403" s="277"/>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7"/>
        <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8"/>
        <v>0</v>
      </c>
      <c r="Y403" s="270"/>
      <c r="Z403" s="270"/>
      <c r="AB403" s="272" t="str">
        <f t="shared" si="59"/>
        <v/>
      </c>
    </row>
    <row r="404" spans="1:28" s="271" customFormat="1" ht="20">
      <c r="A404" s="214"/>
      <c r="B404" s="215" t="str">
        <f>IF(LEN(A404)=0,"",INDEX('Smelter Look-up'!$A:$A,MATCH($A404,'Smelter Look-up'!$E:$E,0)))</f>
        <v/>
      </c>
      <c r="C404" s="219" t="str">
        <f>IF(LEN(A404)=0,"",INDEX('Smelter Look-up'!$C:$C,MATCH($A404,'Smelter Look-up'!$E:$E,0)))</f>
        <v/>
      </c>
      <c r="D404" s="277"/>
      <c r="E404" s="215" t="str">
        <f ca="1">IF(ISERROR($V404),"",OFFSET('Smelter Look-up'!$D$4,$V404-4,0)&amp;"")</f>
        <v/>
      </c>
      <c r="F404" s="215" t="str">
        <f ca="1">IF(ISERROR($V404),"",OFFSET('Smelter Look-up'!$E$4,$V404-4,0))</f>
        <v/>
      </c>
      <c r="G404" s="215" t="str">
        <f ca="1">IF(C404=$X$4,IF(ISERROR($V404),"Enter smelter details","RMI"),IF(ISERROR($V404),"",OFFSET('Smelter Look-up'!$F$4,$V404-4,0)))</f>
        <v/>
      </c>
      <c r="H404" s="216" t="str">
        <f ca="1">IF(ISERROR($V404),"",OFFSET('Smelter Look-up'!$G$4,$V404-4,0))</f>
        <v/>
      </c>
      <c r="I404" s="217" t="str">
        <f ca="1">IF(ISERROR($V404),"",OFFSET('Smelter Look-up'!$H$4,$V404-4,0))</f>
        <v/>
      </c>
      <c r="J404" s="217" t="str">
        <f ca="1">IF(ISERROR($V404),"",OFFSET('Smelter Look-up'!$I$4,$V404-4,0))</f>
        <v/>
      </c>
      <c r="K404" s="267"/>
      <c r="L404" s="267"/>
      <c r="M404" s="267"/>
      <c r="N404" s="267"/>
      <c r="O404" s="267"/>
      <c r="P404" s="218"/>
      <c r="Q404" s="268"/>
      <c r="R404" s="215" t="str">
        <f ca="1">IF(ISERROR($V404),"",OFFSET('Smelter Look-up'!$C$4,$V404-4,0)&amp;"")</f>
        <v/>
      </c>
      <c r="S404" s="222" t="str">
        <f t="shared" ca="1" si="57"/>
        <v/>
      </c>
      <c r="T404" s="222" t="str">
        <f ca="1">IF(B404="","",IF(ISERROR(MATCH($J404,SorP!$B$1:$B$6230,0)),"",INDIRECT("'SorP'!$A$"&amp;MATCH($J404,SorP!$B$1:$B$6230,0))))</f>
        <v/>
      </c>
      <c r="U404" s="238"/>
      <c r="V404" s="269" t="e">
        <f>IF(C404="",NA(),IF(OR(C404="Smelter not listed",C404="Smelter not yet identified"),MATCH($B404&amp;$D404,'Smelter Look-up'!$J:$J,0),MATCH($B404&amp;$C404,'Smelter Look-up'!$J:$J,0)))</f>
        <v>#N/A</v>
      </c>
      <c r="W404" s="270"/>
      <c r="X404" s="270">
        <f t="shared" ca="1" si="58"/>
        <v>0</v>
      </c>
      <c r="Y404" s="270"/>
      <c r="Z404" s="270"/>
      <c r="AB404" s="272" t="str">
        <f t="shared" si="59"/>
        <v/>
      </c>
    </row>
    <row r="405" spans="1:28" s="271" customFormat="1" ht="20">
      <c r="A405" s="214"/>
      <c r="B405" s="215" t="str">
        <f>IF(LEN(A405)=0,"",INDEX('Smelter Look-up'!$A:$A,MATCH($A405,'Smelter Look-up'!$E:$E,0)))</f>
        <v/>
      </c>
      <c r="C405" s="219" t="str">
        <f>IF(LEN(A405)=0,"",INDEX('Smelter Look-up'!$C:$C,MATCH($A405,'Smelter Look-up'!$E:$E,0)))</f>
        <v/>
      </c>
      <c r="D405" s="277"/>
      <c r="E405" s="215" t="str">
        <f ca="1">IF(ISERROR($V405),"",OFFSET('Smelter Look-up'!$D$4,$V405-4,0)&amp;"")</f>
        <v/>
      </c>
      <c r="F405" s="215" t="str">
        <f ca="1">IF(ISERROR($V405),"",OFFSET('Smelter Look-up'!$E$4,$V405-4,0))</f>
        <v/>
      </c>
      <c r="G405" s="215" t="str">
        <f ca="1">IF(C405=$X$4,IF(ISERROR($V405),"Enter smelter details","RMI"),IF(ISERROR($V405),"",OFFSET('Smelter Look-up'!$F$4,$V405-4,0)))</f>
        <v/>
      </c>
      <c r="H405" s="216" t="str">
        <f ca="1">IF(ISERROR($V405),"",OFFSET('Smelter Look-up'!$G$4,$V405-4,0))</f>
        <v/>
      </c>
      <c r="I405" s="217" t="str">
        <f ca="1">IF(ISERROR($V405),"",OFFSET('Smelter Look-up'!$H$4,$V405-4,0))</f>
        <v/>
      </c>
      <c r="J405" s="217" t="str">
        <f ca="1">IF(ISERROR($V405),"",OFFSET('Smelter Look-up'!$I$4,$V405-4,0))</f>
        <v/>
      </c>
      <c r="K405" s="267"/>
      <c r="L405" s="267"/>
      <c r="M405" s="267"/>
      <c r="N405" s="267"/>
      <c r="O405" s="267"/>
      <c r="P405" s="218"/>
      <c r="Q405" s="268"/>
      <c r="R405" s="215" t="str">
        <f ca="1">IF(ISERROR($V405),"",OFFSET('Smelter Look-up'!$C$4,$V405-4,0)&amp;"")</f>
        <v/>
      </c>
      <c r="S405" s="222" t="str">
        <f t="shared" ca="1" si="57"/>
        <v/>
      </c>
      <c r="T405" s="222" t="str">
        <f ca="1">IF(B405="","",IF(ISERROR(MATCH($J405,SorP!$B$1:$B$6230,0)),"",INDIRECT("'SorP'!$A$"&amp;MATCH($J405,SorP!$B$1:$B$6230,0))))</f>
        <v/>
      </c>
      <c r="U405" s="238"/>
      <c r="V405" s="269" t="e">
        <f>IF(C405="",NA(),IF(OR(C405="Smelter not listed",C405="Smelter not yet identified"),MATCH($B405&amp;$D405,'Smelter Look-up'!$J:$J,0),MATCH($B405&amp;$C405,'Smelter Look-up'!$J:$J,0)))</f>
        <v>#N/A</v>
      </c>
      <c r="W405" s="270"/>
      <c r="X405" s="270">
        <f t="shared" ca="1" si="58"/>
        <v>0</v>
      </c>
      <c r="Y405" s="270"/>
      <c r="Z405" s="270"/>
      <c r="AB405" s="272" t="str">
        <f t="shared" si="59"/>
        <v/>
      </c>
    </row>
    <row r="406" spans="1:28" s="271" customFormat="1" ht="20">
      <c r="A406" s="214"/>
      <c r="B406" s="215" t="str">
        <f>IF(LEN(A406)=0,"",INDEX('Smelter Look-up'!$A:$A,MATCH($A406,'Smelter Look-up'!$E:$E,0)))</f>
        <v/>
      </c>
      <c r="C406" s="219" t="str">
        <f>IF(LEN(A406)=0,"",INDEX('Smelter Look-up'!$C:$C,MATCH($A406,'Smelter Look-up'!$E:$E,0)))</f>
        <v/>
      </c>
      <c r="D406" s="277"/>
      <c r="E406" s="215" t="str">
        <f ca="1">IF(ISERROR($V406),"",OFFSET('Smelter Look-up'!$D$4,$V406-4,0)&amp;"")</f>
        <v/>
      </c>
      <c r="F406" s="215" t="str">
        <f ca="1">IF(ISERROR($V406),"",OFFSET('Smelter Look-up'!$E$4,$V406-4,0))</f>
        <v/>
      </c>
      <c r="G406" s="215" t="str">
        <f ca="1">IF(C406=$X$4,IF(ISERROR($V406),"Enter smelter details","RMI"),IF(ISERROR($V406),"",OFFSET('Smelter Look-up'!$F$4,$V406-4,0)))</f>
        <v/>
      </c>
      <c r="H406" s="216" t="str">
        <f ca="1">IF(ISERROR($V406),"",OFFSET('Smelter Look-up'!$G$4,$V406-4,0))</f>
        <v/>
      </c>
      <c r="I406" s="217" t="str">
        <f ca="1">IF(ISERROR($V406),"",OFFSET('Smelter Look-up'!$H$4,$V406-4,0))</f>
        <v/>
      </c>
      <c r="J406" s="217" t="str">
        <f ca="1">IF(ISERROR($V406),"",OFFSET('Smelter Look-up'!$I$4,$V406-4,0))</f>
        <v/>
      </c>
      <c r="K406" s="267"/>
      <c r="L406" s="267"/>
      <c r="M406" s="267"/>
      <c r="N406" s="267"/>
      <c r="O406" s="267"/>
      <c r="P406" s="218"/>
      <c r="Q406" s="268"/>
      <c r="R406" s="215" t="str">
        <f ca="1">IF(ISERROR($V406),"",OFFSET('Smelter Look-up'!$C$4,$V406-4,0)&amp;"")</f>
        <v/>
      </c>
      <c r="S406" s="222" t="str">
        <f t="shared" ca="1" si="57"/>
        <v/>
      </c>
      <c r="T406" s="222" t="str">
        <f ca="1">IF(B406="","",IF(ISERROR(MATCH($J406,SorP!$B$1:$B$6230,0)),"",INDIRECT("'SorP'!$A$"&amp;MATCH($J406,SorP!$B$1:$B$6230,0))))</f>
        <v/>
      </c>
      <c r="U406" s="238"/>
      <c r="V406" s="269" t="e">
        <f>IF(C406="",NA(),IF(OR(C406="Smelter not listed",C406="Smelter not yet identified"),MATCH($B406&amp;$D406,'Smelter Look-up'!$J:$J,0),MATCH($B406&amp;$C406,'Smelter Look-up'!$J:$J,0)))</f>
        <v>#N/A</v>
      </c>
      <c r="W406" s="270"/>
      <c r="X406" s="270">
        <f t="shared" ca="1" si="58"/>
        <v>0</v>
      </c>
      <c r="Y406" s="270"/>
      <c r="Z406" s="270"/>
      <c r="AB406" s="272" t="str">
        <f t="shared" si="59"/>
        <v/>
      </c>
    </row>
    <row r="407" spans="1:28" s="271" customFormat="1" ht="20">
      <c r="A407" s="214"/>
      <c r="B407" s="215" t="str">
        <f>IF(LEN(A407)=0,"",INDEX('Smelter Look-up'!$A:$A,MATCH($A407,'Smelter Look-up'!$E:$E,0)))</f>
        <v/>
      </c>
      <c r="C407" s="219" t="str">
        <f>IF(LEN(A407)=0,"",INDEX('Smelter Look-up'!$C:$C,MATCH($A407,'Smelter Look-up'!$E:$E,0)))</f>
        <v/>
      </c>
      <c r="D407" s="277"/>
      <c r="E407" s="215" t="str">
        <f ca="1">IF(ISERROR($V407),"",OFFSET('Smelter Look-up'!$D$4,$V407-4,0)&amp;"")</f>
        <v/>
      </c>
      <c r="F407" s="215" t="str">
        <f ca="1">IF(ISERROR($V407),"",OFFSET('Smelter Look-up'!$E$4,$V407-4,0))</f>
        <v/>
      </c>
      <c r="G407" s="215" t="str">
        <f ca="1">IF(C407=$X$4,IF(ISERROR($V407),"Enter smelter details","RMI"),IF(ISERROR($V407),"",OFFSET('Smelter Look-up'!$F$4,$V407-4,0)))</f>
        <v/>
      </c>
      <c r="H407" s="216" t="str">
        <f ca="1">IF(ISERROR($V407),"",OFFSET('Smelter Look-up'!$G$4,$V407-4,0))</f>
        <v/>
      </c>
      <c r="I407" s="217" t="str">
        <f ca="1">IF(ISERROR($V407),"",OFFSET('Smelter Look-up'!$H$4,$V407-4,0))</f>
        <v/>
      </c>
      <c r="J407" s="217" t="str">
        <f ca="1">IF(ISERROR($V407),"",OFFSET('Smelter Look-up'!$I$4,$V407-4,0))</f>
        <v/>
      </c>
      <c r="K407" s="267"/>
      <c r="L407" s="267"/>
      <c r="M407" s="267"/>
      <c r="N407" s="267"/>
      <c r="O407" s="267"/>
      <c r="P407" s="218"/>
      <c r="Q407" s="268"/>
      <c r="R407" s="215" t="str">
        <f ca="1">IF(ISERROR($V407),"",OFFSET('Smelter Look-up'!$C$4,$V407-4,0)&amp;"")</f>
        <v/>
      </c>
      <c r="S407" s="222" t="str">
        <f t="shared" ca="1" si="57"/>
        <v/>
      </c>
      <c r="T407" s="222" t="str">
        <f ca="1">IF(B407="","",IF(ISERROR(MATCH($J407,SorP!$B$1:$B$6230,0)),"",INDIRECT("'SorP'!$A$"&amp;MATCH($J407,SorP!$B$1:$B$6230,0))))</f>
        <v/>
      </c>
      <c r="U407" s="238"/>
      <c r="V407" s="269" t="e">
        <f>IF(C407="",NA(),IF(OR(C407="Smelter not listed",C407="Smelter not yet identified"),MATCH($B407&amp;$D407,'Smelter Look-up'!$J:$J,0),MATCH($B407&amp;$C407,'Smelter Look-up'!$J:$J,0)))</f>
        <v>#N/A</v>
      </c>
      <c r="W407" s="270"/>
      <c r="X407" s="270">
        <f t="shared" ca="1" si="58"/>
        <v>0</v>
      </c>
      <c r="Y407" s="270"/>
      <c r="Z407" s="270"/>
      <c r="AB407" s="272" t="str">
        <f t="shared" si="59"/>
        <v/>
      </c>
    </row>
    <row r="408" spans="1:28" s="271" customFormat="1" ht="20">
      <c r="A408" s="214"/>
      <c r="B408" s="215" t="str">
        <f>IF(LEN(A408)=0,"",INDEX('Smelter Look-up'!$A:$A,MATCH($A408,'Smelter Look-up'!$E:$E,0)))</f>
        <v/>
      </c>
      <c r="C408" s="219" t="str">
        <f>IF(LEN(A408)=0,"",INDEX('Smelter Look-up'!$C:$C,MATCH($A408,'Smelter Look-up'!$E:$E,0)))</f>
        <v/>
      </c>
      <c r="D408" s="277"/>
      <c r="E408" s="215" t="str">
        <f ca="1">IF(ISERROR($V408),"",OFFSET('Smelter Look-up'!$D$4,$V408-4,0)&amp;"")</f>
        <v/>
      </c>
      <c r="F408" s="215" t="str">
        <f ca="1">IF(ISERROR($V408),"",OFFSET('Smelter Look-up'!$E$4,$V408-4,0))</f>
        <v/>
      </c>
      <c r="G408" s="215" t="str">
        <f ca="1">IF(C408=$X$4,IF(ISERROR($V408),"Enter smelter details","RMI"),IF(ISERROR($V408),"",OFFSET('Smelter Look-up'!$F$4,$V408-4,0)))</f>
        <v/>
      </c>
      <c r="H408" s="216" t="str">
        <f ca="1">IF(ISERROR($V408),"",OFFSET('Smelter Look-up'!$G$4,$V408-4,0))</f>
        <v/>
      </c>
      <c r="I408" s="217" t="str">
        <f ca="1">IF(ISERROR($V408),"",OFFSET('Smelter Look-up'!$H$4,$V408-4,0))</f>
        <v/>
      </c>
      <c r="J408" s="217" t="str">
        <f ca="1">IF(ISERROR($V408),"",OFFSET('Smelter Look-up'!$I$4,$V408-4,0))</f>
        <v/>
      </c>
      <c r="K408" s="267"/>
      <c r="L408" s="267"/>
      <c r="M408" s="267"/>
      <c r="N408" s="267"/>
      <c r="O408" s="267"/>
      <c r="P408" s="218"/>
      <c r="Q408" s="268"/>
      <c r="R408" s="215" t="str">
        <f ca="1">IF(ISERROR($V408),"",OFFSET('Smelter Look-up'!$C$4,$V408-4,0)&amp;"")</f>
        <v/>
      </c>
      <c r="S408" s="222" t="str">
        <f t="shared" ca="1" si="57"/>
        <v/>
      </c>
      <c r="T408" s="222" t="str">
        <f ca="1">IF(B408="","",IF(ISERROR(MATCH($J408,SorP!$B$1:$B$6230,0)),"",INDIRECT("'SorP'!$A$"&amp;MATCH($J408,SorP!$B$1:$B$6230,0))))</f>
        <v/>
      </c>
      <c r="U408" s="238"/>
      <c r="V408" s="269" t="e">
        <f>IF(C408="",NA(),IF(OR(C408="Smelter not listed",C408="Smelter not yet identified"),MATCH($B408&amp;$D408,'Smelter Look-up'!$J:$J,0),MATCH($B408&amp;$C408,'Smelter Look-up'!$J:$J,0)))</f>
        <v>#N/A</v>
      </c>
      <c r="W408" s="270"/>
      <c r="X408" s="270">
        <f t="shared" ca="1" si="58"/>
        <v>0</v>
      </c>
      <c r="Y408" s="270"/>
      <c r="Z408" s="270"/>
      <c r="AB408" s="272" t="str">
        <f t="shared" si="59"/>
        <v/>
      </c>
    </row>
    <row r="409" spans="1:28" s="271" customFormat="1" ht="20">
      <c r="A409" s="214"/>
      <c r="B409" s="215" t="str">
        <f>IF(LEN(A409)=0,"",INDEX('Smelter Look-up'!$A:$A,MATCH($A409,'Smelter Look-up'!$E:$E,0)))</f>
        <v/>
      </c>
      <c r="C409" s="219" t="str">
        <f>IF(LEN(A409)=0,"",INDEX('Smelter Look-up'!$C:$C,MATCH($A409,'Smelter Look-up'!$E:$E,0)))</f>
        <v/>
      </c>
      <c r="D409" s="277"/>
      <c r="E409" s="215" t="str">
        <f ca="1">IF(ISERROR($V409),"",OFFSET('Smelter Look-up'!$D$4,$V409-4,0)&amp;"")</f>
        <v/>
      </c>
      <c r="F409" s="215" t="str">
        <f ca="1">IF(ISERROR($V409),"",OFFSET('Smelter Look-up'!$E$4,$V409-4,0))</f>
        <v/>
      </c>
      <c r="G409" s="215" t="str">
        <f ca="1">IF(C409=$X$4,IF(ISERROR($V409),"Enter smelter details","RMI"),IF(ISERROR($V409),"",OFFSET('Smelter Look-up'!$F$4,$V409-4,0)))</f>
        <v/>
      </c>
      <c r="H409" s="216" t="str">
        <f ca="1">IF(ISERROR($V409),"",OFFSET('Smelter Look-up'!$G$4,$V409-4,0))</f>
        <v/>
      </c>
      <c r="I409" s="217" t="str">
        <f ca="1">IF(ISERROR($V409),"",OFFSET('Smelter Look-up'!$H$4,$V409-4,0))</f>
        <v/>
      </c>
      <c r="J409" s="217" t="str">
        <f ca="1">IF(ISERROR($V409),"",OFFSET('Smelter Look-up'!$I$4,$V409-4,0))</f>
        <v/>
      </c>
      <c r="K409" s="267"/>
      <c r="L409" s="267"/>
      <c r="M409" s="267"/>
      <c r="N409" s="267"/>
      <c r="O409" s="267"/>
      <c r="P409" s="218"/>
      <c r="Q409" s="268"/>
      <c r="R409" s="215" t="str">
        <f ca="1">IF(ISERROR($V409),"",OFFSET('Smelter Look-up'!$C$4,$V409-4,0)&amp;"")</f>
        <v/>
      </c>
      <c r="S409" s="222" t="str">
        <f t="shared" ca="1" si="57"/>
        <v/>
      </c>
      <c r="T409" s="222" t="str">
        <f ca="1">IF(B409="","",IF(ISERROR(MATCH($J409,SorP!$B$1:$B$6230,0)),"",INDIRECT("'SorP'!$A$"&amp;MATCH($J409,SorP!$B$1:$B$6230,0))))</f>
        <v/>
      </c>
      <c r="U409" s="238"/>
      <c r="V409" s="269" t="e">
        <f>IF(C409="",NA(),IF(OR(C409="Smelter not listed",C409="Smelter not yet identified"),MATCH($B409&amp;$D409,'Smelter Look-up'!$J:$J,0),MATCH($B409&amp;$C409,'Smelter Look-up'!$J:$J,0)))</f>
        <v>#N/A</v>
      </c>
      <c r="W409" s="270"/>
      <c r="X409" s="270">
        <f t="shared" ca="1" si="58"/>
        <v>0</v>
      </c>
      <c r="Y409" s="270"/>
      <c r="Z409" s="270"/>
      <c r="AB409" s="272" t="str">
        <f t="shared" si="59"/>
        <v/>
      </c>
    </row>
    <row r="410" spans="1:28" s="271" customFormat="1" ht="20">
      <c r="A410" s="214"/>
      <c r="B410" s="215" t="str">
        <f>IF(LEN(A410)=0,"",INDEX('Smelter Look-up'!$A:$A,MATCH($A410,'Smelter Look-up'!$E:$E,0)))</f>
        <v/>
      </c>
      <c r="C410" s="219" t="str">
        <f>IF(LEN(A410)=0,"",INDEX('Smelter Look-up'!$C:$C,MATCH($A410,'Smelter Look-up'!$E:$E,0)))</f>
        <v/>
      </c>
      <c r="D410" s="277"/>
      <c r="E410" s="215" t="str">
        <f ca="1">IF(ISERROR($V410),"",OFFSET('Smelter Look-up'!$D$4,$V410-4,0)&amp;"")</f>
        <v/>
      </c>
      <c r="F410" s="215" t="str">
        <f ca="1">IF(ISERROR($V410),"",OFFSET('Smelter Look-up'!$E$4,$V410-4,0))</f>
        <v/>
      </c>
      <c r="G410" s="215" t="str">
        <f ca="1">IF(C410=$X$4,IF(ISERROR($V410),"Enter smelter details","RMI"),IF(ISERROR($V410),"",OFFSET('Smelter Look-up'!$F$4,$V410-4,0)))</f>
        <v/>
      </c>
      <c r="H410" s="216" t="str">
        <f ca="1">IF(ISERROR($V410),"",OFFSET('Smelter Look-up'!$G$4,$V410-4,0))</f>
        <v/>
      </c>
      <c r="I410" s="217" t="str">
        <f ca="1">IF(ISERROR($V410),"",OFFSET('Smelter Look-up'!$H$4,$V410-4,0))</f>
        <v/>
      </c>
      <c r="J410" s="217" t="str">
        <f ca="1">IF(ISERROR($V410),"",OFFSET('Smelter Look-up'!$I$4,$V410-4,0))</f>
        <v/>
      </c>
      <c r="K410" s="267"/>
      <c r="L410" s="267"/>
      <c r="M410" s="267"/>
      <c r="N410" s="267"/>
      <c r="O410" s="267"/>
      <c r="P410" s="218"/>
      <c r="Q410" s="268"/>
      <c r="R410" s="215" t="str">
        <f ca="1">IF(ISERROR($V410),"",OFFSET('Smelter Look-up'!$C$4,$V410-4,0)&amp;"")</f>
        <v/>
      </c>
      <c r="S410" s="222" t="str">
        <f t="shared" ca="1" si="57"/>
        <v/>
      </c>
      <c r="T410" s="222" t="str">
        <f ca="1">IF(B410="","",IF(ISERROR(MATCH($J410,SorP!$B$1:$B$6230,0)),"",INDIRECT("'SorP'!$A$"&amp;MATCH($J410,SorP!$B$1:$B$6230,0))))</f>
        <v/>
      </c>
      <c r="U410" s="238"/>
      <c r="V410" s="269" t="e">
        <f>IF(C410="",NA(),IF(OR(C410="Smelter not listed",C410="Smelter not yet identified"),MATCH($B410&amp;$D410,'Smelter Look-up'!$J:$J,0),MATCH($B410&amp;$C410,'Smelter Look-up'!$J:$J,0)))</f>
        <v>#N/A</v>
      </c>
      <c r="W410" s="270"/>
      <c r="X410" s="270">
        <f t="shared" ca="1" si="58"/>
        <v>0</v>
      </c>
      <c r="Y410" s="270"/>
      <c r="Z410" s="270"/>
      <c r="AB410" s="272" t="str">
        <f t="shared" si="59"/>
        <v/>
      </c>
    </row>
    <row r="411" spans="1:28" s="271" customFormat="1" ht="20">
      <c r="A411" s="214"/>
      <c r="B411" s="215" t="str">
        <f>IF(LEN(A411)=0,"",INDEX('Smelter Look-up'!$A:$A,MATCH($A411,'Smelter Look-up'!$E:$E,0)))</f>
        <v/>
      </c>
      <c r="C411" s="219" t="str">
        <f>IF(LEN(A411)=0,"",INDEX('Smelter Look-up'!$C:$C,MATCH($A411,'Smelter Look-up'!$E:$E,0)))</f>
        <v/>
      </c>
      <c r="D411" s="277"/>
      <c r="E411" s="215" t="str">
        <f ca="1">IF(ISERROR($V411),"",OFFSET('Smelter Look-up'!$D$4,$V411-4,0)&amp;"")</f>
        <v/>
      </c>
      <c r="F411" s="215" t="str">
        <f ca="1">IF(ISERROR($V411),"",OFFSET('Smelter Look-up'!$E$4,$V411-4,0))</f>
        <v/>
      </c>
      <c r="G411" s="215" t="str">
        <f ca="1">IF(C411=$X$4,IF(ISERROR($V411),"Enter smelter details","RMI"),IF(ISERROR($V411),"",OFFSET('Smelter Look-up'!$F$4,$V411-4,0)))</f>
        <v/>
      </c>
      <c r="H411" s="216" t="str">
        <f ca="1">IF(ISERROR($V411),"",OFFSET('Smelter Look-up'!$G$4,$V411-4,0))</f>
        <v/>
      </c>
      <c r="I411" s="217" t="str">
        <f ca="1">IF(ISERROR($V411),"",OFFSET('Smelter Look-up'!$H$4,$V411-4,0))</f>
        <v/>
      </c>
      <c r="J411" s="217" t="str">
        <f ca="1">IF(ISERROR($V411),"",OFFSET('Smelter Look-up'!$I$4,$V411-4,0))</f>
        <v/>
      </c>
      <c r="K411" s="267"/>
      <c r="L411" s="267"/>
      <c r="M411" s="267"/>
      <c r="N411" s="267"/>
      <c r="O411" s="267"/>
      <c r="P411" s="218"/>
      <c r="Q411" s="268"/>
      <c r="R411" s="215" t="str">
        <f ca="1">IF(ISERROR($V411),"",OFFSET('Smelter Look-up'!$C$4,$V411-4,0)&amp;"")</f>
        <v/>
      </c>
      <c r="S411" s="222" t="str">
        <f t="shared" ca="1" si="57"/>
        <v/>
      </c>
      <c r="T411" s="222" t="str">
        <f ca="1">IF(B411="","",IF(ISERROR(MATCH($J411,SorP!$B$1:$B$6230,0)),"",INDIRECT("'SorP'!$A$"&amp;MATCH($J411,SorP!$B$1:$B$6230,0))))</f>
        <v/>
      </c>
      <c r="U411" s="238"/>
      <c r="V411" s="269" t="e">
        <f>IF(C411="",NA(),IF(OR(C411="Smelter not listed",C411="Smelter not yet identified"),MATCH($B411&amp;$D411,'Smelter Look-up'!$J:$J,0),MATCH($B411&amp;$C411,'Smelter Look-up'!$J:$J,0)))</f>
        <v>#N/A</v>
      </c>
      <c r="W411" s="270"/>
      <c r="X411" s="270">
        <f t="shared" ca="1" si="58"/>
        <v>0</v>
      </c>
      <c r="Y411" s="270"/>
      <c r="Z411" s="270"/>
      <c r="AB411" s="272" t="str">
        <f t="shared" si="59"/>
        <v/>
      </c>
    </row>
    <row r="412" spans="1:28" s="271" customFormat="1" ht="20">
      <c r="A412" s="214"/>
      <c r="B412" s="215" t="str">
        <f>IF(LEN(A412)=0,"",INDEX('Smelter Look-up'!$A:$A,MATCH($A412,'Smelter Look-up'!$E:$E,0)))</f>
        <v/>
      </c>
      <c r="C412" s="219" t="str">
        <f>IF(LEN(A412)=0,"",INDEX('Smelter Look-up'!$C:$C,MATCH($A412,'Smelter Look-up'!$E:$E,0)))</f>
        <v/>
      </c>
      <c r="D412" s="277"/>
      <c r="E412" s="215" t="str">
        <f ca="1">IF(ISERROR($V412),"",OFFSET('Smelter Look-up'!$D$4,$V412-4,0)&amp;"")</f>
        <v/>
      </c>
      <c r="F412" s="215" t="str">
        <f ca="1">IF(ISERROR($V412),"",OFFSET('Smelter Look-up'!$E$4,$V412-4,0))</f>
        <v/>
      </c>
      <c r="G412" s="215" t="str">
        <f ca="1">IF(C412=$X$4,IF(ISERROR($V412),"Enter smelter details","RMI"),IF(ISERROR($V412),"",OFFSET('Smelter Look-up'!$F$4,$V412-4,0)))</f>
        <v/>
      </c>
      <c r="H412" s="216" t="str">
        <f ca="1">IF(ISERROR($V412),"",OFFSET('Smelter Look-up'!$G$4,$V412-4,0))</f>
        <v/>
      </c>
      <c r="I412" s="217" t="str">
        <f ca="1">IF(ISERROR($V412),"",OFFSET('Smelter Look-up'!$H$4,$V412-4,0))</f>
        <v/>
      </c>
      <c r="J412" s="217" t="str">
        <f ca="1">IF(ISERROR($V412),"",OFFSET('Smelter Look-up'!$I$4,$V412-4,0))</f>
        <v/>
      </c>
      <c r="K412" s="267"/>
      <c r="L412" s="267"/>
      <c r="M412" s="267"/>
      <c r="N412" s="267"/>
      <c r="O412" s="267"/>
      <c r="P412" s="218"/>
      <c r="Q412" s="268"/>
      <c r="R412" s="215" t="str">
        <f ca="1">IF(ISERROR($V412),"",OFFSET('Smelter Look-up'!$C$4,$V412-4,0)&amp;"")</f>
        <v/>
      </c>
      <c r="S412" s="222" t="str">
        <f t="shared" ca="1" si="57"/>
        <v/>
      </c>
      <c r="T412" s="222" t="str">
        <f ca="1">IF(B412="","",IF(ISERROR(MATCH($J412,SorP!$B$1:$B$6230,0)),"",INDIRECT("'SorP'!$A$"&amp;MATCH($J412,SorP!$B$1:$B$6230,0))))</f>
        <v/>
      </c>
      <c r="U412" s="238"/>
      <c r="V412" s="269" t="e">
        <f>IF(C412="",NA(),IF(OR(C412="Smelter not listed",C412="Smelter not yet identified"),MATCH($B412&amp;$D412,'Smelter Look-up'!$J:$J,0),MATCH($B412&amp;$C412,'Smelter Look-up'!$J:$J,0)))</f>
        <v>#N/A</v>
      </c>
      <c r="W412" s="270"/>
      <c r="X412" s="270">
        <f t="shared" ca="1" si="58"/>
        <v>0</v>
      </c>
      <c r="Y412" s="270"/>
      <c r="Z412" s="270"/>
      <c r="AB412" s="272" t="str">
        <f t="shared" si="59"/>
        <v/>
      </c>
    </row>
    <row r="413" spans="1:28" s="271" customFormat="1" ht="20">
      <c r="A413" s="214"/>
      <c r="B413" s="215" t="str">
        <f>IF(LEN(A413)=0,"",INDEX('Smelter Look-up'!$A:$A,MATCH($A413,'Smelter Look-up'!$E:$E,0)))</f>
        <v/>
      </c>
      <c r="C413" s="219" t="str">
        <f>IF(LEN(A413)=0,"",INDEX('Smelter Look-up'!$C:$C,MATCH($A413,'Smelter Look-up'!$E:$E,0)))</f>
        <v/>
      </c>
      <c r="D413" s="277"/>
      <c r="E413" s="215" t="str">
        <f ca="1">IF(ISERROR($V413),"",OFFSET('Smelter Look-up'!$D$4,$V413-4,0)&amp;"")</f>
        <v/>
      </c>
      <c r="F413" s="215" t="str">
        <f ca="1">IF(ISERROR($V413),"",OFFSET('Smelter Look-up'!$E$4,$V413-4,0))</f>
        <v/>
      </c>
      <c r="G413" s="215" t="str">
        <f ca="1">IF(C413=$X$4,IF(ISERROR($V413),"Enter smelter details","RMI"),IF(ISERROR($V413),"",OFFSET('Smelter Look-up'!$F$4,$V413-4,0)))</f>
        <v/>
      </c>
      <c r="H413" s="216" t="str">
        <f ca="1">IF(ISERROR($V413),"",OFFSET('Smelter Look-up'!$G$4,$V413-4,0))</f>
        <v/>
      </c>
      <c r="I413" s="217" t="str">
        <f ca="1">IF(ISERROR($V413),"",OFFSET('Smelter Look-up'!$H$4,$V413-4,0))</f>
        <v/>
      </c>
      <c r="J413" s="217" t="str">
        <f ca="1">IF(ISERROR($V413),"",OFFSET('Smelter Look-up'!$I$4,$V413-4,0))</f>
        <v/>
      </c>
      <c r="K413" s="267"/>
      <c r="L413" s="267"/>
      <c r="M413" s="267"/>
      <c r="N413" s="267"/>
      <c r="O413" s="267"/>
      <c r="P413" s="218"/>
      <c r="Q413" s="268"/>
      <c r="R413" s="215" t="str">
        <f ca="1">IF(ISERROR($V413),"",OFFSET('Smelter Look-up'!$C$4,$V413-4,0)&amp;"")</f>
        <v/>
      </c>
      <c r="S413" s="222" t="str">
        <f t="shared" ca="1" si="57"/>
        <v/>
      </c>
      <c r="T413" s="222" t="str">
        <f ca="1">IF(B413="","",IF(ISERROR(MATCH($J413,SorP!$B$1:$B$6230,0)),"",INDIRECT("'SorP'!$A$"&amp;MATCH($J413,SorP!$B$1:$B$6230,0))))</f>
        <v/>
      </c>
      <c r="U413" s="238"/>
      <c r="V413" s="269" t="e">
        <f>IF(C413="",NA(),IF(OR(C413="Smelter not listed",C413="Smelter not yet identified"),MATCH($B413&amp;$D413,'Smelter Look-up'!$J:$J,0),MATCH($B413&amp;$C413,'Smelter Look-up'!$J:$J,0)))</f>
        <v>#N/A</v>
      </c>
      <c r="W413" s="270"/>
      <c r="X413" s="270">
        <f t="shared" ca="1" si="58"/>
        <v>0</v>
      </c>
      <c r="Y413" s="270"/>
      <c r="Z413" s="270"/>
      <c r="AB413" s="272" t="str">
        <f t="shared" si="59"/>
        <v/>
      </c>
    </row>
    <row r="414" spans="1:28" s="271" customFormat="1" ht="20">
      <c r="A414" s="214"/>
      <c r="B414" s="215" t="str">
        <f>IF(LEN(A414)=0,"",INDEX('Smelter Look-up'!$A:$A,MATCH($A414,'Smelter Look-up'!$E:$E,0)))</f>
        <v/>
      </c>
      <c r="C414" s="219" t="str">
        <f>IF(LEN(A414)=0,"",INDEX('Smelter Look-up'!$C:$C,MATCH($A414,'Smelter Look-up'!$E:$E,0)))</f>
        <v/>
      </c>
      <c r="D414" s="277"/>
      <c r="E414" s="215" t="str">
        <f ca="1">IF(ISERROR($V414),"",OFFSET('Smelter Look-up'!$D$4,$V414-4,0)&amp;"")</f>
        <v/>
      </c>
      <c r="F414" s="215" t="str">
        <f ca="1">IF(ISERROR($V414),"",OFFSET('Smelter Look-up'!$E$4,$V414-4,0))</f>
        <v/>
      </c>
      <c r="G414" s="215" t="str">
        <f ca="1">IF(C414=$X$4,IF(ISERROR($V414),"Enter smelter details","RMI"),IF(ISERROR($V414),"",OFFSET('Smelter Look-up'!$F$4,$V414-4,0)))</f>
        <v/>
      </c>
      <c r="H414" s="216" t="str">
        <f ca="1">IF(ISERROR($V414),"",OFFSET('Smelter Look-up'!$G$4,$V414-4,0))</f>
        <v/>
      </c>
      <c r="I414" s="217" t="str">
        <f ca="1">IF(ISERROR($V414),"",OFFSET('Smelter Look-up'!$H$4,$V414-4,0))</f>
        <v/>
      </c>
      <c r="J414" s="217" t="str">
        <f ca="1">IF(ISERROR($V414),"",OFFSET('Smelter Look-up'!$I$4,$V414-4,0))</f>
        <v/>
      </c>
      <c r="K414" s="267"/>
      <c r="L414" s="267"/>
      <c r="M414" s="267"/>
      <c r="N414" s="267"/>
      <c r="O414" s="267"/>
      <c r="P414" s="218"/>
      <c r="Q414" s="268"/>
      <c r="R414" s="215" t="str">
        <f ca="1">IF(ISERROR($V414),"",OFFSET('Smelter Look-up'!$C$4,$V414-4,0)&amp;"")</f>
        <v/>
      </c>
      <c r="S414" s="222" t="str">
        <f t="shared" ca="1" si="57"/>
        <v/>
      </c>
      <c r="T414" s="222" t="str">
        <f ca="1">IF(B414="","",IF(ISERROR(MATCH($J414,SorP!$B$1:$B$6230,0)),"",INDIRECT("'SorP'!$A$"&amp;MATCH($J414,SorP!$B$1:$B$6230,0))))</f>
        <v/>
      </c>
      <c r="U414" s="238"/>
      <c r="V414" s="269" t="e">
        <f>IF(C414="",NA(),IF(OR(C414="Smelter not listed",C414="Smelter not yet identified"),MATCH($B414&amp;$D414,'Smelter Look-up'!$J:$J,0),MATCH($B414&amp;$C414,'Smelter Look-up'!$J:$J,0)))</f>
        <v>#N/A</v>
      </c>
      <c r="W414" s="270"/>
      <c r="X414" s="270">
        <f t="shared" ca="1" si="58"/>
        <v>0</v>
      </c>
      <c r="Y414" s="270"/>
      <c r="Z414" s="270"/>
      <c r="AB414" s="272" t="str">
        <f t="shared" si="59"/>
        <v/>
      </c>
    </row>
    <row r="415" spans="1:28" s="271" customFormat="1" ht="20">
      <c r="A415" s="214"/>
      <c r="B415" s="215" t="str">
        <f>IF(LEN(A415)=0,"",INDEX('Smelter Look-up'!$A:$A,MATCH($A415,'Smelter Look-up'!$E:$E,0)))</f>
        <v/>
      </c>
      <c r="C415" s="219" t="str">
        <f>IF(LEN(A415)=0,"",INDEX('Smelter Look-up'!$C:$C,MATCH($A415,'Smelter Look-up'!$E:$E,0)))</f>
        <v/>
      </c>
      <c r="D415" s="277"/>
      <c r="E415" s="215" t="str">
        <f ca="1">IF(ISERROR($V415),"",OFFSET('Smelter Look-up'!$D$4,$V415-4,0)&amp;"")</f>
        <v/>
      </c>
      <c r="F415" s="215" t="str">
        <f ca="1">IF(ISERROR($V415),"",OFFSET('Smelter Look-up'!$E$4,$V415-4,0))</f>
        <v/>
      </c>
      <c r="G415" s="215" t="str">
        <f ca="1">IF(C415=$X$4,IF(ISERROR($V415),"Enter smelter details","RMI"),IF(ISERROR($V415),"",OFFSET('Smelter Look-up'!$F$4,$V415-4,0)))</f>
        <v/>
      </c>
      <c r="H415" s="216" t="str">
        <f ca="1">IF(ISERROR($V415),"",OFFSET('Smelter Look-up'!$G$4,$V415-4,0))</f>
        <v/>
      </c>
      <c r="I415" s="217" t="str">
        <f ca="1">IF(ISERROR($V415),"",OFFSET('Smelter Look-up'!$H$4,$V415-4,0))</f>
        <v/>
      </c>
      <c r="J415" s="217" t="str">
        <f ca="1">IF(ISERROR($V415),"",OFFSET('Smelter Look-up'!$I$4,$V415-4,0))</f>
        <v/>
      </c>
      <c r="K415" s="267"/>
      <c r="L415" s="267"/>
      <c r="M415" s="267"/>
      <c r="N415" s="267"/>
      <c r="O415" s="267"/>
      <c r="P415" s="218"/>
      <c r="Q415" s="268"/>
      <c r="R415" s="215" t="str">
        <f ca="1">IF(ISERROR($V415),"",OFFSET('Smelter Look-up'!$C$4,$V415-4,0)&amp;"")</f>
        <v/>
      </c>
      <c r="S415" s="222" t="str">
        <f t="shared" ca="1" si="57"/>
        <v/>
      </c>
      <c r="T415" s="222" t="str">
        <f ca="1">IF(B415="","",IF(ISERROR(MATCH($J415,SorP!$B$1:$B$6230,0)),"",INDIRECT("'SorP'!$A$"&amp;MATCH($J415,SorP!$B$1:$B$6230,0))))</f>
        <v/>
      </c>
      <c r="U415" s="238"/>
      <c r="V415" s="269" t="e">
        <f>IF(C415="",NA(),IF(OR(C415="Smelter not listed",C415="Smelter not yet identified"),MATCH($B415&amp;$D415,'Smelter Look-up'!$J:$J,0),MATCH($B415&amp;$C415,'Smelter Look-up'!$J:$J,0)))</f>
        <v>#N/A</v>
      </c>
      <c r="W415" s="270"/>
      <c r="X415" s="270">
        <f t="shared" ca="1" si="58"/>
        <v>0</v>
      </c>
      <c r="Y415" s="270"/>
      <c r="Z415" s="270"/>
      <c r="AB415" s="272" t="str">
        <f t="shared" si="59"/>
        <v/>
      </c>
    </row>
    <row r="416" spans="1:28" s="271" customFormat="1" ht="20">
      <c r="A416" s="214"/>
      <c r="B416" s="215" t="str">
        <f>IF(LEN(A416)=0,"",INDEX('Smelter Look-up'!$A:$A,MATCH($A416,'Smelter Look-up'!$E:$E,0)))</f>
        <v/>
      </c>
      <c r="C416" s="219" t="str">
        <f>IF(LEN(A416)=0,"",INDEX('Smelter Look-up'!$C:$C,MATCH($A416,'Smelter Look-up'!$E:$E,0)))</f>
        <v/>
      </c>
      <c r="D416" s="277"/>
      <c r="E416" s="215" t="str">
        <f ca="1">IF(ISERROR($V416),"",OFFSET('Smelter Look-up'!$D$4,$V416-4,0)&amp;"")</f>
        <v/>
      </c>
      <c r="F416" s="215" t="str">
        <f ca="1">IF(ISERROR($V416),"",OFFSET('Smelter Look-up'!$E$4,$V416-4,0))</f>
        <v/>
      </c>
      <c r="G416" s="215" t="str">
        <f ca="1">IF(C416=$X$4,IF(ISERROR($V416),"Enter smelter details","RMI"),IF(ISERROR($V416),"",OFFSET('Smelter Look-up'!$F$4,$V416-4,0)))</f>
        <v/>
      </c>
      <c r="H416" s="216" t="str">
        <f ca="1">IF(ISERROR($V416),"",OFFSET('Smelter Look-up'!$G$4,$V416-4,0))</f>
        <v/>
      </c>
      <c r="I416" s="217" t="str">
        <f ca="1">IF(ISERROR($V416),"",OFFSET('Smelter Look-up'!$H$4,$V416-4,0))</f>
        <v/>
      </c>
      <c r="J416" s="217" t="str">
        <f ca="1">IF(ISERROR($V416),"",OFFSET('Smelter Look-up'!$I$4,$V416-4,0))</f>
        <v/>
      </c>
      <c r="K416" s="267"/>
      <c r="L416" s="267"/>
      <c r="M416" s="267"/>
      <c r="N416" s="267"/>
      <c r="O416" s="267"/>
      <c r="P416" s="218"/>
      <c r="Q416" s="268"/>
      <c r="R416" s="215" t="str">
        <f ca="1">IF(ISERROR($V416),"",OFFSET('Smelter Look-up'!$C$4,$V416-4,0)&amp;"")</f>
        <v/>
      </c>
      <c r="S416" s="222" t="str">
        <f t="shared" ca="1" si="57"/>
        <v/>
      </c>
      <c r="T416" s="222" t="str">
        <f ca="1">IF(B416="","",IF(ISERROR(MATCH($J416,SorP!$B$1:$B$6230,0)),"",INDIRECT("'SorP'!$A$"&amp;MATCH($J416,SorP!$B$1:$B$6230,0))))</f>
        <v/>
      </c>
      <c r="U416" s="238"/>
      <c r="V416" s="269" t="e">
        <f>IF(C416="",NA(),IF(OR(C416="Smelter not listed",C416="Smelter not yet identified"),MATCH($B416&amp;$D416,'Smelter Look-up'!$J:$J,0),MATCH($B416&amp;$C416,'Smelter Look-up'!$J:$J,0)))</f>
        <v>#N/A</v>
      </c>
      <c r="W416" s="270"/>
      <c r="X416" s="270">
        <f t="shared" ca="1" si="58"/>
        <v>0</v>
      </c>
      <c r="Y416" s="270"/>
      <c r="Z416" s="270"/>
      <c r="AB416" s="272" t="str">
        <f t="shared" si="59"/>
        <v/>
      </c>
    </row>
    <row r="417" spans="1:28" s="271" customFormat="1" ht="20">
      <c r="A417" s="214"/>
      <c r="B417" s="215" t="str">
        <f>IF(LEN(A417)=0,"",INDEX('Smelter Look-up'!$A:$A,MATCH($A417,'Smelter Look-up'!$E:$E,0)))</f>
        <v/>
      </c>
      <c r="C417" s="219" t="str">
        <f>IF(LEN(A417)=0,"",INDEX('Smelter Look-up'!$C:$C,MATCH($A417,'Smelter Look-up'!$E:$E,0)))</f>
        <v/>
      </c>
      <c r="D417" s="277"/>
      <c r="E417" s="215" t="str">
        <f ca="1">IF(ISERROR($V417),"",OFFSET('Smelter Look-up'!$D$4,$V417-4,0)&amp;"")</f>
        <v/>
      </c>
      <c r="F417" s="215" t="str">
        <f ca="1">IF(ISERROR($V417),"",OFFSET('Smelter Look-up'!$E$4,$V417-4,0))</f>
        <v/>
      </c>
      <c r="G417" s="215" t="str">
        <f ca="1">IF(C417=$X$4,IF(ISERROR($V417),"Enter smelter details","RMI"),IF(ISERROR($V417),"",OFFSET('Smelter Look-up'!$F$4,$V417-4,0)))</f>
        <v/>
      </c>
      <c r="H417" s="216" t="str">
        <f ca="1">IF(ISERROR($V417),"",OFFSET('Smelter Look-up'!$G$4,$V417-4,0))</f>
        <v/>
      </c>
      <c r="I417" s="217" t="str">
        <f ca="1">IF(ISERROR($V417),"",OFFSET('Smelter Look-up'!$H$4,$V417-4,0))</f>
        <v/>
      </c>
      <c r="J417" s="217" t="str">
        <f ca="1">IF(ISERROR($V417),"",OFFSET('Smelter Look-up'!$I$4,$V417-4,0))</f>
        <v/>
      </c>
      <c r="K417" s="267"/>
      <c r="L417" s="267"/>
      <c r="M417" s="267"/>
      <c r="N417" s="267"/>
      <c r="O417" s="267"/>
      <c r="P417" s="218"/>
      <c r="Q417" s="268"/>
      <c r="R417" s="215" t="str">
        <f ca="1">IF(ISERROR($V417),"",OFFSET('Smelter Look-up'!$C$4,$V417-4,0)&amp;"")</f>
        <v/>
      </c>
      <c r="S417" s="222" t="str">
        <f t="shared" ca="1" si="57"/>
        <v/>
      </c>
      <c r="T417" s="222" t="str">
        <f ca="1">IF(B417="","",IF(ISERROR(MATCH($J417,SorP!$B$1:$B$6230,0)),"",INDIRECT("'SorP'!$A$"&amp;MATCH($J417,SorP!$B$1:$B$6230,0))))</f>
        <v/>
      </c>
      <c r="U417" s="238"/>
      <c r="V417" s="269" t="e">
        <f>IF(C417="",NA(),IF(OR(C417="Smelter not listed",C417="Smelter not yet identified"),MATCH($B417&amp;$D417,'Smelter Look-up'!$J:$J,0),MATCH($B417&amp;$C417,'Smelter Look-up'!$J:$J,0)))</f>
        <v>#N/A</v>
      </c>
      <c r="W417" s="270"/>
      <c r="X417" s="270">
        <f t="shared" ca="1" si="58"/>
        <v>0</v>
      </c>
      <c r="Y417" s="270"/>
      <c r="Z417" s="270"/>
      <c r="AB417" s="272" t="str">
        <f t="shared" si="59"/>
        <v/>
      </c>
    </row>
    <row r="418" spans="1:28" s="271" customFormat="1" ht="20">
      <c r="A418" s="214"/>
      <c r="B418" s="215" t="str">
        <f>IF(LEN(A418)=0,"",INDEX('Smelter Look-up'!$A:$A,MATCH($A418,'Smelter Look-up'!$E:$E,0)))</f>
        <v/>
      </c>
      <c r="C418" s="219" t="str">
        <f>IF(LEN(A418)=0,"",INDEX('Smelter Look-up'!$C:$C,MATCH($A418,'Smelter Look-up'!$E:$E,0)))</f>
        <v/>
      </c>
      <c r="D418" s="277"/>
      <c r="E418" s="215" t="str">
        <f ca="1">IF(ISERROR($V418),"",OFFSET('Smelter Look-up'!$D$4,$V418-4,0)&amp;"")</f>
        <v/>
      </c>
      <c r="F418" s="215" t="str">
        <f ca="1">IF(ISERROR($V418),"",OFFSET('Smelter Look-up'!$E$4,$V418-4,0))</f>
        <v/>
      </c>
      <c r="G418" s="215" t="str">
        <f ca="1">IF(C418=$X$4,IF(ISERROR($V418),"Enter smelter details","RMI"),IF(ISERROR($V418),"",OFFSET('Smelter Look-up'!$F$4,$V418-4,0)))</f>
        <v/>
      </c>
      <c r="H418" s="216" t="str">
        <f ca="1">IF(ISERROR($V418),"",OFFSET('Smelter Look-up'!$G$4,$V418-4,0))</f>
        <v/>
      </c>
      <c r="I418" s="217" t="str">
        <f ca="1">IF(ISERROR($V418),"",OFFSET('Smelter Look-up'!$H$4,$V418-4,0))</f>
        <v/>
      </c>
      <c r="J418" s="217" t="str">
        <f ca="1">IF(ISERROR($V418),"",OFFSET('Smelter Look-up'!$I$4,$V418-4,0))</f>
        <v/>
      </c>
      <c r="K418" s="267"/>
      <c r="L418" s="267"/>
      <c r="M418" s="267"/>
      <c r="N418" s="267"/>
      <c r="O418" s="267"/>
      <c r="P418" s="218"/>
      <c r="Q418" s="268"/>
      <c r="R418" s="215" t="str">
        <f ca="1">IF(ISERROR($V418),"",OFFSET('Smelter Look-up'!$C$4,$V418-4,0)&amp;"")</f>
        <v/>
      </c>
      <c r="S418" s="222" t="str">
        <f t="shared" ca="1" si="57"/>
        <v/>
      </c>
      <c r="T418" s="222" t="str">
        <f ca="1">IF(B418="","",IF(ISERROR(MATCH($J418,SorP!$B$1:$B$6230,0)),"",INDIRECT("'SorP'!$A$"&amp;MATCH($J418,SorP!$B$1:$B$6230,0))))</f>
        <v/>
      </c>
      <c r="U418" s="238"/>
      <c r="V418" s="269" t="e">
        <f>IF(C418="",NA(),IF(OR(C418="Smelter not listed",C418="Smelter not yet identified"),MATCH($B418&amp;$D418,'Smelter Look-up'!$J:$J,0),MATCH($B418&amp;$C418,'Smelter Look-up'!$J:$J,0)))</f>
        <v>#N/A</v>
      </c>
      <c r="W418" s="270"/>
      <c r="X418" s="270">
        <f t="shared" ca="1" si="58"/>
        <v>0</v>
      </c>
      <c r="Y418" s="270"/>
      <c r="Z418" s="270"/>
      <c r="AB418" s="272" t="str">
        <f t="shared" si="59"/>
        <v/>
      </c>
    </row>
    <row r="419" spans="1:28" s="271" customFormat="1" ht="20">
      <c r="A419" s="214"/>
      <c r="B419" s="215" t="str">
        <f>IF(LEN(A419)=0,"",INDEX('Smelter Look-up'!$A:$A,MATCH($A419,'Smelter Look-up'!$E:$E,0)))</f>
        <v/>
      </c>
      <c r="C419" s="219" t="str">
        <f>IF(LEN(A419)=0,"",INDEX('Smelter Look-up'!$C:$C,MATCH($A419,'Smelter Look-up'!$E:$E,0)))</f>
        <v/>
      </c>
      <c r="D419" s="277"/>
      <c r="E419" s="215" t="str">
        <f ca="1">IF(ISERROR($V419),"",OFFSET('Smelter Look-up'!$D$4,$V419-4,0)&amp;"")</f>
        <v/>
      </c>
      <c r="F419" s="215" t="str">
        <f ca="1">IF(ISERROR($V419),"",OFFSET('Smelter Look-up'!$E$4,$V419-4,0))</f>
        <v/>
      </c>
      <c r="G419" s="215" t="str">
        <f ca="1">IF(C419=$X$4,IF(ISERROR($V419),"Enter smelter details","RMI"),IF(ISERROR($V419),"",OFFSET('Smelter Look-up'!$F$4,$V419-4,0)))</f>
        <v/>
      </c>
      <c r="H419" s="216" t="str">
        <f ca="1">IF(ISERROR($V419),"",OFFSET('Smelter Look-up'!$G$4,$V419-4,0))</f>
        <v/>
      </c>
      <c r="I419" s="217" t="str">
        <f ca="1">IF(ISERROR($V419),"",OFFSET('Smelter Look-up'!$H$4,$V419-4,0))</f>
        <v/>
      </c>
      <c r="J419" s="217" t="str">
        <f ca="1">IF(ISERROR($V419),"",OFFSET('Smelter Look-up'!$I$4,$V419-4,0))</f>
        <v/>
      </c>
      <c r="K419" s="267"/>
      <c r="L419" s="267"/>
      <c r="M419" s="267"/>
      <c r="N419" s="267"/>
      <c r="O419" s="267"/>
      <c r="P419" s="218"/>
      <c r="Q419" s="268"/>
      <c r="R419" s="215" t="str">
        <f ca="1">IF(ISERROR($V419),"",OFFSET('Smelter Look-up'!$C$4,$V419-4,0)&amp;"")</f>
        <v/>
      </c>
      <c r="S419" s="222" t="str">
        <f t="shared" ca="1" si="57"/>
        <v/>
      </c>
      <c r="T419" s="222" t="str">
        <f ca="1">IF(B419="","",IF(ISERROR(MATCH($J419,SorP!$B$1:$B$6230,0)),"",INDIRECT("'SorP'!$A$"&amp;MATCH($J419,SorP!$B$1:$B$6230,0))))</f>
        <v/>
      </c>
      <c r="U419" s="238"/>
      <c r="V419" s="269" t="e">
        <f>IF(C419="",NA(),IF(OR(C419="Smelter not listed",C419="Smelter not yet identified"),MATCH($B419&amp;$D419,'Smelter Look-up'!$J:$J,0),MATCH($B419&amp;$C419,'Smelter Look-up'!$J:$J,0)))</f>
        <v>#N/A</v>
      </c>
      <c r="W419" s="270"/>
      <c r="X419" s="270">
        <f t="shared" ca="1" si="58"/>
        <v>0</v>
      </c>
      <c r="Y419" s="270"/>
      <c r="Z419" s="270"/>
      <c r="AB419" s="272" t="str">
        <f t="shared" si="59"/>
        <v/>
      </c>
    </row>
    <row r="420" spans="1:28" s="271" customFormat="1" ht="20">
      <c r="A420" s="214"/>
      <c r="B420" s="215" t="str">
        <f>IF(LEN(A420)=0,"",INDEX('Smelter Look-up'!$A:$A,MATCH($A420,'Smelter Look-up'!$E:$E,0)))</f>
        <v/>
      </c>
      <c r="C420" s="219" t="str">
        <f>IF(LEN(A420)=0,"",INDEX('Smelter Look-up'!$C:$C,MATCH($A420,'Smelter Look-up'!$E:$E,0)))</f>
        <v/>
      </c>
      <c r="D420" s="277"/>
      <c r="E420" s="215" t="str">
        <f ca="1">IF(ISERROR($V420),"",OFFSET('Smelter Look-up'!$D$4,$V420-4,0)&amp;"")</f>
        <v/>
      </c>
      <c r="F420" s="215" t="str">
        <f ca="1">IF(ISERROR($V420),"",OFFSET('Smelter Look-up'!$E$4,$V420-4,0))</f>
        <v/>
      </c>
      <c r="G420" s="215" t="str">
        <f ca="1">IF(C420=$X$4,IF(ISERROR($V420),"Enter smelter details","RMI"),IF(ISERROR($V420),"",OFFSET('Smelter Look-up'!$F$4,$V420-4,0)))</f>
        <v/>
      </c>
      <c r="H420" s="216" t="str">
        <f ca="1">IF(ISERROR($V420),"",OFFSET('Smelter Look-up'!$G$4,$V420-4,0))</f>
        <v/>
      </c>
      <c r="I420" s="217" t="str">
        <f ca="1">IF(ISERROR($V420),"",OFFSET('Smelter Look-up'!$H$4,$V420-4,0))</f>
        <v/>
      </c>
      <c r="J420" s="217" t="str">
        <f ca="1">IF(ISERROR($V420),"",OFFSET('Smelter Look-up'!$I$4,$V420-4,0))</f>
        <v/>
      </c>
      <c r="K420" s="267"/>
      <c r="L420" s="267"/>
      <c r="M420" s="267"/>
      <c r="N420" s="267"/>
      <c r="O420" s="267"/>
      <c r="P420" s="218"/>
      <c r="Q420" s="268"/>
      <c r="R420" s="215" t="str">
        <f ca="1">IF(ISERROR($V420),"",OFFSET('Smelter Look-up'!$C$4,$V420-4,0)&amp;"")</f>
        <v/>
      </c>
      <c r="S420" s="222" t="str">
        <f t="shared" ca="1" si="57"/>
        <v/>
      </c>
      <c r="T420" s="222" t="str">
        <f ca="1">IF(B420="","",IF(ISERROR(MATCH($J420,SorP!$B$1:$B$6230,0)),"",INDIRECT("'SorP'!$A$"&amp;MATCH($J420,SorP!$B$1:$B$6230,0))))</f>
        <v/>
      </c>
      <c r="U420" s="238"/>
      <c r="V420" s="269" t="e">
        <f>IF(C420="",NA(),IF(OR(C420="Smelter not listed",C420="Smelter not yet identified"),MATCH($B420&amp;$D420,'Smelter Look-up'!$J:$J,0),MATCH($B420&amp;$C420,'Smelter Look-up'!$J:$J,0)))</f>
        <v>#N/A</v>
      </c>
      <c r="W420" s="270"/>
      <c r="X420" s="270">
        <f t="shared" ca="1" si="58"/>
        <v>0</v>
      </c>
      <c r="Y420" s="270"/>
      <c r="Z420" s="270"/>
      <c r="AB420" s="272" t="str">
        <f t="shared" si="59"/>
        <v/>
      </c>
    </row>
    <row r="421" spans="1:28" s="271" customFormat="1" ht="20">
      <c r="A421" s="214"/>
      <c r="B421" s="215" t="str">
        <f>IF(LEN(A421)=0,"",INDEX('Smelter Look-up'!$A:$A,MATCH($A421,'Smelter Look-up'!$E:$E,0)))</f>
        <v/>
      </c>
      <c r="C421" s="219" t="str">
        <f>IF(LEN(A421)=0,"",INDEX('Smelter Look-up'!$C:$C,MATCH($A421,'Smelter Look-up'!$E:$E,0)))</f>
        <v/>
      </c>
      <c r="D421" s="277"/>
      <c r="E421" s="215" t="str">
        <f ca="1">IF(ISERROR($V421),"",OFFSET('Smelter Look-up'!$D$4,$V421-4,0)&amp;"")</f>
        <v/>
      </c>
      <c r="F421" s="215" t="str">
        <f ca="1">IF(ISERROR($V421),"",OFFSET('Smelter Look-up'!$E$4,$V421-4,0))</f>
        <v/>
      </c>
      <c r="G421" s="215" t="str">
        <f ca="1">IF(C421=$X$4,IF(ISERROR($V421),"Enter smelter details","RMI"),IF(ISERROR($V421),"",OFFSET('Smelter Look-up'!$F$4,$V421-4,0)))</f>
        <v/>
      </c>
      <c r="H421" s="216" t="str">
        <f ca="1">IF(ISERROR($V421),"",OFFSET('Smelter Look-up'!$G$4,$V421-4,0))</f>
        <v/>
      </c>
      <c r="I421" s="217" t="str">
        <f ca="1">IF(ISERROR($V421),"",OFFSET('Smelter Look-up'!$H$4,$V421-4,0))</f>
        <v/>
      </c>
      <c r="J421" s="217" t="str">
        <f ca="1">IF(ISERROR($V421),"",OFFSET('Smelter Look-up'!$I$4,$V421-4,0))</f>
        <v/>
      </c>
      <c r="K421" s="267"/>
      <c r="L421" s="267"/>
      <c r="M421" s="267"/>
      <c r="N421" s="267"/>
      <c r="O421" s="267"/>
      <c r="P421" s="218"/>
      <c r="Q421" s="268"/>
      <c r="R421" s="215" t="str">
        <f ca="1">IF(ISERROR($V421),"",OFFSET('Smelter Look-up'!$C$4,$V421-4,0)&amp;"")</f>
        <v/>
      </c>
      <c r="S421" s="222" t="str">
        <f t="shared" ca="1" si="57"/>
        <v/>
      </c>
      <c r="T421" s="222" t="str">
        <f ca="1">IF(B421="","",IF(ISERROR(MATCH($J421,SorP!$B$1:$B$6230,0)),"",INDIRECT("'SorP'!$A$"&amp;MATCH($J421,SorP!$B$1:$B$6230,0))))</f>
        <v/>
      </c>
      <c r="U421" s="238"/>
      <c r="V421" s="269" t="e">
        <f>IF(C421="",NA(),IF(OR(C421="Smelter not listed",C421="Smelter not yet identified"),MATCH($B421&amp;$D421,'Smelter Look-up'!$J:$J,0),MATCH($B421&amp;$C421,'Smelter Look-up'!$J:$J,0)))</f>
        <v>#N/A</v>
      </c>
      <c r="W421" s="270"/>
      <c r="X421" s="270">
        <f t="shared" ca="1" si="58"/>
        <v>0</v>
      </c>
      <c r="Y421" s="270"/>
      <c r="Z421" s="270"/>
      <c r="AB421" s="272" t="str">
        <f t="shared" si="59"/>
        <v/>
      </c>
    </row>
    <row r="422" spans="1:28" s="271" customFormat="1" ht="20">
      <c r="A422" s="214"/>
      <c r="B422" s="215" t="str">
        <f>IF(LEN(A422)=0,"",INDEX('Smelter Look-up'!$A:$A,MATCH($A422,'Smelter Look-up'!$E:$E,0)))</f>
        <v/>
      </c>
      <c r="C422" s="219" t="str">
        <f>IF(LEN(A422)=0,"",INDEX('Smelter Look-up'!$C:$C,MATCH($A422,'Smelter Look-up'!$E:$E,0)))</f>
        <v/>
      </c>
      <c r="D422" s="277"/>
      <c r="E422" s="215" t="str">
        <f ca="1">IF(ISERROR($V422),"",OFFSET('Smelter Look-up'!$D$4,$V422-4,0)&amp;"")</f>
        <v/>
      </c>
      <c r="F422" s="215" t="str">
        <f ca="1">IF(ISERROR($V422),"",OFFSET('Smelter Look-up'!$E$4,$V422-4,0))</f>
        <v/>
      </c>
      <c r="G422" s="215" t="str">
        <f ca="1">IF(C422=$X$4,IF(ISERROR($V422),"Enter smelter details","RMI"),IF(ISERROR($V422),"",OFFSET('Smelter Look-up'!$F$4,$V422-4,0)))</f>
        <v/>
      </c>
      <c r="H422" s="216" t="str">
        <f ca="1">IF(ISERROR($V422),"",OFFSET('Smelter Look-up'!$G$4,$V422-4,0))</f>
        <v/>
      </c>
      <c r="I422" s="217" t="str">
        <f ca="1">IF(ISERROR($V422),"",OFFSET('Smelter Look-up'!$H$4,$V422-4,0))</f>
        <v/>
      </c>
      <c r="J422" s="217" t="str">
        <f ca="1">IF(ISERROR($V422),"",OFFSET('Smelter Look-up'!$I$4,$V422-4,0))</f>
        <v/>
      </c>
      <c r="K422" s="267"/>
      <c r="L422" s="267"/>
      <c r="M422" s="267"/>
      <c r="N422" s="267"/>
      <c r="O422" s="267"/>
      <c r="P422" s="218"/>
      <c r="Q422" s="268"/>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69" t="e">
        <f>IF(C422="",NA(),IF(OR(C422="Smelter not listed",C422="Smelter not yet identified"),MATCH($B422&amp;$D422,'Smelter Look-up'!$J:$J,0),MATCH($B422&amp;$C422,'Smelter Look-up'!$J:$J,0)))</f>
        <v>#N/A</v>
      </c>
      <c r="W422" s="270"/>
      <c r="X422" s="270">
        <f t="shared" ref="X422:X452" ca="1" si="61">IF(AND(C422="Smelter not listed",OR(LEN(D422)=0,LEN(E422)=0)),1,0)</f>
        <v>0</v>
      </c>
      <c r="Y422" s="270"/>
      <c r="Z422" s="270"/>
      <c r="AB422" s="272" t="str">
        <f t="shared" ref="AB422:AB452" si="62">B422&amp;C422</f>
        <v/>
      </c>
    </row>
    <row r="423" spans="1:28" s="271" customFormat="1" ht="20">
      <c r="A423" s="214"/>
      <c r="B423" s="215" t="str">
        <f>IF(LEN(A423)=0,"",INDEX('Smelter Look-up'!$A:$A,MATCH($A423,'Smelter Look-up'!$E:$E,0)))</f>
        <v/>
      </c>
      <c r="C423" s="219" t="str">
        <f>IF(LEN(A423)=0,"",INDEX('Smelter Look-up'!$C:$C,MATCH($A423,'Smelter Look-up'!$E:$E,0)))</f>
        <v/>
      </c>
      <c r="D423" s="277"/>
      <c r="E423" s="215" t="str">
        <f ca="1">IF(ISERROR($V423),"",OFFSET('Smelter Look-up'!$D$4,$V423-4,0)&amp;"")</f>
        <v/>
      </c>
      <c r="F423" s="215" t="str">
        <f ca="1">IF(ISERROR($V423),"",OFFSET('Smelter Look-up'!$E$4,$V423-4,0))</f>
        <v/>
      </c>
      <c r="G423" s="215" t="str">
        <f ca="1">IF(C423=$X$4,IF(ISERROR($V423),"Enter smelter details","RMI"),IF(ISERROR($V423),"",OFFSET('Smelter Look-up'!$F$4,$V423-4,0)))</f>
        <v/>
      </c>
      <c r="H423" s="216" t="str">
        <f ca="1">IF(ISERROR($V423),"",OFFSET('Smelter Look-up'!$G$4,$V423-4,0))</f>
        <v/>
      </c>
      <c r="I423" s="217" t="str">
        <f ca="1">IF(ISERROR($V423),"",OFFSET('Smelter Look-up'!$H$4,$V423-4,0))</f>
        <v/>
      </c>
      <c r="J423" s="217" t="str">
        <f ca="1">IF(ISERROR($V423),"",OFFSET('Smelter Look-up'!$I$4,$V423-4,0))</f>
        <v/>
      </c>
      <c r="K423" s="267"/>
      <c r="L423" s="267"/>
      <c r="M423" s="267"/>
      <c r="N423" s="267"/>
      <c r="O423" s="267"/>
      <c r="P423" s="218"/>
      <c r="Q423" s="268"/>
      <c r="R423" s="215" t="str">
        <f ca="1">IF(ISERROR($V423),"",OFFSET('Smelter Look-up'!$C$4,$V423-4,0)&amp;"")</f>
        <v/>
      </c>
      <c r="S423" s="222" t="str">
        <f t="shared" ca="1" si="60"/>
        <v/>
      </c>
      <c r="T423" s="222" t="str">
        <f ca="1">IF(B423="","",IF(ISERROR(MATCH($J423,SorP!$B$1:$B$6230,0)),"",INDIRECT("'SorP'!$A$"&amp;MATCH($J423,SorP!$B$1:$B$6230,0))))</f>
        <v/>
      </c>
      <c r="U423" s="238"/>
      <c r="V423" s="269" t="e">
        <f>IF(C423="",NA(),IF(OR(C423="Smelter not listed",C423="Smelter not yet identified"),MATCH($B423&amp;$D423,'Smelter Look-up'!$J:$J,0),MATCH($B423&amp;$C423,'Smelter Look-up'!$J:$J,0)))</f>
        <v>#N/A</v>
      </c>
      <c r="W423" s="270"/>
      <c r="X423" s="270">
        <f t="shared" ca="1" si="61"/>
        <v>0</v>
      </c>
      <c r="Y423" s="270"/>
      <c r="Z423" s="270"/>
      <c r="AB423" s="272" t="str">
        <f t="shared" si="62"/>
        <v/>
      </c>
    </row>
    <row r="424" spans="1:28" s="271" customFormat="1" ht="20">
      <c r="A424" s="214"/>
      <c r="B424" s="215" t="str">
        <f>IF(LEN(A424)=0,"",INDEX('Smelter Look-up'!$A:$A,MATCH($A424,'Smelter Look-up'!$E:$E,0)))</f>
        <v/>
      </c>
      <c r="C424" s="219" t="str">
        <f>IF(LEN(A424)=0,"",INDEX('Smelter Look-up'!$C:$C,MATCH($A424,'Smelter Look-up'!$E:$E,0)))</f>
        <v/>
      </c>
      <c r="D424" s="277"/>
      <c r="E424" s="215" t="str">
        <f ca="1">IF(ISERROR($V424),"",OFFSET('Smelter Look-up'!$D$4,$V424-4,0)&amp;"")</f>
        <v/>
      </c>
      <c r="F424" s="215" t="str">
        <f ca="1">IF(ISERROR($V424),"",OFFSET('Smelter Look-up'!$E$4,$V424-4,0))</f>
        <v/>
      </c>
      <c r="G424" s="215" t="str">
        <f ca="1">IF(C424=$X$4,IF(ISERROR($V424),"Enter smelter details","RMI"),IF(ISERROR($V424),"",OFFSET('Smelter Look-up'!$F$4,$V424-4,0)))</f>
        <v/>
      </c>
      <c r="H424" s="216" t="str">
        <f ca="1">IF(ISERROR($V424),"",OFFSET('Smelter Look-up'!$G$4,$V424-4,0))</f>
        <v/>
      </c>
      <c r="I424" s="217" t="str">
        <f ca="1">IF(ISERROR($V424),"",OFFSET('Smelter Look-up'!$H$4,$V424-4,0))</f>
        <v/>
      </c>
      <c r="J424" s="217" t="str">
        <f ca="1">IF(ISERROR($V424),"",OFFSET('Smelter Look-up'!$I$4,$V424-4,0))</f>
        <v/>
      </c>
      <c r="K424" s="267"/>
      <c r="L424" s="267"/>
      <c r="M424" s="267"/>
      <c r="N424" s="267"/>
      <c r="O424" s="267"/>
      <c r="P424" s="218"/>
      <c r="Q424" s="268"/>
      <c r="R424" s="215" t="str">
        <f ca="1">IF(ISERROR($V424),"",OFFSET('Smelter Look-up'!$C$4,$V424-4,0)&amp;"")</f>
        <v/>
      </c>
      <c r="S424" s="222" t="str">
        <f t="shared" ca="1" si="60"/>
        <v/>
      </c>
      <c r="T424" s="222" t="str">
        <f ca="1">IF(B424="","",IF(ISERROR(MATCH($J424,SorP!$B$1:$B$6230,0)),"",INDIRECT("'SorP'!$A$"&amp;MATCH($J424,SorP!$B$1:$B$6230,0))))</f>
        <v/>
      </c>
      <c r="U424" s="238"/>
      <c r="V424" s="269" t="e">
        <f>IF(C424="",NA(),IF(OR(C424="Smelter not listed",C424="Smelter not yet identified"),MATCH($B424&amp;$D424,'Smelter Look-up'!$J:$J,0),MATCH($B424&amp;$C424,'Smelter Look-up'!$J:$J,0)))</f>
        <v>#N/A</v>
      </c>
      <c r="W424" s="270"/>
      <c r="X424" s="270">
        <f t="shared" ca="1" si="61"/>
        <v>0</v>
      </c>
      <c r="Y424" s="270"/>
      <c r="Z424" s="270"/>
      <c r="AB424" s="272" t="str">
        <f t="shared" si="62"/>
        <v/>
      </c>
    </row>
    <row r="425" spans="1:28" s="271" customFormat="1" ht="20">
      <c r="A425" s="214"/>
      <c r="B425" s="215" t="str">
        <f>IF(LEN(A425)=0,"",INDEX('Smelter Look-up'!$A:$A,MATCH($A425,'Smelter Look-up'!$E:$E,0)))</f>
        <v/>
      </c>
      <c r="C425" s="219" t="str">
        <f>IF(LEN(A425)=0,"",INDEX('Smelter Look-up'!$C:$C,MATCH($A425,'Smelter Look-up'!$E:$E,0)))</f>
        <v/>
      </c>
      <c r="D425" s="277"/>
      <c r="E425" s="215" t="str">
        <f ca="1">IF(ISERROR($V425),"",OFFSET('Smelter Look-up'!$D$4,$V425-4,0)&amp;"")</f>
        <v/>
      </c>
      <c r="F425" s="215" t="str">
        <f ca="1">IF(ISERROR($V425),"",OFFSET('Smelter Look-up'!$E$4,$V425-4,0))</f>
        <v/>
      </c>
      <c r="G425" s="215" t="str">
        <f ca="1">IF(C425=$X$4,IF(ISERROR($V425),"Enter smelter details","RMI"),IF(ISERROR($V425),"",OFFSET('Smelter Look-up'!$F$4,$V425-4,0)))</f>
        <v/>
      </c>
      <c r="H425" s="216" t="str">
        <f ca="1">IF(ISERROR($V425),"",OFFSET('Smelter Look-up'!$G$4,$V425-4,0))</f>
        <v/>
      </c>
      <c r="I425" s="217" t="str">
        <f ca="1">IF(ISERROR($V425),"",OFFSET('Smelter Look-up'!$H$4,$V425-4,0))</f>
        <v/>
      </c>
      <c r="J425" s="217" t="str">
        <f ca="1">IF(ISERROR($V425),"",OFFSET('Smelter Look-up'!$I$4,$V425-4,0))</f>
        <v/>
      </c>
      <c r="K425" s="267"/>
      <c r="L425" s="267"/>
      <c r="M425" s="267"/>
      <c r="N425" s="267"/>
      <c r="O425" s="267"/>
      <c r="P425" s="218"/>
      <c r="Q425" s="268"/>
      <c r="R425" s="215" t="str">
        <f ca="1">IF(ISERROR($V425),"",OFFSET('Smelter Look-up'!$C$4,$V425-4,0)&amp;"")</f>
        <v/>
      </c>
      <c r="S425" s="222" t="str">
        <f t="shared" ca="1" si="60"/>
        <v/>
      </c>
      <c r="T425" s="222" t="str">
        <f ca="1">IF(B425="","",IF(ISERROR(MATCH($J425,SorP!$B$1:$B$6230,0)),"",INDIRECT("'SorP'!$A$"&amp;MATCH($J425,SorP!$B$1:$B$6230,0))))</f>
        <v/>
      </c>
      <c r="U425" s="238"/>
      <c r="V425" s="269" t="e">
        <f>IF(C425="",NA(),IF(OR(C425="Smelter not listed",C425="Smelter not yet identified"),MATCH($B425&amp;$D425,'Smelter Look-up'!$J:$J,0),MATCH($B425&amp;$C425,'Smelter Look-up'!$J:$J,0)))</f>
        <v>#N/A</v>
      </c>
      <c r="W425" s="270"/>
      <c r="X425" s="270">
        <f t="shared" ca="1" si="61"/>
        <v>0</v>
      </c>
      <c r="Y425" s="270"/>
      <c r="Z425" s="270"/>
      <c r="AB425" s="272" t="str">
        <f t="shared" si="62"/>
        <v/>
      </c>
    </row>
    <row r="426" spans="1:28" s="271" customFormat="1" ht="20">
      <c r="A426" s="214"/>
      <c r="B426" s="215" t="str">
        <f>IF(LEN(A426)=0,"",INDEX('Smelter Look-up'!$A:$A,MATCH($A426,'Smelter Look-up'!$E:$E,0)))</f>
        <v/>
      </c>
      <c r="C426" s="219" t="str">
        <f>IF(LEN(A426)=0,"",INDEX('Smelter Look-up'!$C:$C,MATCH($A426,'Smelter Look-up'!$E:$E,0)))</f>
        <v/>
      </c>
      <c r="D426" s="277"/>
      <c r="E426" s="215" t="str">
        <f ca="1">IF(ISERROR($V426),"",OFFSET('Smelter Look-up'!$D$4,$V426-4,0)&amp;"")</f>
        <v/>
      </c>
      <c r="F426" s="215" t="str">
        <f ca="1">IF(ISERROR($V426),"",OFFSET('Smelter Look-up'!$E$4,$V426-4,0))</f>
        <v/>
      </c>
      <c r="G426" s="215" t="str">
        <f ca="1">IF(C426=$X$4,IF(ISERROR($V426),"Enter smelter details","RMI"),IF(ISERROR($V426),"",OFFSET('Smelter Look-up'!$F$4,$V426-4,0)))</f>
        <v/>
      </c>
      <c r="H426" s="216" t="str">
        <f ca="1">IF(ISERROR($V426),"",OFFSET('Smelter Look-up'!$G$4,$V426-4,0))</f>
        <v/>
      </c>
      <c r="I426" s="217" t="str">
        <f ca="1">IF(ISERROR($V426),"",OFFSET('Smelter Look-up'!$H$4,$V426-4,0))</f>
        <v/>
      </c>
      <c r="J426" s="217" t="str">
        <f ca="1">IF(ISERROR($V426),"",OFFSET('Smelter Look-up'!$I$4,$V426-4,0))</f>
        <v/>
      </c>
      <c r="K426" s="267"/>
      <c r="L426" s="267"/>
      <c r="M426" s="267"/>
      <c r="N426" s="267"/>
      <c r="O426" s="267"/>
      <c r="P426" s="218"/>
      <c r="Q426" s="268"/>
      <c r="R426" s="215" t="str">
        <f ca="1">IF(ISERROR($V426),"",OFFSET('Smelter Look-up'!$C$4,$V426-4,0)&amp;"")</f>
        <v/>
      </c>
      <c r="S426" s="222" t="str">
        <f t="shared" ca="1" si="60"/>
        <v/>
      </c>
      <c r="T426" s="222" t="str">
        <f ca="1">IF(B426="","",IF(ISERROR(MATCH($J426,SorP!$B$1:$B$6230,0)),"",INDIRECT("'SorP'!$A$"&amp;MATCH($J426,SorP!$B$1:$B$6230,0))))</f>
        <v/>
      </c>
      <c r="U426" s="238"/>
      <c r="V426" s="269" t="e">
        <f>IF(C426="",NA(),IF(OR(C426="Smelter not listed",C426="Smelter not yet identified"),MATCH($B426&amp;$D426,'Smelter Look-up'!$J:$J,0),MATCH($B426&amp;$C426,'Smelter Look-up'!$J:$J,0)))</f>
        <v>#N/A</v>
      </c>
      <c r="W426" s="270"/>
      <c r="X426" s="270">
        <f t="shared" ca="1" si="61"/>
        <v>0</v>
      </c>
      <c r="Y426" s="270"/>
      <c r="Z426" s="270"/>
      <c r="AB426" s="272" t="str">
        <f t="shared" si="62"/>
        <v/>
      </c>
    </row>
    <row r="427" spans="1:28" s="271" customFormat="1" ht="20">
      <c r="A427" s="214"/>
      <c r="B427" s="215" t="str">
        <f>IF(LEN(A427)=0,"",INDEX('Smelter Look-up'!$A:$A,MATCH($A427,'Smelter Look-up'!$E:$E,0)))</f>
        <v/>
      </c>
      <c r="C427" s="219" t="str">
        <f>IF(LEN(A427)=0,"",INDEX('Smelter Look-up'!$C:$C,MATCH($A427,'Smelter Look-up'!$E:$E,0)))</f>
        <v/>
      </c>
      <c r="D427" s="277"/>
      <c r="E427" s="215" t="str">
        <f ca="1">IF(ISERROR($V427),"",OFFSET('Smelter Look-up'!$D$4,$V427-4,0)&amp;"")</f>
        <v/>
      </c>
      <c r="F427" s="215" t="str">
        <f ca="1">IF(ISERROR($V427),"",OFFSET('Smelter Look-up'!$E$4,$V427-4,0))</f>
        <v/>
      </c>
      <c r="G427" s="215" t="str">
        <f ca="1">IF(C427=$X$4,IF(ISERROR($V427),"Enter smelter details","RMI"),IF(ISERROR($V427),"",OFFSET('Smelter Look-up'!$F$4,$V427-4,0)))</f>
        <v/>
      </c>
      <c r="H427" s="216" t="str">
        <f ca="1">IF(ISERROR($V427),"",OFFSET('Smelter Look-up'!$G$4,$V427-4,0))</f>
        <v/>
      </c>
      <c r="I427" s="217" t="str">
        <f ca="1">IF(ISERROR($V427),"",OFFSET('Smelter Look-up'!$H$4,$V427-4,0))</f>
        <v/>
      </c>
      <c r="J427" s="217" t="str">
        <f ca="1">IF(ISERROR($V427),"",OFFSET('Smelter Look-up'!$I$4,$V427-4,0))</f>
        <v/>
      </c>
      <c r="K427" s="267"/>
      <c r="L427" s="267"/>
      <c r="M427" s="267"/>
      <c r="N427" s="267"/>
      <c r="O427" s="267"/>
      <c r="P427" s="218"/>
      <c r="Q427" s="268"/>
      <c r="R427" s="215" t="str">
        <f ca="1">IF(ISERROR($V427),"",OFFSET('Smelter Look-up'!$C$4,$V427-4,0)&amp;"")</f>
        <v/>
      </c>
      <c r="S427" s="222" t="str">
        <f t="shared" ca="1" si="60"/>
        <v/>
      </c>
      <c r="T427" s="222" t="str">
        <f ca="1">IF(B427="","",IF(ISERROR(MATCH($J427,SorP!$B$1:$B$6230,0)),"",INDIRECT("'SorP'!$A$"&amp;MATCH($J427,SorP!$B$1:$B$6230,0))))</f>
        <v/>
      </c>
      <c r="U427" s="238"/>
      <c r="V427" s="269" t="e">
        <f>IF(C427="",NA(),IF(OR(C427="Smelter not listed",C427="Smelter not yet identified"),MATCH($B427&amp;$D427,'Smelter Look-up'!$J:$J,0),MATCH($B427&amp;$C427,'Smelter Look-up'!$J:$J,0)))</f>
        <v>#N/A</v>
      </c>
      <c r="W427" s="270"/>
      <c r="X427" s="270">
        <f t="shared" ca="1" si="61"/>
        <v>0</v>
      </c>
      <c r="Y427" s="270"/>
      <c r="Z427" s="270"/>
      <c r="AB427" s="272" t="str">
        <f t="shared" si="62"/>
        <v/>
      </c>
    </row>
    <row r="428" spans="1:28" s="271" customFormat="1" ht="20">
      <c r="A428" s="214"/>
      <c r="B428" s="215" t="str">
        <f>IF(LEN(A428)=0,"",INDEX('Smelter Look-up'!$A:$A,MATCH($A428,'Smelter Look-up'!$E:$E,0)))</f>
        <v/>
      </c>
      <c r="C428" s="219" t="str">
        <f>IF(LEN(A428)=0,"",INDEX('Smelter Look-up'!$C:$C,MATCH($A428,'Smelter Look-up'!$E:$E,0)))</f>
        <v/>
      </c>
      <c r="D428" s="277"/>
      <c r="E428" s="215" t="str">
        <f ca="1">IF(ISERROR($V428),"",OFFSET('Smelter Look-up'!$D$4,$V428-4,0)&amp;"")</f>
        <v/>
      </c>
      <c r="F428" s="215" t="str">
        <f ca="1">IF(ISERROR($V428),"",OFFSET('Smelter Look-up'!$E$4,$V428-4,0))</f>
        <v/>
      </c>
      <c r="G428" s="215" t="str">
        <f ca="1">IF(C428=$X$4,IF(ISERROR($V428),"Enter smelter details","RMI"),IF(ISERROR($V428),"",OFFSET('Smelter Look-up'!$F$4,$V428-4,0)))</f>
        <v/>
      </c>
      <c r="H428" s="216" t="str">
        <f ca="1">IF(ISERROR($V428),"",OFFSET('Smelter Look-up'!$G$4,$V428-4,0))</f>
        <v/>
      </c>
      <c r="I428" s="217" t="str">
        <f ca="1">IF(ISERROR($V428),"",OFFSET('Smelter Look-up'!$H$4,$V428-4,0))</f>
        <v/>
      </c>
      <c r="J428" s="217" t="str">
        <f ca="1">IF(ISERROR($V428),"",OFFSET('Smelter Look-up'!$I$4,$V428-4,0))</f>
        <v/>
      </c>
      <c r="K428" s="267"/>
      <c r="L428" s="267"/>
      <c r="M428" s="267"/>
      <c r="N428" s="267"/>
      <c r="O428" s="267"/>
      <c r="P428" s="218"/>
      <c r="Q428" s="268"/>
      <c r="R428" s="215" t="str">
        <f ca="1">IF(ISERROR($V428),"",OFFSET('Smelter Look-up'!$C$4,$V428-4,0)&amp;"")</f>
        <v/>
      </c>
      <c r="S428" s="222" t="str">
        <f t="shared" ca="1" si="60"/>
        <v/>
      </c>
      <c r="T428" s="222" t="str">
        <f ca="1">IF(B428="","",IF(ISERROR(MATCH($J428,SorP!$B$1:$B$6230,0)),"",INDIRECT("'SorP'!$A$"&amp;MATCH($J428,SorP!$B$1:$B$6230,0))))</f>
        <v/>
      </c>
      <c r="U428" s="238"/>
      <c r="V428" s="269" t="e">
        <f>IF(C428="",NA(),IF(OR(C428="Smelter not listed",C428="Smelter not yet identified"),MATCH($B428&amp;$D428,'Smelter Look-up'!$J:$J,0),MATCH($B428&amp;$C428,'Smelter Look-up'!$J:$J,0)))</f>
        <v>#N/A</v>
      </c>
      <c r="W428" s="270"/>
      <c r="X428" s="270">
        <f t="shared" ca="1" si="61"/>
        <v>0</v>
      </c>
      <c r="Y428" s="270"/>
      <c r="Z428" s="270"/>
      <c r="AB428" s="272" t="str">
        <f t="shared" si="62"/>
        <v/>
      </c>
    </row>
    <row r="429" spans="1:28" s="271" customFormat="1" ht="20">
      <c r="A429" s="214"/>
      <c r="B429" s="215" t="str">
        <f>IF(LEN(A429)=0,"",INDEX('Smelter Look-up'!$A:$A,MATCH($A429,'Smelter Look-up'!$E:$E,0)))</f>
        <v/>
      </c>
      <c r="C429" s="219" t="str">
        <f>IF(LEN(A429)=0,"",INDEX('Smelter Look-up'!$C:$C,MATCH($A429,'Smelter Look-up'!$E:$E,0)))</f>
        <v/>
      </c>
      <c r="D429" s="277"/>
      <c r="E429" s="215" t="str">
        <f ca="1">IF(ISERROR($V429),"",OFFSET('Smelter Look-up'!$D$4,$V429-4,0)&amp;"")</f>
        <v/>
      </c>
      <c r="F429" s="215" t="str">
        <f ca="1">IF(ISERROR($V429),"",OFFSET('Smelter Look-up'!$E$4,$V429-4,0))</f>
        <v/>
      </c>
      <c r="G429" s="215" t="str">
        <f ca="1">IF(C429=$X$4,IF(ISERROR($V429),"Enter smelter details","RMI"),IF(ISERROR($V429),"",OFFSET('Smelter Look-up'!$F$4,$V429-4,0)))</f>
        <v/>
      </c>
      <c r="H429" s="216" t="str">
        <f ca="1">IF(ISERROR($V429),"",OFFSET('Smelter Look-up'!$G$4,$V429-4,0))</f>
        <v/>
      </c>
      <c r="I429" s="217" t="str">
        <f ca="1">IF(ISERROR($V429),"",OFFSET('Smelter Look-up'!$H$4,$V429-4,0))</f>
        <v/>
      </c>
      <c r="J429" s="217" t="str">
        <f ca="1">IF(ISERROR($V429),"",OFFSET('Smelter Look-up'!$I$4,$V429-4,0))</f>
        <v/>
      </c>
      <c r="K429" s="267"/>
      <c r="L429" s="267"/>
      <c r="M429" s="267"/>
      <c r="N429" s="267"/>
      <c r="O429" s="267"/>
      <c r="P429" s="218"/>
      <c r="Q429" s="268"/>
      <c r="R429" s="215" t="str">
        <f ca="1">IF(ISERROR($V429),"",OFFSET('Smelter Look-up'!$C$4,$V429-4,0)&amp;"")</f>
        <v/>
      </c>
      <c r="S429" s="222" t="str">
        <f t="shared" ca="1" si="60"/>
        <v/>
      </c>
      <c r="T429" s="222" t="str">
        <f ca="1">IF(B429="","",IF(ISERROR(MATCH($J429,SorP!$B$1:$B$6230,0)),"",INDIRECT("'SorP'!$A$"&amp;MATCH($J429,SorP!$B$1:$B$6230,0))))</f>
        <v/>
      </c>
      <c r="U429" s="238"/>
      <c r="V429" s="269" t="e">
        <f>IF(C429="",NA(),IF(OR(C429="Smelter not listed",C429="Smelter not yet identified"),MATCH($B429&amp;$D429,'Smelter Look-up'!$J:$J,0),MATCH($B429&amp;$C429,'Smelter Look-up'!$J:$J,0)))</f>
        <v>#N/A</v>
      </c>
      <c r="W429" s="270"/>
      <c r="X429" s="270">
        <f t="shared" ca="1" si="61"/>
        <v>0</v>
      </c>
      <c r="Y429" s="270"/>
      <c r="Z429" s="270"/>
      <c r="AB429" s="272" t="str">
        <f t="shared" si="62"/>
        <v/>
      </c>
    </row>
    <row r="430" spans="1:28" s="271" customFormat="1" ht="20">
      <c r="A430" s="214"/>
      <c r="B430" s="215" t="str">
        <f>IF(LEN(A430)=0,"",INDEX('Smelter Look-up'!$A:$A,MATCH($A430,'Smelter Look-up'!$E:$E,0)))</f>
        <v/>
      </c>
      <c r="C430" s="219" t="str">
        <f>IF(LEN(A430)=0,"",INDEX('Smelter Look-up'!$C:$C,MATCH($A430,'Smelter Look-up'!$E:$E,0)))</f>
        <v/>
      </c>
      <c r="D430" s="277"/>
      <c r="E430" s="215" t="str">
        <f ca="1">IF(ISERROR($V430),"",OFFSET('Smelter Look-up'!$D$4,$V430-4,0)&amp;"")</f>
        <v/>
      </c>
      <c r="F430" s="215" t="str">
        <f ca="1">IF(ISERROR($V430),"",OFFSET('Smelter Look-up'!$E$4,$V430-4,0))</f>
        <v/>
      </c>
      <c r="G430" s="215" t="str">
        <f ca="1">IF(C430=$X$4,IF(ISERROR($V430),"Enter smelter details","RMI"),IF(ISERROR($V430),"",OFFSET('Smelter Look-up'!$F$4,$V430-4,0)))</f>
        <v/>
      </c>
      <c r="H430" s="216" t="str">
        <f ca="1">IF(ISERROR($V430),"",OFFSET('Smelter Look-up'!$G$4,$V430-4,0))</f>
        <v/>
      </c>
      <c r="I430" s="217" t="str">
        <f ca="1">IF(ISERROR($V430),"",OFFSET('Smelter Look-up'!$H$4,$V430-4,0))</f>
        <v/>
      </c>
      <c r="J430" s="217" t="str">
        <f ca="1">IF(ISERROR($V430),"",OFFSET('Smelter Look-up'!$I$4,$V430-4,0))</f>
        <v/>
      </c>
      <c r="K430" s="267"/>
      <c r="L430" s="267"/>
      <c r="M430" s="267"/>
      <c r="N430" s="267"/>
      <c r="O430" s="267"/>
      <c r="P430" s="218"/>
      <c r="Q430" s="268"/>
      <c r="R430" s="215" t="str">
        <f ca="1">IF(ISERROR($V430),"",OFFSET('Smelter Look-up'!$C$4,$V430-4,0)&amp;"")</f>
        <v/>
      </c>
      <c r="S430" s="222" t="str">
        <f t="shared" ca="1" si="60"/>
        <v/>
      </c>
      <c r="T430" s="222" t="str">
        <f ca="1">IF(B430="","",IF(ISERROR(MATCH($J430,SorP!$B$1:$B$6230,0)),"",INDIRECT("'SorP'!$A$"&amp;MATCH($J430,SorP!$B$1:$B$6230,0))))</f>
        <v/>
      </c>
      <c r="U430" s="238"/>
      <c r="V430" s="269" t="e">
        <f>IF(C430="",NA(),IF(OR(C430="Smelter not listed",C430="Smelter not yet identified"),MATCH($B430&amp;$D430,'Smelter Look-up'!$J:$J,0),MATCH($B430&amp;$C430,'Smelter Look-up'!$J:$J,0)))</f>
        <v>#N/A</v>
      </c>
      <c r="W430" s="270"/>
      <c r="X430" s="270">
        <f t="shared" ca="1" si="61"/>
        <v>0</v>
      </c>
      <c r="Y430" s="270"/>
      <c r="Z430" s="270"/>
      <c r="AB430" s="272" t="str">
        <f t="shared" si="62"/>
        <v/>
      </c>
    </row>
    <row r="431" spans="1:28" s="271" customFormat="1" ht="20">
      <c r="A431" s="214"/>
      <c r="B431" s="215" t="str">
        <f>IF(LEN(A431)=0,"",INDEX('Smelter Look-up'!$A:$A,MATCH($A431,'Smelter Look-up'!$E:$E,0)))</f>
        <v/>
      </c>
      <c r="C431" s="219" t="str">
        <f>IF(LEN(A431)=0,"",INDEX('Smelter Look-up'!$C:$C,MATCH($A431,'Smelter Look-up'!$E:$E,0)))</f>
        <v/>
      </c>
      <c r="D431" s="277"/>
      <c r="E431" s="215" t="str">
        <f ca="1">IF(ISERROR($V431),"",OFFSET('Smelter Look-up'!$D$4,$V431-4,0)&amp;"")</f>
        <v/>
      </c>
      <c r="F431" s="215" t="str">
        <f ca="1">IF(ISERROR($V431),"",OFFSET('Smelter Look-up'!$E$4,$V431-4,0))</f>
        <v/>
      </c>
      <c r="G431" s="215" t="str">
        <f ca="1">IF(C431=$X$4,IF(ISERROR($V431),"Enter smelter details","RMI"),IF(ISERROR($V431),"",OFFSET('Smelter Look-up'!$F$4,$V431-4,0)))</f>
        <v/>
      </c>
      <c r="H431" s="216" t="str">
        <f ca="1">IF(ISERROR($V431),"",OFFSET('Smelter Look-up'!$G$4,$V431-4,0))</f>
        <v/>
      </c>
      <c r="I431" s="217" t="str">
        <f ca="1">IF(ISERROR($V431),"",OFFSET('Smelter Look-up'!$H$4,$V431-4,0))</f>
        <v/>
      </c>
      <c r="J431" s="217" t="str">
        <f ca="1">IF(ISERROR($V431),"",OFFSET('Smelter Look-up'!$I$4,$V431-4,0))</f>
        <v/>
      </c>
      <c r="K431" s="267"/>
      <c r="L431" s="267"/>
      <c r="M431" s="267"/>
      <c r="N431" s="267"/>
      <c r="O431" s="267"/>
      <c r="P431" s="218"/>
      <c r="Q431" s="268"/>
      <c r="R431" s="215" t="str">
        <f ca="1">IF(ISERROR($V431),"",OFFSET('Smelter Look-up'!$C$4,$V431-4,0)&amp;"")</f>
        <v/>
      </c>
      <c r="S431" s="222" t="str">
        <f t="shared" ca="1" si="60"/>
        <v/>
      </c>
      <c r="T431" s="222" t="str">
        <f ca="1">IF(B431="","",IF(ISERROR(MATCH($J431,SorP!$B$1:$B$6230,0)),"",INDIRECT("'SorP'!$A$"&amp;MATCH($J431,SorP!$B$1:$B$6230,0))))</f>
        <v/>
      </c>
      <c r="U431" s="238"/>
      <c r="V431" s="269" t="e">
        <f>IF(C431="",NA(),IF(OR(C431="Smelter not listed",C431="Smelter not yet identified"),MATCH($B431&amp;$D431,'Smelter Look-up'!$J:$J,0),MATCH($B431&amp;$C431,'Smelter Look-up'!$J:$J,0)))</f>
        <v>#N/A</v>
      </c>
      <c r="W431" s="270"/>
      <c r="X431" s="270">
        <f t="shared" ca="1" si="61"/>
        <v>0</v>
      </c>
      <c r="Y431" s="270"/>
      <c r="Z431" s="270"/>
      <c r="AB431" s="272" t="str">
        <f t="shared" si="62"/>
        <v/>
      </c>
    </row>
    <row r="432" spans="1:28" s="271" customFormat="1" ht="20">
      <c r="A432" s="214"/>
      <c r="B432" s="215" t="str">
        <f>IF(LEN(A432)=0,"",INDEX('Smelter Look-up'!$A:$A,MATCH($A432,'Smelter Look-up'!$E:$E,0)))</f>
        <v/>
      </c>
      <c r="C432" s="219" t="str">
        <f>IF(LEN(A432)=0,"",INDEX('Smelter Look-up'!$C:$C,MATCH($A432,'Smelter Look-up'!$E:$E,0)))</f>
        <v/>
      </c>
      <c r="D432" s="277"/>
      <c r="E432" s="215" t="str">
        <f ca="1">IF(ISERROR($V432),"",OFFSET('Smelter Look-up'!$D$4,$V432-4,0)&amp;"")</f>
        <v/>
      </c>
      <c r="F432" s="215" t="str">
        <f ca="1">IF(ISERROR($V432),"",OFFSET('Smelter Look-up'!$E$4,$V432-4,0))</f>
        <v/>
      </c>
      <c r="G432" s="215" t="str">
        <f ca="1">IF(C432=$X$4,IF(ISERROR($V432),"Enter smelter details","RMI"),IF(ISERROR($V432),"",OFFSET('Smelter Look-up'!$F$4,$V432-4,0)))</f>
        <v/>
      </c>
      <c r="H432" s="216" t="str">
        <f ca="1">IF(ISERROR($V432),"",OFFSET('Smelter Look-up'!$G$4,$V432-4,0))</f>
        <v/>
      </c>
      <c r="I432" s="217" t="str">
        <f ca="1">IF(ISERROR($V432),"",OFFSET('Smelter Look-up'!$H$4,$V432-4,0))</f>
        <v/>
      </c>
      <c r="J432" s="217" t="str">
        <f ca="1">IF(ISERROR($V432),"",OFFSET('Smelter Look-up'!$I$4,$V432-4,0))</f>
        <v/>
      </c>
      <c r="K432" s="267"/>
      <c r="L432" s="267"/>
      <c r="M432" s="267"/>
      <c r="N432" s="267"/>
      <c r="O432" s="267"/>
      <c r="P432" s="218"/>
      <c r="Q432" s="268"/>
      <c r="R432" s="215" t="str">
        <f ca="1">IF(ISERROR($V432),"",OFFSET('Smelter Look-up'!$C$4,$V432-4,0)&amp;"")</f>
        <v/>
      </c>
      <c r="S432" s="222" t="str">
        <f t="shared" ca="1" si="60"/>
        <v/>
      </c>
      <c r="T432" s="222" t="str">
        <f ca="1">IF(B432="","",IF(ISERROR(MATCH($J432,SorP!$B$1:$B$6230,0)),"",INDIRECT("'SorP'!$A$"&amp;MATCH($J432,SorP!$B$1:$B$6230,0))))</f>
        <v/>
      </c>
      <c r="U432" s="238"/>
      <c r="V432" s="269" t="e">
        <f>IF(C432="",NA(),IF(OR(C432="Smelter not listed",C432="Smelter not yet identified"),MATCH($B432&amp;$D432,'Smelter Look-up'!$J:$J,0),MATCH($B432&amp;$C432,'Smelter Look-up'!$J:$J,0)))</f>
        <v>#N/A</v>
      </c>
      <c r="W432" s="270"/>
      <c r="X432" s="270">
        <f t="shared" ca="1" si="61"/>
        <v>0</v>
      </c>
      <c r="Y432" s="270"/>
      <c r="Z432" s="270"/>
      <c r="AB432" s="272" t="str">
        <f t="shared" si="62"/>
        <v/>
      </c>
    </row>
    <row r="433" spans="1:28" s="271" customFormat="1" ht="20">
      <c r="A433" s="214"/>
      <c r="B433" s="215" t="str">
        <f>IF(LEN(A433)=0,"",INDEX('Smelter Look-up'!$A:$A,MATCH($A433,'Smelter Look-up'!$E:$E,0)))</f>
        <v/>
      </c>
      <c r="C433" s="219" t="str">
        <f>IF(LEN(A433)=0,"",INDEX('Smelter Look-up'!$C:$C,MATCH($A433,'Smelter Look-up'!$E:$E,0)))</f>
        <v/>
      </c>
      <c r="D433" s="277"/>
      <c r="E433" s="215" t="str">
        <f ca="1">IF(ISERROR($V433),"",OFFSET('Smelter Look-up'!$D$4,$V433-4,0)&amp;"")</f>
        <v/>
      </c>
      <c r="F433" s="215" t="str">
        <f ca="1">IF(ISERROR($V433),"",OFFSET('Smelter Look-up'!$E$4,$V433-4,0))</f>
        <v/>
      </c>
      <c r="G433" s="215" t="str">
        <f ca="1">IF(C433=$X$4,IF(ISERROR($V433),"Enter smelter details","RMI"),IF(ISERROR($V433),"",OFFSET('Smelter Look-up'!$F$4,$V433-4,0)))</f>
        <v/>
      </c>
      <c r="H433" s="216" t="str">
        <f ca="1">IF(ISERROR($V433),"",OFFSET('Smelter Look-up'!$G$4,$V433-4,0))</f>
        <v/>
      </c>
      <c r="I433" s="217" t="str">
        <f ca="1">IF(ISERROR($V433),"",OFFSET('Smelter Look-up'!$H$4,$V433-4,0))</f>
        <v/>
      </c>
      <c r="J433" s="217" t="str">
        <f ca="1">IF(ISERROR($V433),"",OFFSET('Smelter Look-up'!$I$4,$V433-4,0))</f>
        <v/>
      </c>
      <c r="K433" s="267"/>
      <c r="L433" s="267"/>
      <c r="M433" s="267"/>
      <c r="N433" s="267"/>
      <c r="O433" s="267"/>
      <c r="P433" s="218"/>
      <c r="Q433" s="268"/>
      <c r="R433" s="215" t="str">
        <f ca="1">IF(ISERROR($V433),"",OFFSET('Smelter Look-up'!$C$4,$V433-4,0)&amp;"")</f>
        <v/>
      </c>
      <c r="S433" s="222" t="str">
        <f t="shared" ca="1" si="60"/>
        <v/>
      </c>
      <c r="T433" s="222" t="str">
        <f ca="1">IF(B433="","",IF(ISERROR(MATCH($J433,SorP!$B$1:$B$6230,0)),"",INDIRECT("'SorP'!$A$"&amp;MATCH($J433,SorP!$B$1:$B$6230,0))))</f>
        <v/>
      </c>
      <c r="U433" s="238"/>
      <c r="V433" s="269" t="e">
        <f>IF(C433="",NA(),IF(OR(C433="Smelter not listed",C433="Smelter not yet identified"),MATCH($B433&amp;$D433,'Smelter Look-up'!$J:$J,0),MATCH($B433&amp;$C433,'Smelter Look-up'!$J:$J,0)))</f>
        <v>#N/A</v>
      </c>
      <c r="W433" s="270"/>
      <c r="X433" s="270">
        <f t="shared" ca="1" si="61"/>
        <v>0</v>
      </c>
      <c r="Y433" s="270"/>
      <c r="Z433" s="270"/>
      <c r="AB433" s="272" t="str">
        <f t="shared" si="62"/>
        <v/>
      </c>
    </row>
    <row r="434" spans="1:28" s="271" customFormat="1" ht="20">
      <c r="A434" s="214"/>
      <c r="B434" s="215" t="str">
        <f>IF(LEN(A434)=0,"",INDEX('Smelter Look-up'!$A:$A,MATCH($A434,'Smelter Look-up'!$E:$E,0)))</f>
        <v/>
      </c>
      <c r="C434" s="219" t="str">
        <f>IF(LEN(A434)=0,"",INDEX('Smelter Look-up'!$C:$C,MATCH($A434,'Smelter Look-up'!$E:$E,0)))</f>
        <v/>
      </c>
      <c r="D434" s="277"/>
      <c r="E434" s="215" t="str">
        <f ca="1">IF(ISERROR($V434),"",OFFSET('Smelter Look-up'!$D$4,$V434-4,0)&amp;"")</f>
        <v/>
      </c>
      <c r="F434" s="215" t="str">
        <f ca="1">IF(ISERROR($V434),"",OFFSET('Smelter Look-up'!$E$4,$V434-4,0))</f>
        <v/>
      </c>
      <c r="G434" s="215" t="str">
        <f ca="1">IF(C434=$X$4,IF(ISERROR($V434),"Enter smelter details","RMI"),IF(ISERROR($V434),"",OFFSET('Smelter Look-up'!$F$4,$V434-4,0)))</f>
        <v/>
      </c>
      <c r="H434" s="216" t="str">
        <f ca="1">IF(ISERROR($V434),"",OFFSET('Smelter Look-up'!$G$4,$V434-4,0))</f>
        <v/>
      </c>
      <c r="I434" s="217" t="str">
        <f ca="1">IF(ISERROR($V434),"",OFFSET('Smelter Look-up'!$H$4,$V434-4,0))</f>
        <v/>
      </c>
      <c r="J434" s="217" t="str">
        <f ca="1">IF(ISERROR($V434),"",OFFSET('Smelter Look-up'!$I$4,$V434-4,0))</f>
        <v/>
      </c>
      <c r="K434" s="267"/>
      <c r="L434" s="267"/>
      <c r="M434" s="267"/>
      <c r="N434" s="267"/>
      <c r="O434" s="267"/>
      <c r="P434" s="218"/>
      <c r="Q434" s="268"/>
      <c r="R434" s="215" t="str">
        <f ca="1">IF(ISERROR($V434),"",OFFSET('Smelter Look-up'!$C$4,$V434-4,0)&amp;"")</f>
        <v/>
      </c>
      <c r="S434" s="222" t="str">
        <f t="shared" ca="1" si="60"/>
        <v/>
      </c>
      <c r="T434" s="222" t="str">
        <f ca="1">IF(B434="","",IF(ISERROR(MATCH($J434,SorP!$B$1:$B$6230,0)),"",INDIRECT("'SorP'!$A$"&amp;MATCH($J434,SorP!$B$1:$B$6230,0))))</f>
        <v/>
      </c>
      <c r="U434" s="238"/>
      <c r="V434" s="269" t="e">
        <f>IF(C434="",NA(),IF(OR(C434="Smelter not listed",C434="Smelter not yet identified"),MATCH($B434&amp;$D434,'Smelter Look-up'!$J:$J,0),MATCH($B434&amp;$C434,'Smelter Look-up'!$J:$J,0)))</f>
        <v>#N/A</v>
      </c>
      <c r="W434" s="270"/>
      <c r="X434" s="270">
        <f t="shared" ca="1" si="61"/>
        <v>0</v>
      </c>
      <c r="Y434" s="270"/>
      <c r="Z434" s="270"/>
      <c r="AB434" s="272" t="str">
        <f t="shared" si="62"/>
        <v/>
      </c>
    </row>
    <row r="435" spans="1:28" s="271" customFormat="1" ht="20">
      <c r="A435" s="214"/>
      <c r="B435" s="215" t="str">
        <f>IF(LEN(A435)=0,"",INDEX('Smelter Look-up'!$A:$A,MATCH($A435,'Smelter Look-up'!$E:$E,0)))</f>
        <v/>
      </c>
      <c r="C435" s="219" t="str">
        <f>IF(LEN(A435)=0,"",INDEX('Smelter Look-up'!$C:$C,MATCH($A435,'Smelter Look-up'!$E:$E,0)))</f>
        <v/>
      </c>
      <c r="D435" s="277"/>
      <c r="E435" s="215" t="str">
        <f ca="1">IF(ISERROR($V435),"",OFFSET('Smelter Look-up'!$D$4,$V435-4,0)&amp;"")</f>
        <v/>
      </c>
      <c r="F435" s="215" t="str">
        <f ca="1">IF(ISERROR($V435),"",OFFSET('Smelter Look-up'!$E$4,$V435-4,0))</f>
        <v/>
      </c>
      <c r="G435" s="215" t="str">
        <f ca="1">IF(C435=$X$4,IF(ISERROR($V435),"Enter smelter details","RMI"),IF(ISERROR($V435),"",OFFSET('Smelter Look-up'!$F$4,$V435-4,0)))</f>
        <v/>
      </c>
      <c r="H435" s="216" t="str">
        <f ca="1">IF(ISERROR($V435),"",OFFSET('Smelter Look-up'!$G$4,$V435-4,0))</f>
        <v/>
      </c>
      <c r="I435" s="217" t="str">
        <f ca="1">IF(ISERROR($V435),"",OFFSET('Smelter Look-up'!$H$4,$V435-4,0))</f>
        <v/>
      </c>
      <c r="J435" s="217" t="str">
        <f ca="1">IF(ISERROR($V435),"",OFFSET('Smelter Look-up'!$I$4,$V435-4,0))</f>
        <v/>
      </c>
      <c r="K435" s="267"/>
      <c r="L435" s="267"/>
      <c r="M435" s="267"/>
      <c r="N435" s="267"/>
      <c r="O435" s="267"/>
      <c r="P435" s="218"/>
      <c r="Q435" s="268"/>
      <c r="R435" s="215" t="str">
        <f ca="1">IF(ISERROR($V435),"",OFFSET('Smelter Look-up'!$C$4,$V435-4,0)&amp;"")</f>
        <v/>
      </c>
      <c r="S435" s="222" t="str">
        <f t="shared" ca="1" si="60"/>
        <v/>
      </c>
      <c r="T435" s="222" t="str">
        <f ca="1">IF(B435="","",IF(ISERROR(MATCH($J435,SorP!$B$1:$B$6230,0)),"",INDIRECT("'SorP'!$A$"&amp;MATCH($J435,SorP!$B$1:$B$6230,0))))</f>
        <v/>
      </c>
      <c r="U435" s="238"/>
      <c r="V435" s="269" t="e">
        <f>IF(C435="",NA(),IF(OR(C435="Smelter not listed",C435="Smelter not yet identified"),MATCH($B435&amp;$D435,'Smelter Look-up'!$J:$J,0),MATCH($B435&amp;$C435,'Smelter Look-up'!$J:$J,0)))</f>
        <v>#N/A</v>
      </c>
      <c r="W435" s="270"/>
      <c r="X435" s="270">
        <f t="shared" ca="1" si="61"/>
        <v>0</v>
      </c>
      <c r="Y435" s="270"/>
      <c r="Z435" s="270"/>
      <c r="AB435" s="272" t="str">
        <f t="shared" si="62"/>
        <v/>
      </c>
    </row>
    <row r="436" spans="1:28" s="271" customFormat="1" ht="20">
      <c r="A436" s="214"/>
      <c r="B436" s="215" t="str">
        <f>IF(LEN(A436)=0,"",INDEX('Smelter Look-up'!$A:$A,MATCH($A436,'Smelter Look-up'!$E:$E,0)))</f>
        <v/>
      </c>
      <c r="C436" s="219" t="str">
        <f>IF(LEN(A436)=0,"",INDEX('Smelter Look-up'!$C:$C,MATCH($A436,'Smelter Look-up'!$E:$E,0)))</f>
        <v/>
      </c>
      <c r="D436" s="277"/>
      <c r="E436" s="215" t="str">
        <f ca="1">IF(ISERROR($V436),"",OFFSET('Smelter Look-up'!$D$4,$V436-4,0)&amp;"")</f>
        <v/>
      </c>
      <c r="F436" s="215" t="str">
        <f ca="1">IF(ISERROR($V436),"",OFFSET('Smelter Look-up'!$E$4,$V436-4,0))</f>
        <v/>
      </c>
      <c r="G436" s="215" t="str">
        <f ca="1">IF(C436=$X$4,IF(ISERROR($V436),"Enter smelter details","RMI"),IF(ISERROR($V436),"",OFFSET('Smelter Look-up'!$F$4,$V436-4,0)))</f>
        <v/>
      </c>
      <c r="H436" s="216" t="str">
        <f ca="1">IF(ISERROR($V436),"",OFFSET('Smelter Look-up'!$G$4,$V436-4,0))</f>
        <v/>
      </c>
      <c r="I436" s="217" t="str">
        <f ca="1">IF(ISERROR($V436),"",OFFSET('Smelter Look-up'!$H$4,$V436-4,0))</f>
        <v/>
      </c>
      <c r="J436" s="217" t="str">
        <f ca="1">IF(ISERROR($V436),"",OFFSET('Smelter Look-up'!$I$4,$V436-4,0))</f>
        <v/>
      </c>
      <c r="K436" s="267"/>
      <c r="L436" s="267"/>
      <c r="M436" s="267"/>
      <c r="N436" s="267"/>
      <c r="O436" s="267"/>
      <c r="P436" s="218"/>
      <c r="Q436" s="268"/>
      <c r="R436" s="215" t="str">
        <f ca="1">IF(ISERROR($V436),"",OFFSET('Smelter Look-up'!$C$4,$V436-4,0)&amp;"")</f>
        <v/>
      </c>
      <c r="S436" s="222" t="str">
        <f t="shared" ca="1" si="60"/>
        <v/>
      </c>
      <c r="T436" s="222" t="str">
        <f ca="1">IF(B436="","",IF(ISERROR(MATCH($J436,SorP!$B$1:$B$6230,0)),"",INDIRECT("'SorP'!$A$"&amp;MATCH($J436,SorP!$B$1:$B$6230,0))))</f>
        <v/>
      </c>
      <c r="U436" s="238"/>
      <c r="V436" s="269" t="e">
        <f>IF(C436="",NA(),IF(OR(C436="Smelter not listed",C436="Smelter not yet identified"),MATCH($B436&amp;$D436,'Smelter Look-up'!$J:$J,0),MATCH($B436&amp;$C436,'Smelter Look-up'!$J:$J,0)))</f>
        <v>#N/A</v>
      </c>
      <c r="W436" s="270"/>
      <c r="X436" s="270">
        <f t="shared" ca="1" si="61"/>
        <v>0</v>
      </c>
      <c r="Y436" s="270"/>
      <c r="Z436" s="270"/>
      <c r="AB436" s="272" t="str">
        <f t="shared" si="62"/>
        <v/>
      </c>
    </row>
    <row r="437" spans="1:28" s="271" customFormat="1" ht="20">
      <c r="A437" s="214"/>
      <c r="B437" s="215" t="str">
        <f>IF(LEN(A437)=0,"",INDEX('Smelter Look-up'!$A:$A,MATCH($A437,'Smelter Look-up'!$E:$E,0)))</f>
        <v/>
      </c>
      <c r="C437" s="219" t="str">
        <f>IF(LEN(A437)=0,"",INDEX('Smelter Look-up'!$C:$C,MATCH($A437,'Smelter Look-up'!$E:$E,0)))</f>
        <v/>
      </c>
      <c r="D437" s="277"/>
      <c r="E437" s="215" t="str">
        <f ca="1">IF(ISERROR($V437),"",OFFSET('Smelter Look-up'!$D$4,$V437-4,0)&amp;"")</f>
        <v/>
      </c>
      <c r="F437" s="215" t="str">
        <f ca="1">IF(ISERROR($V437),"",OFFSET('Smelter Look-up'!$E$4,$V437-4,0))</f>
        <v/>
      </c>
      <c r="G437" s="215" t="str">
        <f ca="1">IF(C437=$X$4,IF(ISERROR($V437),"Enter smelter details","RMI"),IF(ISERROR($V437),"",OFFSET('Smelter Look-up'!$F$4,$V437-4,0)))</f>
        <v/>
      </c>
      <c r="H437" s="216" t="str">
        <f ca="1">IF(ISERROR($V437),"",OFFSET('Smelter Look-up'!$G$4,$V437-4,0))</f>
        <v/>
      </c>
      <c r="I437" s="217" t="str">
        <f ca="1">IF(ISERROR($V437),"",OFFSET('Smelter Look-up'!$H$4,$V437-4,0))</f>
        <v/>
      </c>
      <c r="J437" s="217" t="str">
        <f ca="1">IF(ISERROR($V437),"",OFFSET('Smelter Look-up'!$I$4,$V437-4,0))</f>
        <v/>
      </c>
      <c r="K437" s="267"/>
      <c r="L437" s="267"/>
      <c r="M437" s="267"/>
      <c r="N437" s="267"/>
      <c r="O437" s="267"/>
      <c r="P437" s="218"/>
      <c r="Q437" s="268"/>
      <c r="R437" s="215" t="str">
        <f ca="1">IF(ISERROR($V437),"",OFFSET('Smelter Look-up'!$C$4,$V437-4,0)&amp;"")</f>
        <v/>
      </c>
      <c r="S437" s="222" t="str">
        <f t="shared" ca="1" si="60"/>
        <v/>
      </c>
      <c r="T437" s="222" t="str">
        <f ca="1">IF(B437="","",IF(ISERROR(MATCH($J437,SorP!$B$1:$B$6230,0)),"",INDIRECT("'SorP'!$A$"&amp;MATCH($J437,SorP!$B$1:$B$6230,0))))</f>
        <v/>
      </c>
      <c r="U437" s="238"/>
      <c r="V437" s="269" t="e">
        <f>IF(C437="",NA(),IF(OR(C437="Smelter not listed",C437="Smelter not yet identified"),MATCH($B437&amp;$D437,'Smelter Look-up'!$J:$J,0),MATCH($B437&amp;$C437,'Smelter Look-up'!$J:$J,0)))</f>
        <v>#N/A</v>
      </c>
      <c r="W437" s="270"/>
      <c r="X437" s="270">
        <f t="shared" ca="1" si="61"/>
        <v>0</v>
      </c>
      <c r="Y437" s="270"/>
      <c r="Z437" s="270"/>
      <c r="AB437" s="272" t="str">
        <f t="shared" si="62"/>
        <v/>
      </c>
    </row>
    <row r="438" spans="1:28" s="271" customFormat="1" ht="20">
      <c r="A438" s="214"/>
      <c r="B438" s="215" t="str">
        <f>IF(LEN(A438)=0,"",INDEX('Smelter Look-up'!$A:$A,MATCH($A438,'Smelter Look-up'!$E:$E,0)))</f>
        <v/>
      </c>
      <c r="C438" s="219" t="str">
        <f>IF(LEN(A438)=0,"",INDEX('Smelter Look-up'!$C:$C,MATCH($A438,'Smelter Look-up'!$E:$E,0)))</f>
        <v/>
      </c>
      <c r="D438" s="277"/>
      <c r="E438" s="215" t="str">
        <f ca="1">IF(ISERROR($V438),"",OFFSET('Smelter Look-up'!$D$4,$V438-4,0)&amp;"")</f>
        <v/>
      </c>
      <c r="F438" s="215" t="str">
        <f ca="1">IF(ISERROR($V438),"",OFFSET('Smelter Look-up'!$E$4,$V438-4,0))</f>
        <v/>
      </c>
      <c r="G438" s="215" t="str">
        <f ca="1">IF(C438=$X$4,IF(ISERROR($V438),"Enter smelter details","RMI"),IF(ISERROR($V438),"",OFFSET('Smelter Look-up'!$F$4,$V438-4,0)))</f>
        <v/>
      </c>
      <c r="H438" s="216" t="str">
        <f ca="1">IF(ISERROR($V438),"",OFFSET('Smelter Look-up'!$G$4,$V438-4,0))</f>
        <v/>
      </c>
      <c r="I438" s="217" t="str">
        <f ca="1">IF(ISERROR($V438),"",OFFSET('Smelter Look-up'!$H$4,$V438-4,0))</f>
        <v/>
      </c>
      <c r="J438" s="217" t="str">
        <f ca="1">IF(ISERROR($V438),"",OFFSET('Smelter Look-up'!$I$4,$V438-4,0))</f>
        <v/>
      </c>
      <c r="K438" s="267"/>
      <c r="L438" s="267"/>
      <c r="M438" s="267"/>
      <c r="N438" s="267"/>
      <c r="O438" s="267"/>
      <c r="P438" s="218"/>
      <c r="Q438" s="268"/>
      <c r="R438" s="215" t="str">
        <f ca="1">IF(ISERROR($V438),"",OFFSET('Smelter Look-up'!$C$4,$V438-4,0)&amp;"")</f>
        <v/>
      </c>
      <c r="S438" s="222" t="str">
        <f t="shared" ca="1" si="60"/>
        <v/>
      </c>
      <c r="T438" s="222" t="str">
        <f ca="1">IF(B438="","",IF(ISERROR(MATCH($J438,SorP!$B$1:$B$6230,0)),"",INDIRECT("'SorP'!$A$"&amp;MATCH($J438,SorP!$B$1:$B$6230,0))))</f>
        <v/>
      </c>
      <c r="U438" s="238"/>
      <c r="V438" s="269" t="e">
        <f>IF(C438="",NA(),IF(OR(C438="Smelter not listed",C438="Smelter not yet identified"),MATCH($B438&amp;$D438,'Smelter Look-up'!$J:$J,0),MATCH($B438&amp;$C438,'Smelter Look-up'!$J:$J,0)))</f>
        <v>#N/A</v>
      </c>
      <c r="W438" s="270"/>
      <c r="X438" s="270">
        <f t="shared" ca="1" si="61"/>
        <v>0</v>
      </c>
      <c r="Y438" s="270"/>
      <c r="Z438" s="270"/>
      <c r="AB438" s="272" t="str">
        <f t="shared" si="62"/>
        <v/>
      </c>
    </row>
    <row r="439" spans="1:28" s="271" customFormat="1" ht="20">
      <c r="A439" s="214"/>
      <c r="B439" s="215" t="str">
        <f>IF(LEN(A439)=0,"",INDEX('Smelter Look-up'!$A:$A,MATCH($A439,'Smelter Look-up'!$E:$E,0)))</f>
        <v/>
      </c>
      <c r="C439" s="219" t="str">
        <f>IF(LEN(A439)=0,"",INDEX('Smelter Look-up'!$C:$C,MATCH($A439,'Smelter Look-up'!$E:$E,0)))</f>
        <v/>
      </c>
      <c r="D439" s="277"/>
      <c r="E439" s="215" t="str">
        <f ca="1">IF(ISERROR($V439),"",OFFSET('Smelter Look-up'!$D$4,$V439-4,0)&amp;"")</f>
        <v/>
      </c>
      <c r="F439" s="215" t="str">
        <f ca="1">IF(ISERROR($V439),"",OFFSET('Smelter Look-up'!$E$4,$V439-4,0))</f>
        <v/>
      </c>
      <c r="G439" s="215" t="str">
        <f ca="1">IF(C439=$X$4,IF(ISERROR($V439),"Enter smelter details","RMI"),IF(ISERROR($V439),"",OFFSET('Smelter Look-up'!$F$4,$V439-4,0)))</f>
        <v/>
      </c>
      <c r="H439" s="216" t="str">
        <f ca="1">IF(ISERROR($V439),"",OFFSET('Smelter Look-up'!$G$4,$V439-4,0))</f>
        <v/>
      </c>
      <c r="I439" s="217" t="str">
        <f ca="1">IF(ISERROR($V439),"",OFFSET('Smelter Look-up'!$H$4,$V439-4,0))</f>
        <v/>
      </c>
      <c r="J439" s="217" t="str">
        <f ca="1">IF(ISERROR($V439),"",OFFSET('Smelter Look-up'!$I$4,$V439-4,0))</f>
        <v/>
      </c>
      <c r="K439" s="267"/>
      <c r="L439" s="267"/>
      <c r="M439" s="267"/>
      <c r="N439" s="267"/>
      <c r="O439" s="267"/>
      <c r="P439" s="218"/>
      <c r="Q439" s="268"/>
      <c r="R439" s="215" t="str">
        <f ca="1">IF(ISERROR($V439),"",OFFSET('Smelter Look-up'!$C$4,$V439-4,0)&amp;"")</f>
        <v/>
      </c>
      <c r="S439" s="222" t="str">
        <f t="shared" ca="1" si="60"/>
        <v/>
      </c>
      <c r="T439" s="222" t="str">
        <f ca="1">IF(B439="","",IF(ISERROR(MATCH($J439,SorP!$B$1:$B$6230,0)),"",INDIRECT("'SorP'!$A$"&amp;MATCH($J439,SorP!$B$1:$B$6230,0))))</f>
        <v/>
      </c>
      <c r="U439" s="238"/>
      <c r="V439" s="269" t="e">
        <f>IF(C439="",NA(),IF(OR(C439="Smelter not listed",C439="Smelter not yet identified"),MATCH($B439&amp;$D439,'Smelter Look-up'!$J:$J,0),MATCH($B439&amp;$C439,'Smelter Look-up'!$J:$J,0)))</f>
        <v>#N/A</v>
      </c>
      <c r="W439" s="270"/>
      <c r="X439" s="270">
        <f t="shared" ca="1" si="61"/>
        <v>0</v>
      </c>
      <c r="Y439" s="270"/>
      <c r="Z439" s="270"/>
      <c r="AB439" s="272" t="str">
        <f t="shared" si="62"/>
        <v/>
      </c>
    </row>
    <row r="440" spans="1:28" s="271" customFormat="1" ht="20">
      <c r="A440" s="214"/>
      <c r="B440" s="215" t="str">
        <f>IF(LEN(A440)=0,"",INDEX('Smelter Look-up'!$A:$A,MATCH($A440,'Smelter Look-up'!$E:$E,0)))</f>
        <v/>
      </c>
      <c r="C440" s="219" t="str">
        <f>IF(LEN(A440)=0,"",INDEX('Smelter Look-up'!$C:$C,MATCH($A440,'Smelter Look-up'!$E:$E,0)))</f>
        <v/>
      </c>
      <c r="D440" s="277"/>
      <c r="E440" s="215" t="str">
        <f ca="1">IF(ISERROR($V440),"",OFFSET('Smelter Look-up'!$D$4,$V440-4,0)&amp;"")</f>
        <v/>
      </c>
      <c r="F440" s="215" t="str">
        <f ca="1">IF(ISERROR($V440),"",OFFSET('Smelter Look-up'!$E$4,$V440-4,0))</f>
        <v/>
      </c>
      <c r="G440" s="215" t="str">
        <f ca="1">IF(C440=$X$4,IF(ISERROR($V440),"Enter smelter details","RMI"),IF(ISERROR($V440),"",OFFSET('Smelter Look-up'!$F$4,$V440-4,0)))</f>
        <v/>
      </c>
      <c r="H440" s="216" t="str">
        <f ca="1">IF(ISERROR($V440),"",OFFSET('Smelter Look-up'!$G$4,$V440-4,0))</f>
        <v/>
      </c>
      <c r="I440" s="217" t="str">
        <f ca="1">IF(ISERROR($V440),"",OFFSET('Smelter Look-up'!$H$4,$V440-4,0))</f>
        <v/>
      </c>
      <c r="J440" s="217" t="str">
        <f ca="1">IF(ISERROR($V440),"",OFFSET('Smelter Look-up'!$I$4,$V440-4,0))</f>
        <v/>
      </c>
      <c r="K440" s="267"/>
      <c r="L440" s="267"/>
      <c r="M440" s="267"/>
      <c r="N440" s="267"/>
      <c r="O440" s="267"/>
      <c r="P440" s="218"/>
      <c r="Q440" s="268"/>
      <c r="R440" s="215" t="str">
        <f ca="1">IF(ISERROR($V440),"",OFFSET('Smelter Look-up'!$C$4,$V440-4,0)&amp;"")</f>
        <v/>
      </c>
      <c r="S440" s="222" t="str">
        <f t="shared" ca="1" si="60"/>
        <v/>
      </c>
      <c r="T440" s="222" t="str">
        <f ca="1">IF(B440="","",IF(ISERROR(MATCH($J440,SorP!$B$1:$B$6230,0)),"",INDIRECT("'SorP'!$A$"&amp;MATCH($J440,SorP!$B$1:$B$6230,0))))</f>
        <v/>
      </c>
      <c r="U440" s="238"/>
      <c r="V440" s="269" t="e">
        <f>IF(C440="",NA(),IF(OR(C440="Smelter not listed",C440="Smelter not yet identified"),MATCH($B440&amp;$D440,'Smelter Look-up'!$J:$J,0),MATCH($B440&amp;$C440,'Smelter Look-up'!$J:$J,0)))</f>
        <v>#N/A</v>
      </c>
      <c r="W440" s="270"/>
      <c r="X440" s="270">
        <f t="shared" ca="1" si="61"/>
        <v>0</v>
      </c>
      <c r="Y440" s="270"/>
      <c r="Z440" s="270"/>
      <c r="AB440" s="272" t="str">
        <f t="shared" si="62"/>
        <v/>
      </c>
    </row>
    <row r="441" spans="1:28" s="271" customFormat="1" ht="20">
      <c r="A441" s="214"/>
      <c r="B441" s="215" t="str">
        <f>IF(LEN(A441)=0,"",INDEX('Smelter Look-up'!$A:$A,MATCH($A441,'Smelter Look-up'!$E:$E,0)))</f>
        <v/>
      </c>
      <c r="C441" s="219" t="str">
        <f>IF(LEN(A441)=0,"",INDEX('Smelter Look-up'!$C:$C,MATCH($A441,'Smelter Look-up'!$E:$E,0)))</f>
        <v/>
      </c>
      <c r="D441" s="277"/>
      <c r="E441" s="215" t="str">
        <f ca="1">IF(ISERROR($V441),"",OFFSET('Smelter Look-up'!$D$4,$V441-4,0)&amp;"")</f>
        <v/>
      </c>
      <c r="F441" s="215" t="str">
        <f ca="1">IF(ISERROR($V441),"",OFFSET('Smelter Look-up'!$E$4,$V441-4,0))</f>
        <v/>
      </c>
      <c r="G441" s="215" t="str">
        <f ca="1">IF(C441=$X$4,IF(ISERROR($V441),"Enter smelter details","RMI"),IF(ISERROR($V441),"",OFFSET('Smelter Look-up'!$F$4,$V441-4,0)))</f>
        <v/>
      </c>
      <c r="H441" s="216" t="str">
        <f ca="1">IF(ISERROR($V441),"",OFFSET('Smelter Look-up'!$G$4,$V441-4,0))</f>
        <v/>
      </c>
      <c r="I441" s="217" t="str">
        <f ca="1">IF(ISERROR($V441),"",OFFSET('Smelter Look-up'!$H$4,$V441-4,0))</f>
        <v/>
      </c>
      <c r="J441" s="217" t="str">
        <f ca="1">IF(ISERROR($V441),"",OFFSET('Smelter Look-up'!$I$4,$V441-4,0))</f>
        <v/>
      </c>
      <c r="K441" s="267"/>
      <c r="L441" s="267"/>
      <c r="M441" s="267"/>
      <c r="N441" s="267"/>
      <c r="O441" s="267"/>
      <c r="P441" s="218"/>
      <c r="Q441" s="268"/>
      <c r="R441" s="215" t="str">
        <f ca="1">IF(ISERROR($V441),"",OFFSET('Smelter Look-up'!$C$4,$V441-4,0)&amp;"")</f>
        <v/>
      </c>
      <c r="S441" s="222" t="str">
        <f t="shared" ca="1" si="60"/>
        <v/>
      </c>
      <c r="T441" s="222" t="str">
        <f ca="1">IF(B441="","",IF(ISERROR(MATCH($J441,SorP!$B$1:$B$6230,0)),"",INDIRECT("'SorP'!$A$"&amp;MATCH($J441,SorP!$B$1:$B$6230,0))))</f>
        <v/>
      </c>
      <c r="U441" s="238"/>
      <c r="V441" s="269" t="e">
        <f>IF(C441="",NA(),IF(OR(C441="Smelter not listed",C441="Smelter not yet identified"),MATCH($B441&amp;$D441,'Smelter Look-up'!$J:$J,0),MATCH($B441&amp;$C441,'Smelter Look-up'!$J:$J,0)))</f>
        <v>#N/A</v>
      </c>
      <c r="W441" s="270"/>
      <c r="X441" s="270">
        <f t="shared" ca="1" si="61"/>
        <v>0</v>
      </c>
      <c r="Y441" s="270"/>
      <c r="Z441" s="270"/>
      <c r="AB441" s="272" t="str">
        <f t="shared" si="62"/>
        <v/>
      </c>
    </row>
    <row r="442" spans="1:28" s="271" customFormat="1" ht="20">
      <c r="A442" s="214"/>
      <c r="B442" s="215" t="str">
        <f>IF(LEN(A442)=0,"",INDEX('Smelter Look-up'!$A:$A,MATCH($A442,'Smelter Look-up'!$E:$E,0)))</f>
        <v/>
      </c>
      <c r="C442" s="219" t="str">
        <f>IF(LEN(A442)=0,"",INDEX('Smelter Look-up'!$C:$C,MATCH($A442,'Smelter Look-up'!$E:$E,0)))</f>
        <v/>
      </c>
      <c r="D442" s="277"/>
      <c r="E442" s="215" t="str">
        <f ca="1">IF(ISERROR($V442),"",OFFSET('Smelter Look-up'!$D$4,$V442-4,0)&amp;"")</f>
        <v/>
      </c>
      <c r="F442" s="215" t="str">
        <f ca="1">IF(ISERROR($V442),"",OFFSET('Smelter Look-up'!$E$4,$V442-4,0))</f>
        <v/>
      </c>
      <c r="G442" s="215" t="str">
        <f ca="1">IF(C442=$X$4,IF(ISERROR($V442),"Enter smelter details","RMI"),IF(ISERROR($V442),"",OFFSET('Smelter Look-up'!$F$4,$V442-4,0)))</f>
        <v/>
      </c>
      <c r="H442" s="216" t="str">
        <f ca="1">IF(ISERROR($V442),"",OFFSET('Smelter Look-up'!$G$4,$V442-4,0))</f>
        <v/>
      </c>
      <c r="I442" s="217" t="str">
        <f ca="1">IF(ISERROR($V442),"",OFFSET('Smelter Look-up'!$H$4,$V442-4,0))</f>
        <v/>
      </c>
      <c r="J442" s="217" t="str">
        <f ca="1">IF(ISERROR($V442),"",OFFSET('Smelter Look-up'!$I$4,$V442-4,0))</f>
        <v/>
      </c>
      <c r="K442" s="267"/>
      <c r="L442" s="267"/>
      <c r="M442" s="267"/>
      <c r="N442" s="267"/>
      <c r="O442" s="267"/>
      <c r="P442" s="218"/>
      <c r="Q442" s="268"/>
      <c r="R442" s="215" t="str">
        <f ca="1">IF(ISERROR($V442),"",OFFSET('Smelter Look-up'!$C$4,$V442-4,0)&amp;"")</f>
        <v/>
      </c>
      <c r="S442" s="222" t="str">
        <f t="shared" ca="1" si="60"/>
        <v/>
      </c>
      <c r="T442" s="222" t="str">
        <f ca="1">IF(B442="","",IF(ISERROR(MATCH($J442,SorP!$B$1:$B$6230,0)),"",INDIRECT("'SorP'!$A$"&amp;MATCH($J442,SorP!$B$1:$B$6230,0))))</f>
        <v/>
      </c>
      <c r="U442" s="238"/>
      <c r="V442" s="269" t="e">
        <f>IF(C442="",NA(),IF(OR(C442="Smelter not listed",C442="Smelter not yet identified"),MATCH($B442&amp;$D442,'Smelter Look-up'!$J:$J,0),MATCH($B442&amp;$C442,'Smelter Look-up'!$J:$J,0)))</f>
        <v>#N/A</v>
      </c>
      <c r="W442" s="270"/>
      <c r="X442" s="270">
        <f t="shared" ca="1" si="61"/>
        <v>0</v>
      </c>
      <c r="Y442" s="270"/>
      <c r="Z442" s="270"/>
      <c r="AB442" s="272" t="str">
        <f t="shared" si="62"/>
        <v/>
      </c>
    </row>
    <row r="443" spans="1:28" s="271" customFormat="1" ht="20">
      <c r="A443" s="214"/>
      <c r="B443" s="215" t="str">
        <f>IF(LEN(A443)=0,"",INDEX('Smelter Look-up'!$A:$A,MATCH($A443,'Smelter Look-up'!$E:$E,0)))</f>
        <v/>
      </c>
      <c r="C443" s="219" t="str">
        <f>IF(LEN(A443)=0,"",INDEX('Smelter Look-up'!$C:$C,MATCH($A443,'Smelter Look-up'!$E:$E,0)))</f>
        <v/>
      </c>
      <c r="D443" s="277"/>
      <c r="E443" s="215" t="str">
        <f ca="1">IF(ISERROR($V443),"",OFFSET('Smelter Look-up'!$D$4,$V443-4,0)&amp;"")</f>
        <v/>
      </c>
      <c r="F443" s="215" t="str">
        <f ca="1">IF(ISERROR($V443),"",OFFSET('Smelter Look-up'!$E$4,$V443-4,0))</f>
        <v/>
      </c>
      <c r="G443" s="215" t="str">
        <f ca="1">IF(C443=$X$4,IF(ISERROR($V443),"Enter smelter details","RMI"),IF(ISERROR($V443),"",OFFSET('Smelter Look-up'!$F$4,$V443-4,0)))</f>
        <v/>
      </c>
      <c r="H443" s="216" t="str">
        <f ca="1">IF(ISERROR($V443),"",OFFSET('Smelter Look-up'!$G$4,$V443-4,0))</f>
        <v/>
      </c>
      <c r="I443" s="217" t="str">
        <f ca="1">IF(ISERROR($V443),"",OFFSET('Smelter Look-up'!$H$4,$V443-4,0))</f>
        <v/>
      </c>
      <c r="J443" s="217" t="str">
        <f ca="1">IF(ISERROR($V443),"",OFFSET('Smelter Look-up'!$I$4,$V443-4,0))</f>
        <v/>
      </c>
      <c r="K443" s="267"/>
      <c r="L443" s="267"/>
      <c r="M443" s="267"/>
      <c r="N443" s="267"/>
      <c r="O443" s="267"/>
      <c r="P443" s="218"/>
      <c r="Q443" s="268"/>
      <c r="R443" s="215" t="str">
        <f ca="1">IF(ISERROR($V443),"",OFFSET('Smelter Look-up'!$C$4,$V443-4,0)&amp;"")</f>
        <v/>
      </c>
      <c r="S443" s="222" t="str">
        <f t="shared" ca="1" si="60"/>
        <v/>
      </c>
      <c r="T443" s="222" t="str">
        <f ca="1">IF(B443="","",IF(ISERROR(MATCH($J443,SorP!$B$1:$B$6230,0)),"",INDIRECT("'SorP'!$A$"&amp;MATCH($J443,SorP!$B$1:$B$6230,0))))</f>
        <v/>
      </c>
      <c r="U443" s="238"/>
      <c r="V443" s="269" t="e">
        <f>IF(C443="",NA(),IF(OR(C443="Smelter not listed",C443="Smelter not yet identified"),MATCH($B443&amp;$D443,'Smelter Look-up'!$J:$J,0),MATCH($B443&amp;$C443,'Smelter Look-up'!$J:$J,0)))</f>
        <v>#N/A</v>
      </c>
      <c r="W443" s="270"/>
      <c r="X443" s="270">
        <f t="shared" ca="1" si="61"/>
        <v>0</v>
      </c>
      <c r="Y443" s="270"/>
      <c r="Z443" s="270"/>
      <c r="AB443" s="272" t="str">
        <f t="shared" si="62"/>
        <v/>
      </c>
    </row>
    <row r="444" spans="1:28" s="271" customFormat="1" ht="20">
      <c r="A444" s="214"/>
      <c r="B444" s="215" t="str">
        <f>IF(LEN(A444)=0,"",INDEX('Smelter Look-up'!$A:$A,MATCH($A444,'Smelter Look-up'!$E:$E,0)))</f>
        <v/>
      </c>
      <c r="C444" s="219" t="str">
        <f>IF(LEN(A444)=0,"",INDEX('Smelter Look-up'!$C:$C,MATCH($A444,'Smelter Look-up'!$E:$E,0)))</f>
        <v/>
      </c>
      <c r="D444" s="277"/>
      <c r="E444" s="215" t="str">
        <f ca="1">IF(ISERROR($V444),"",OFFSET('Smelter Look-up'!$D$4,$V444-4,0)&amp;"")</f>
        <v/>
      </c>
      <c r="F444" s="215" t="str">
        <f ca="1">IF(ISERROR($V444),"",OFFSET('Smelter Look-up'!$E$4,$V444-4,0))</f>
        <v/>
      </c>
      <c r="G444" s="215" t="str">
        <f ca="1">IF(C444=$X$4,IF(ISERROR($V444),"Enter smelter details","RMI"),IF(ISERROR($V444),"",OFFSET('Smelter Look-up'!$F$4,$V444-4,0)))</f>
        <v/>
      </c>
      <c r="H444" s="216" t="str">
        <f ca="1">IF(ISERROR($V444),"",OFFSET('Smelter Look-up'!$G$4,$V444-4,0))</f>
        <v/>
      </c>
      <c r="I444" s="217" t="str">
        <f ca="1">IF(ISERROR($V444),"",OFFSET('Smelter Look-up'!$H$4,$V444-4,0))</f>
        <v/>
      </c>
      <c r="J444" s="217" t="str">
        <f ca="1">IF(ISERROR($V444),"",OFFSET('Smelter Look-up'!$I$4,$V444-4,0))</f>
        <v/>
      </c>
      <c r="K444" s="267"/>
      <c r="L444" s="267"/>
      <c r="M444" s="267"/>
      <c r="N444" s="267"/>
      <c r="O444" s="267"/>
      <c r="P444" s="218"/>
      <c r="Q444" s="268"/>
      <c r="R444" s="215" t="str">
        <f ca="1">IF(ISERROR($V444),"",OFFSET('Smelter Look-up'!$C$4,$V444-4,0)&amp;"")</f>
        <v/>
      </c>
      <c r="S444" s="222" t="str">
        <f t="shared" ca="1" si="60"/>
        <v/>
      </c>
      <c r="T444" s="222" t="str">
        <f ca="1">IF(B444="","",IF(ISERROR(MATCH($J444,SorP!$B$1:$B$6230,0)),"",INDIRECT("'SorP'!$A$"&amp;MATCH($J444,SorP!$B$1:$B$6230,0))))</f>
        <v/>
      </c>
      <c r="U444" s="238"/>
      <c r="V444" s="269" t="e">
        <f>IF(C444="",NA(),IF(OR(C444="Smelter not listed",C444="Smelter not yet identified"),MATCH($B444&amp;$D444,'Smelter Look-up'!$J:$J,0),MATCH($B444&amp;$C444,'Smelter Look-up'!$J:$J,0)))</f>
        <v>#N/A</v>
      </c>
      <c r="W444" s="270"/>
      <c r="X444" s="270">
        <f t="shared" ca="1" si="61"/>
        <v>0</v>
      </c>
      <c r="Y444" s="270"/>
      <c r="Z444" s="270"/>
      <c r="AB444" s="272" t="str">
        <f t="shared" si="62"/>
        <v/>
      </c>
    </row>
    <row r="445" spans="1:28" s="271" customFormat="1" ht="20">
      <c r="A445" s="214"/>
      <c r="B445" s="215" t="str">
        <f>IF(LEN(A445)=0,"",INDEX('Smelter Look-up'!$A:$A,MATCH($A445,'Smelter Look-up'!$E:$E,0)))</f>
        <v/>
      </c>
      <c r="C445" s="219" t="str">
        <f>IF(LEN(A445)=0,"",INDEX('Smelter Look-up'!$C:$C,MATCH($A445,'Smelter Look-up'!$E:$E,0)))</f>
        <v/>
      </c>
      <c r="D445" s="277"/>
      <c r="E445" s="215" t="str">
        <f ca="1">IF(ISERROR($V445),"",OFFSET('Smelter Look-up'!$D$4,$V445-4,0)&amp;"")</f>
        <v/>
      </c>
      <c r="F445" s="215" t="str">
        <f ca="1">IF(ISERROR($V445),"",OFFSET('Smelter Look-up'!$E$4,$V445-4,0))</f>
        <v/>
      </c>
      <c r="G445" s="215" t="str">
        <f ca="1">IF(C445=$X$4,IF(ISERROR($V445),"Enter smelter details","RMI"),IF(ISERROR($V445),"",OFFSET('Smelter Look-up'!$F$4,$V445-4,0)))</f>
        <v/>
      </c>
      <c r="H445" s="216" t="str">
        <f ca="1">IF(ISERROR($V445),"",OFFSET('Smelter Look-up'!$G$4,$V445-4,0))</f>
        <v/>
      </c>
      <c r="I445" s="217" t="str">
        <f ca="1">IF(ISERROR($V445),"",OFFSET('Smelter Look-up'!$H$4,$V445-4,0))</f>
        <v/>
      </c>
      <c r="J445" s="217" t="str">
        <f ca="1">IF(ISERROR($V445),"",OFFSET('Smelter Look-up'!$I$4,$V445-4,0))</f>
        <v/>
      </c>
      <c r="K445" s="267"/>
      <c r="L445" s="267"/>
      <c r="M445" s="267"/>
      <c r="N445" s="267"/>
      <c r="O445" s="267"/>
      <c r="P445" s="218"/>
      <c r="Q445" s="268"/>
      <c r="R445" s="215" t="str">
        <f ca="1">IF(ISERROR($V445),"",OFFSET('Smelter Look-up'!$C$4,$V445-4,0)&amp;"")</f>
        <v/>
      </c>
      <c r="S445" s="222" t="str">
        <f t="shared" ca="1" si="60"/>
        <v/>
      </c>
      <c r="T445" s="222" t="str">
        <f ca="1">IF(B445="","",IF(ISERROR(MATCH($J445,SorP!$B$1:$B$6230,0)),"",INDIRECT("'SorP'!$A$"&amp;MATCH($J445,SorP!$B$1:$B$6230,0))))</f>
        <v/>
      </c>
      <c r="U445" s="238"/>
      <c r="V445" s="269" t="e">
        <f>IF(C445="",NA(),IF(OR(C445="Smelter not listed",C445="Smelter not yet identified"),MATCH($B445&amp;$D445,'Smelter Look-up'!$J:$J,0),MATCH($B445&amp;$C445,'Smelter Look-up'!$J:$J,0)))</f>
        <v>#N/A</v>
      </c>
      <c r="W445" s="270"/>
      <c r="X445" s="270">
        <f t="shared" ca="1" si="61"/>
        <v>0</v>
      </c>
      <c r="Y445" s="270"/>
      <c r="Z445" s="270"/>
      <c r="AB445" s="272" t="str">
        <f t="shared" si="62"/>
        <v/>
      </c>
    </row>
    <row r="446" spans="1:28" s="271" customFormat="1" ht="20">
      <c r="A446" s="214"/>
      <c r="B446" s="215" t="str">
        <f>IF(LEN(A446)=0,"",INDEX('Smelter Look-up'!$A:$A,MATCH($A446,'Smelter Look-up'!$E:$E,0)))</f>
        <v/>
      </c>
      <c r="C446" s="219" t="str">
        <f>IF(LEN(A446)=0,"",INDEX('Smelter Look-up'!$C:$C,MATCH($A446,'Smelter Look-up'!$E:$E,0)))</f>
        <v/>
      </c>
      <c r="D446" s="277"/>
      <c r="E446" s="215" t="str">
        <f ca="1">IF(ISERROR($V446),"",OFFSET('Smelter Look-up'!$D$4,$V446-4,0)&amp;"")</f>
        <v/>
      </c>
      <c r="F446" s="215" t="str">
        <f ca="1">IF(ISERROR($V446),"",OFFSET('Smelter Look-up'!$E$4,$V446-4,0))</f>
        <v/>
      </c>
      <c r="G446" s="215" t="str">
        <f ca="1">IF(C446=$X$4,IF(ISERROR($V446),"Enter smelter details","RMI"),IF(ISERROR($V446),"",OFFSET('Smelter Look-up'!$F$4,$V446-4,0)))</f>
        <v/>
      </c>
      <c r="H446" s="216" t="str">
        <f ca="1">IF(ISERROR($V446),"",OFFSET('Smelter Look-up'!$G$4,$V446-4,0))</f>
        <v/>
      </c>
      <c r="I446" s="217" t="str">
        <f ca="1">IF(ISERROR($V446),"",OFFSET('Smelter Look-up'!$H$4,$V446-4,0))</f>
        <v/>
      </c>
      <c r="J446" s="217" t="str">
        <f ca="1">IF(ISERROR($V446),"",OFFSET('Smelter Look-up'!$I$4,$V446-4,0))</f>
        <v/>
      </c>
      <c r="K446" s="267"/>
      <c r="L446" s="267"/>
      <c r="M446" s="267"/>
      <c r="N446" s="267"/>
      <c r="O446" s="267"/>
      <c r="P446" s="218"/>
      <c r="Q446" s="268"/>
      <c r="R446" s="215" t="str">
        <f ca="1">IF(ISERROR($V446),"",OFFSET('Smelter Look-up'!$C$4,$V446-4,0)&amp;"")</f>
        <v/>
      </c>
      <c r="S446" s="222" t="str">
        <f t="shared" ca="1" si="60"/>
        <v/>
      </c>
      <c r="T446" s="222" t="str">
        <f ca="1">IF(B446="","",IF(ISERROR(MATCH($J446,SorP!$B$1:$B$6230,0)),"",INDIRECT("'SorP'!$A$"&amp;MATCH($J446,SorP!$B$1:$B$6230,0))))</f>
        <v/>
      </c>
      <c r="U446" s="238"/>
      <c r="V446" s="269" t="e">
        <f>IF(C446="",NA(),IF(OR(C446="Smelter not listed",C446="Smelter not yet identified"),MATCH($B446&amp;$D446,'Smelter Look-up'!$J:$J,0),MATCH($B446&amp;$C446,'Smelter Look-up'!$J:$J,0)))</f>
        <v>#N/A</v>
      </c>
      <c r="W446" s="270"/>
      <c r="X446" s="270">
        <f t="shared" ca="1" si="61"/>
        <v>0</v>
      </c>
      <c r="Y446" s="270"/>
      <c r="Z446" s="270"/>
      <c r="AB446" s="272" t="str">
        <f t="shared" si="62"/>
        <v/>
      </c>
    </row>
    <row r="447" spans="1:28" s="271" customFormat="1" ht="20">
      <c r="A447" s="214"/>
      <c r="B447" s="215" t="str">
        <f>IF(LEN(A447)=0,"",INDEX('Smelter Look-up'!$A:$A,MATCH($A447,'Smelter Look-up'!$E:$E,0)))</f>
        <v/>
      </c>
      <c r="C447" s="219" t="str">
        <f>IF(LEN(A447)=0,"",INDEX('Smelter Look-up'!$C:$C,MATCH($A447,'Smelter Look-up'!$E:$E,0)))</f>
        <v/>
      </c>
      <c r="D447" s="277"/>
      <c r="E447" s="215" t="str">
        <f ca="1">IF(ISERROR($V447),"",OFFSET('Smelter Look-up'!$D$4,$V447-4,0)&amp;"")</f>
        <v/>
      </c>
      <c r="F447" s="215" t="str">
        <f ca="1">IF(ISERROR($V447),"",OFFSET('Smelter Look-up'!$E$4,$V447-4,0))</f>
        <v/>
      </c>
      <c r="G447" s="215" t="str">
        <f ca="1">IF(C447=$X$4,IF(ISERROR($V447),"Enter smelter details","RMI"),IF(ISERROR($V447),"",OFFSET('Smelter Look-up'!$F$4,$V447-4,0)))</f>
        <v/>
      </c>
      <c r="H447" s="216" t="str">
        <f ca="1">IF(ISERROR($V447),"",OFFSET('Smelter Look-up'!$G$4,$V447-4,0))</f>
        <v/>
      </c>
      <c r="I447" s="217" t="str">
        <f ca="1">IF(ISERROR($V447),"",OFFSET('Smelter Look-up'!$H$4,$V447-4,0))</f>
        <v/>
      </c>
      <c r="J447" s="217" t="str">
        <f ca="1">IF(ISERROR($V447),"",OFFSET('Smelter Look-up'!$I$4,$V447-4,0))</f>
        <v/>
      </c>
      <c r="K447" s="267"/>
      <c r="L447" s="267"/>
      <c r="M447" s="267"/>
      <c r="N447" s="267"/>
      <c r="O447" s="267"/>
      <c r="P447" s="218"/>
      <c r="Q447" s="268"/>
      <c r="R447" s="215" t="str">
        <f ca="1">IF(ISERROR($V447),"",OFFSET('Smelter Look-up'!$C$4,$V447-4,0)&amp;"")</f>
        <v/>
      </c>
      <c r="S447" s="222" t="str">
        <f t="shared" ca="1" si="60"/>
        <v/>
      </c>
      <c r="T447" s="222" t="str">
        <f ca="1">IF(B447="","",IF(ISERROR(MATCH($J447,SorP!$B$1:$B$6230,0)),"",INDIRECT("'SorP'!$A$"&amp;MATCH($J447,SorP!$B$1:$B$6230,0))))</f>
        <v/>
      </c>
      <c r="U447" s="238"/>
      <c r="V447" s="269" t="e">
        <f>IF(C447="",NA(),IF(OR(C447="Smelter not listed",C447="Smelter not yet identified"),MATCH($B447&amp;$D447,'Smelter Look-up'!$J:$J,0),MATCH($B447&amp;$C447,'Smelter Look-up'!$J:$J,0)))</f>
        <v>#N/A</v>
      </c>
      <c r="W447" s="270"/>
      <c r="X447" s="270">
        <f t="shared" ca="1" si="61"/>
        <v>0</v>
      </c>
      <c r="Y447" s="270"/>
      <c r="Z447" s="270"/>
      <c r="AB447" s="272" t="str">
        <f t="shared" si="62"/>
        <v/>
      </c>
    </row>
    <row r="448" spans="1:28" s="271" customFormat="1" ht="20">
      <c r="A448" s="214"/>
      <c r="B448" s="215" t="str">
        <f>IF(LEN(A448)=0,"",INDEX('Smelter Look-up'!$A:$A,MATCH($A448,'Smelter Look-up'!$E:$E,0)))</f>
        <v/>
      </c>
      <c r="C448" s="219" t="str">
        <f>IF(LEN(A448)=0,"",INDEX('Smelter Look-up'!$C:$C,MATCH($A448,'Smelter Look-up'!$E:$E,0)))</f>
        <v/>
      </c>
      <c r="D448" s="277"/>
      <c r="E448" s="215" t="str">
        <f ca="1">IF(ISERROR($V448),"",OFFSET('Smelter Look-up'!$D$4,$V448-4,0)&amp;"")</f>
        <v/>
      </c>
      <c r="F448" s="215" t="str">
        <f ca="1">IF(ISERROR($V448),"",OFFSET('Smelter Look-up'!$E$4,$V448-4,0))</f>
        <v/>
      </c>
      <c r="G448" s="215" t="str">
        <f ca="1">IF(C448=$X$4,IF(ISERROR($V448),"Enter smelter details","RMI"),IF(ISERROR($V448),"",OFFSET('Smelter Look-up'!$F$4,$V448-4,0)))</f>
        <v/>
      </c>
      <c r="H448" s="216" t="str">
        <f ca="1">IF(ISERROR($V448),"",OFFSET('Smelter Look-up'!$G$4,$V448-4,0))</f>
        <v/>
      </c>
      <c r="I448" s="217" t="str">
        <f ca="1">IF(ISERROR($V448),"",OFFSET('Smelter Look-up'!$H$4,$V448-4,0))</f>
        <v/>
      </c>
      <c r="J448" s="217" t="str">
        <f ca="1">IF(ISERROR($V448),"",OFFSET('Smelter Look-up'!$I$4,$V448-4,0))</f>
        <v/>
      </c>
      <c r="K448" s="267"/>
      <c r="L448" s="267"/>
      <c r="M448" s="267"/>
      <c r="N448" s="267"/>
      <c r="O448" s="267"/>
      <c r="P448" s="218"/>
      <c r="Q448" s="268"/>
      <c r="R448" s="215" t="str">
        <f ca="1">IF(ISERROR($V448),"",OFFSET('Smelter Look-up'!$C$4,$V448-4,0)&amp;"")</f>
        <v/>
      </c>
      <c r="S448" s="222" t="str">
        <f t="shared" ca="1" si="60"/>
        <v/>
      </c>
      <c r="T448" s="222" t="str">
        <f ca="1">IF(B448="","",IF(ISERROR(MATCH($J448,SorP!$B$1:$B$6230,0)),"",INDIRECT("'SorP'!$A$"&amp;MATCH($J448,SorP!$B$1:$B$6230,0))))</f>
        <v/>
      </c>
      <c r="U448" s="238"/>
      <c r="V448" s="269" t="e">
        <f>IF(C448="",NA(),IF(OR(C448="Smelter not listed",C448="Smelter not yet identified"),MATCH($B448&amp;$D448,'Smelter Look-up'!$J:$J,0),MATCH($B448&amp;$C448,'Smelter Look-up'!$J:$J,0)))</f>
        <v>#N/A</v>
      </c>
      <c r="W448" s="270"/>
      <c r="X448" s="270">
        <f t="shared" ca="1" si="61"/>
        <v>0</v>
      </c>
      <c r="Y448" s="270"/>
      <c r="Z448" s="270"/>
      <c r="AB448" s="272" t="str">
        <f t="shared" si="62"/>
        <v/>
      </c>
    </row>
    <row r="449" spans="1:28" s="271" customFormat="1" ht="20">
      <c r="A449" s="214"/>
      <c r="B449" s="215" t="str">
        <f>IF(LEN(A449)=0,"",INDEX('Smelter Look-up'!$A:$A,MATCH($A449,'Smelter Look-up'!$E:$E,0)))</f>
        <v/>
      </c>
      <c r="C449" s="219" t="str">
        <f>IF(LEN(A449)=0,"",INDEX('Smelter Look-up'!$C:$C,MATCH($A449,'Smelter Look-up'!$E:$E,0)))</f>
        <v/>
      </c>
      <c r="D449" s="277"/>
      <c r="E449" s="215" t="str">
        <f ca="1">IF(ISERROR($V449),"",OFFSET('Smelter Look-up'!$D$4,$V449-4,0)&amp;"")</f>
        <v/>
      </c>
      <c r="F449" s="215" t="str">
        <f ca="1">IF(ISERROR($V449),"",OFFSET('Smelter Look-up'!$E$4,$V449-4,0))</f>
        <v/>
      </c>
      <c r="G449" s="215" t="str">
        <f ca="1">IF(C449=$X$4,IF(ISERROR($V449),"Enter smelter details","RMI"),IF(ISERROR($V449),"",OFFSET('Smelter Look-up'!$F$4,$V449-4,0)))</f>
        <v/>
      </c>
      <c r="H449" s="216" t="str">
        <f ca="1">IF(ISERROR($V449),"",OFFSET('Smelter Look-up'!$G$4,$V449-4,0))</f>
        <v/>
      </c>
      <c r="I449" s="217" t="str">
        <f ca="1">IF(ISERROR($V449),"",OFFSET('Smelter Look-up'!$H$4,$V449-4,0))</f>
        <v/>
      </c>
      <c r="J449" s="217" t="str">
        <f ca="1">IF(ISERROR($V449),"",OFFSET('Smelter Look-up'!$I$4,$V449-4,0))</f>
        <v/>
      </c>
      <c r="K449" s="267"/>
      <c r="L449" s="267"/>
      <c r="M449" s="267"/>
      <c r="N449" s="267"/>
      <c r="O449" s="267"/>
      <c r="P449" s="218"/>
      <c r="Q449" s="268"/>
      <c r="R449" s="215" t="str">
        <f ca="1">IF(ISERROR($V449),"",OFFSET('Smelter Look-up'!$C$4,$V449-4,0)&amp;"")</f>
        <v/>
      </c>
      <c r="S449" s="222" t="str">
        <f t="shared" ca="1" si="60"/>
        <v/>
      </c>
      <c r="T449" s="222" t="str">
        <f ca="1">IF(B449="","",IF(ISERROR(MATCH($J449,SorP!$B$1:$B$6230,0)),"",INDIRECT("'SorP'!$A$"&amp;MATCH($J449,SorP!$B$1:$B$6230,0))))</f>
        <v/>
      </c>
      <c r="U449" s="238"/>
      <c r="V449" s="269" t="e">
        <f>IF(C449="",NA(),IF(OR(C449="Smelter not listed",C449="Smelter not yet identified"),MATCH($B449&amp;$D449,'Smelter Look-up'!$J:$J,0),MATCH($B449&amp;$C449,'Smelter Look-up'!$J:$J,0)))</f>
        <v>#N/A</v>
      </c>
      <c r="W449" s="270"/>
      <c r="X449" s="270">
        <f t="shared" ca="1" si="61"/>
        <v>0</v>
      </c>
      <c r="Y449" s="270"/>
      <c r="Z449" s="270"/>
      <c r="AB449" s="272" t="str">
        <f t="shared" si="62"/>
        <v/>
      </c>
    </row>
    <row r="450" spans="1:28" s="271" customFormat="1" ht="20">
      <c r="A450" s="214"/>
      <c r="B450" s="215" t="str">
        <f>IF(LEN(A450)=0,"",INDEX('Smelter Look-up'!$A:$A,MATCH($A450,'Smelter Look-up'!$E:$E,0)))</f>
        <v/>
      </c>
      <c r="C450" s="219" t="str">
        <f>IF(LEN(A450)=0,"",INDEX('Smelter Look-up'!$C:$C,MATCH($A450,'Smelter Look-up'!$E:$E,0)))</f>
        <v/>
      </c>
      <c r="D450" s="277"/>
      <c r="E450" s="215" t="str">
        <f ca="1">IF(ISERROR($V450),"",OFFSET('Smelter Look-up'!$D$4,$V450-4,0)&amp;"")</f>
        <v/>
      </c>
      <c r="F450" s="215" t="str">
        <f ca="1">IF(ISERROR($V450),"",OFFSET('Smelter Look-up'!$E$4,$V450-4,0))</f>
        <v/>
      </c>
      <c r="G450" s="215" t="str">
        <f ca="1">IF(C450=$X$4,IF(ISERROR($V450),"Enter smelter details","RMI"),IF(ISERROR($V450),"",OFFSET('Smelter Look-up'!$F$4,$V450-4,0)))</f>
        <v/>
      </c>
      <c r="H450" s="216" t="str">
        <f ca="1">IF(ISERROR($V450),"",OFFSET('Smelter Look-up'!$G$4,$V450-4,0))</f>
        <v/>
      </c>
      <c r="I450" s="217" t="str">
        <f ca="1">IF(ISERROR($V450),"",OFFSET('Smelter Look-up'!$H$4,$V450-4,0))</f>
        <v/>
      </c>
      <c r="J450" s="217" t="str">
        <f ca="1">IF(ISERROR($V450),"",OFFSET('Smelter Look-up'!$I$4,$V450-4,0))</f>
        <v/>
      </c>
      <c r="K450" s="267"/>
      <c r="L450" s="267"/>
      <c r="M450" s="267"/>
      <c r="N450" s="267"/>
      <c r="O450" s="267"/>
      <c r="P450" s="218"/>
      <c r="Q450" s="268"/>
      <c r="R450" s="215" t="str">
        <f ca="1">IF(ISERROR($V450),"",OFFSET('Smelter Look-up'!$C$4,$V450-4,0)&amp;"")</f>
        <v/>
      </c>
      <c r="S450" s="222" t="str">
        <f t="shared" ca="1" si="60"/>
        <v/>
      </c>
      <c r="T450" s="222" t="str">
        <f ca="1">IF(B450="","",IF(ISERROR(MATCH($J450,SorP!$B$1:$B$6230,0)),"",INDIRECT("'SorP'!$A$"&amp;MATCH($J450,SorP!$B$1:$B$6230,0))))</f>
        <v/>
      </c>
      <c r="U450" s="238"/>
      <c r="V450" s="269" t="e">
        <f>IF(C450="",NA(),IF(OR(C450="Smelter not listed",C450="Smelter not yet identified"),MATCH($B450&amp;$D450,'Smelter Look-up'!$J:$J,0),MATCH($B450&amp;$C450,'Smelter Look-up'!$J:$J,0)))</f>
        <v>#N/A</v>
      </c>
      <c r="W450" s="270"/>
      <c r="X450" s="270">
        <f t="shared" ca="1" si="61"/>
        <v>0</v>
      </c>
      <c r="Y450" s="270"/>
      <c r="Z450" s="270"/>
      <c r="AB450" s="272" t="str">
        <f t="shared" si="62"/>
        <v/>
      </c>
    </row>
    <row r="451" spans="1:28" s="271" customFormat="1" ht="20">
      <c r="A451" s="214"/>
      <c r="B451" s="215" t="str">
        <f>IF(LEN(A451)=0,"",INDEX('Smelter Look-up'!$A:$A,MATCH($A451,'Smelter Look-up'!$E:$E,0)))</f>
        <v/>
      </c>
      <c r="C451" s="219" t="str">
        <f>IF(LEN(A451)=0,"",INDEX('Smelter Look-up'!$C:$C,MATCH($A451,'Smelter Look-up'!$E:$E,0)))</f>
        <v/>
      </c>
      <c r="D451" s="277"/>
      <c r="E451" s="215" t="str">
        <f ca="1">IF(ISERROR($V451),"",OFFSET('Smelter Look-up'!$D$4,$V451-4,0)&amp;"")</f>
        <v/>
      </c>
      <c r="F451" s="215" t="str">
        <f ca="1">IF(ISERROR($V451),"",OFFSET('Smelter Look-up'!$E$4,$V451-4,0))</f>
        <v/>
      </c>
      <c r="G451" s="215" t="str">
        <f ca="1">IF(C451=$X$4,IF(ISERROR($V451),"Enter smelter details","RMI"),IF(ISERROR($V451),"",OFFSET('Smelter Look-up'!$F$4,$V451-4,0)))</f>
        <v/>
      </c>
      <c r="H451" s="216" t="str">
        <f ca="1">IF(ISERROR($V451),"",OFFSET('Smelter Look-up'!$G$4,$V451-4,0))</f>
        <v/>
      </c>
      <c r="I451" s="217" t="str">
        <f ca="1">IF(ISERROR($V451),"",OFFSET('Smelter Look-up'!$H$4,$V451-4,0))</f>
        <v/>
      </c>
      <c r="J451" s="217" t="str">
        <f ca="1">IF(ISERROR($V451),"",OFFSET('Smelter Look-up'!$I$4,$V451-4,0))</f>
        <v/>
      </c>
      <c r="K451" s="267"/>
      <c r="L451" s="267"/>
      <c r="M451" s="267"/>
      <c r="N451" s="267"/>
      <c r="O451" s="267"/>
      <c r="P451" s="218"/>
      <c r="Q451" s="268"/>
      <c r="R451" s="215" t="str">
        <f ca="1">IF(ISERROR($V451),"",OFFSET('Smelter Look-up'!$C$4,$V451-4,0)&amp;"")</f>
        <v/>
      </c>
      <c r="S451" s="222" t="str">
        <f t="shared" ca="1" si="60"/>
        <v/>
      </c>
      <c r="T451" s="222" t="str">
        <f ca="1">IF(B451="","",IF(ISERROR(MATCH($J451,SorP!$B$1:$B$6230,0)),"",INDIRECT("'SorP'!$A$"&amp;MATCH($J451,SorP!$B$1:$B$6230,0))))</f>
        <v/>
      </c>
      <c r="U451" s="238"/>
      <c r="V451" s="269" t="e">
        <f>IF(C451="",NA(),IF(OR(C451="Smelter not listed",C451="Smelter not yet identified"),MATCH($B451&amp;$D451,'Smelter Look-up'!$J:$J,0),MATCH($B451&amp;$C451,'Smelter Look-up'!$J:$J,0)))</f>
        <v>#N/A</v>
      </c>
      <c r="W451" s="270"/>
      <c r="X451" s="270">
        <f t="shared" ca="1" si="61"/>
        <v>0</v>
      </c>
      <c r="Y451" s="270"/>
      <c r="Z451" s="270"/>
      <c r="AB451" s="272" t="str">
        <f t="shared" si="62"/>
        <v/>
      </c>
    </row>
    <row r="452" spans="1:28" s="271" customFormat="1" ht="20">
      <c r="A452" s="214"/>
      <c r="B452" s="215" t="str">
        <f>IF(LEN(A452)=0,"",INDEX('Smelter Look-up'!$A:$A,MATCH($A452,'Smelter Look-up'!$E:$E,0)))</f>
        <v/>
      </c>
      <c r="C452" s="219" t="str">
        <f>IF(LEN(A452)=0,"",INDEX('Smelter Look-up'!$C:$C,MATCH($A452,'Smelter Look-up'!$E:$E,0)))</f>
        <v/>
      </c>
      <c r="D452" s="277"/>
      <c r="E452" s="215" t="str">
        <f ca="1">IF(ISERROR($V452),"",OFFSET('Smelter Look-up'!$D$4,$V452-4,0)&amp;"")</f>
        <v/>
      </c>
      <c r="F452" s="215" t="str">
        <f ca="1">IF(ISERROR($V452),"",OFFSET('Smelter Look-up'!$E$4,$V452-4,0))</f>
        <v/>
      </c>
      <c r="G452" s="215" t="str">
        <f ca="1">IF(C452=$X$4,IF(ISERROR($V452),"Enter smelter details","RMI"),IF(ISERROR($V452),"",OFFSET('Smelter Look-up'!$F$4,$V452-4,0)))</f>
        <v/>
      </c>
      <c r="H452" s="216" t="str">
        <f ca="1">IF(ISERROR($V452),"",OFFSET('Smelter Look-up'!$G$4,$V452-4,0))</f>
        <v/>
      </c>
      <c r="I452" s="217" t="str">
        <f ca="1">IF(ISERROR($V452),"",OFFSET('Smelter Look-up'!$H$4,$V452-4,0))</f>
        <v/>
      </c>
      <c r="J452" s="217" t="str">
        <f ca="1">IF(ISERROR($V452),"",OFFSET('Smelter Look-up'!$I$4,$V452-4,0))</f>
        <v/>
      </c>
      <c r="K452" s="267"/>
      <c r="L452" s="267"/>
      <c r="M452" s="267"/>
      <c r="N452" s="267"/>
      <c r="O452" s="267"/>
      <c r="P452" s="218"/>
      <c r="Q452" s="268"/>
      <c r="R452" s="215" t="str">
        <f ca="1">IF(ISERROR($V452),"",OFFSET('Smelter Look-up'!$C$4,$V452-4,0)&amp;"")</f>
        <v/>
      </c>
      <c r="S452" s="222" t="str">
        <f t="shared" ca="1" si="60"/>
        <v/>
      </c>
      <c r="T452" s="222" t="str">
        <f ca="1">IF(B452="","",IF(ISERROR(MATCH($J452,SorP!$B$1:$B$6230,0)),"",INDIRECT("'SorP'!$A$"&amp;MATCH($J452,SorP!$B$1:$B$6230,0))))</f>
        <v/>
      </c>
      <c r="U452" s="238"/>
      <c r="V452" s="269" t="e">
        <f>IF(C452="",NA(),IF(OR(C452="Smelter not listed",C452="Smelter not yet identified"),MATCH($B452&amp;$D452,'Smelter Look-up'!$J:$J,0),MATCH($B452&amp;$C452,'Smelter Look-up'!$J:$J,0)))</f>
        <v>#N/A</v>
      </c>
      <c r="W452" s="270"/>
      <c r="X452" s="270">
        <f t="shared" ca="1" si="61"/>
        <v>0</v>
      </c>
      <c r="Y452" s="270"/>
      <c r="Z452" s="270"/>
      <c r="AB452" s="272" t="str">
        <f t="shared" si="62"/>
        <v/>
      </c>
    </row>
    <row r="453" spans="1:28" s="271" customFormat="1" ht="20">
      <c r="A453" s="214"/>
      <c r="B453" s="215" t="str">
        <f>IF(LEN(A453)=0,"",INDEX('Smelter Look-up'!$A:$A,MATCH($A453,'Smelter Look-up'!$E:$E,0)))</f>
        <v/>
      </c>
      <c r="C453" s="219" t="str">
        <f>IF(LEN(A453)=0,"",INDEX('Smelter Look-up'!$C:$C,MATCH($A453,'Smelter Look-up'!$E:$E,0)))</f>
        <v/>
      </c>
      <c r="D453" s="277"/>
      <c r="E453" s="215" t="str">
        <f ca="1">IF(ISERROR($V453),"",OFFSET('Smelter Look-up'!$D$4,$V453-4,0)&amp;"")</f>
        <v/>
      </c>
      <c r="F453" s="215" t="str">
        <f ca="1">IF(ISERROR($V453),"",OFFSET('Smelter Look-up'!$E$4,$V453-4,0))</f>
        <v/>
      </c>
      <c r="G453" s="215" t="str">
        <f ca="1">IF(C453=$X$4,IF(ISERROR($V453),"Enter smelter details","RMI"),IF(ISERROR($V453),"",OFFSET('Smelter Look-up'!$F$4,$V453-4,0)))</f>
        <v/>
      </c>
      <c r="H453" s="216" t="str">
        <f ca="1">IF(ISERROR($V453),"",OFFSET('Smelter Look-up'!$G$4,$V453-4,0))</f>
        <v/>
      </c>
      <c r="I453" s="217" t="str">
        <f ca="1">IF(ISERROR($V453),"",OFFSET('Smelter Look-up'!$H$4,$V453-4,0))</f>
        <v/>
      </c>
      <c r="J453" s="217" t="str">
        <f ca="1">IF(ISERROR($V453),"",OFFSET('Smelter Look-up'!$I$4,$V453-4,0))</f>
        <v/>
      </c>
      <c r="K453" s="267"/>
      <c r="L453" s="267"/>
      <c r="M453" s="267"/>
      <c r="N453" s="267"/>
      <c r="O453" s="267"/>
      <c r="P453" s="218"/>
      <c r="Q453" s="268"/>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69" t="e">
        <f>IF(C453="",NA(),IF(OR(C453="Smelter not listed",C453="Smelter not yet identified"),MATCH($B453&amp;$D453,'Smelter Look-up'!$J:$J,0),MATCH($B453&amp;$C453,'Smelter Look-up'!$J:$J,0)))</f>
        <v>#N/A</v>
      </c>
      <c r="W453" s="270"/>
      <c r="X453" s="270">
        <f t="shared" ref="X453" ca="1" si="64">IF(AND(C453="Smelter not listed",OR(LEN(D453)=0,LEN(E453)=0)),1,0)</f>
        <v>0</v>
      </c>
      <c r="Y453" s="270"/>
      <c r="Z453" s="270"/>
      <c r="AB453" s="272" t="str">
        <f t="shared" ref="AB453" si="65">B453&amp;C453</f>
        <v/>
      </c>
    </row>
    <row r="454" spans="1:28" s="271" customFormat="1" ht="20">
      <c r="A454" s="214"/>
      <c r="B454" s="215" t="str">
        <f>IF(LEN(A454)=0,"",INDEX('Smelter Look-up'!$A:$A,MATCH($A454,'Smelter Look-up'!$E:$E,0)))</f>
        <v/>
      </c>
      <c r="C454" s="219" t="str">
        <f>IF(LEN(A454)=0,"",INDEX('Smelter Look-up'!$C:$C,MATCH($A454,'Smelter Look-up'!$E:$E,0)))</f>
        <v/>
      </c>
      <c r="D454" s="277"/>
      <c r="E454" s="215" t="str">
        <f ca="1">IF(ISERROR($V454),"",OFFSET('Smelter Look-up'!$D$4,$V454-4,0)&amp;"")</f>
        <v/>
      </c>
      <c r="F454" s="215" t="str">
        <f ca="1">IF(ISERROR($V454),"",OFFSET('Smelter Look-up'!$E$4,$V454-4,0))</f>
        <v/>
      </c>
      <c r="G454" s="215" t="str">
        <f ca="1">IF(C454=$X$4,IF(ISERROR($V454),"Enter smelter details","RMI"),IF(ISERROR($V454),"",OFFSET('Smelter Look-up'!$F$4,$V454-4,0)))</f>
        <v/>
      </c>
      <c r="H454" s="216" t="str">
        <f ca="1">IF(ISERROR($V454),"",OFFSET('Smelter Look-up'!$G$4,$V454-4,0))</f>
        <v/>
      </c>
      <c r="I454" s="217" t="str">
        <f ca="1">IF(ISERROR($V454),"",OFFSET('Smelter Look-up'!$H$4,$V454-4,0))</f>
        <v/>
      </c>
      <c r="J454" s="217" t="str">
        <f ca="1">IF(ISERROR($V454),"",OFFSET('Smelter Look-up'!$I$4,$V454-4,0))</f>
        <v/>
      </c>
      <c r="K454" s="267"/>
      <c r="L454" s="267"/>
      <c r="M454" s="267"/>
      <c r="N454" s="267"/>
      <c r="O454" s="267"/>
      <c r="P454" s="218"/>
      <c r="Q454" s="268"/>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69" t="e">
        <f>IF(C454="",NA(),IF(OR(C454="Smelter not listed",C454="Smelter not yet identified"),MATCH($B454&amp;$D454,'Smelter Look-up'!$J:$J,0),MATCH($B454&amp;$C454,'Smelter Look-up'!$J:$J,0)))</f>
        <v>#N/A</v>
      </c>
      <c r="W454" s="270"/>
      <c r="X454" s="270">
        <f t="shared" ref="X454:X485" ca="1" si="67">IF(AND(C454="Smelter not listed",OR(LEN(D454)=0,LEN(E454)=0)),1,0)</f>
        <v>0</v>
      </c>
      <c r="Y454" s="270"/>
      <c r="Z454" s="270"/>
      <c r="AB454" s="272" t="str">
        <f t="shared" ref="AB454:AB485" si="68">B454&amp;C454</f>
        <v/>
      </c>
    </row>
    <row r="455" spans="1:28" s="271" customFormat="1" ht="20">
      <c r="A455" s="214"/>
      <c r="B455" s="215" t="str">
        <f>IF(LEN(A455)=0,"",INDEX('Smelter Look-up'!$A:$A,MATCH($A455,'Smelter Look-up'!$E:$E,0)))</f>
        <v/>
      </c>
      <c r="C455" s="219" t="str">
        <f>IF(LEN(A455)=0,"",INDEX('Smelter Look-up'!$C:$C,MATCH($A455,'Smelter Look-up'!$E:$E,0)))</f>
        <v/>
      </c>
      <c r="D455" s="277"/>
      <c r="E455" s="215" t="str">
        <f ca="1">IF(ISERROR($V455),"",OFFSET('Smelter Look-up'!$D$4,$V455-4,0)&amp;"")</f>
        <v/>
      </c>
      <c r="F455" s="215" t="str">
        <f ca="1">IF(ISERROR($V455),"",OFFSET('Smelter Look-up'!$E$4,$V455-4,0))</f>
        <v/>
      </c>
      <c r="G455" s="215" t="str">
        <f ca="1">IF(C455=$X$4,IF(ISERROR($V455),"Enter smelter details","RMI"),IF(ISERROR($V455),"",OFFSET('Smelter Look-up'!$F$4,$V455-4,0)))</f>
        <v/>
      </c>
      <c r="H455" s="216" t="str">
        <f ca="1">IF(ISERROR($V455),"",OFFSET('Smelter Look-up'!$G$4,$V455-4,0))</f>
        <v/>
      </c>
      <c r="I455" s="217" t="str">
        <f ca="1">IF(ISERROR($V455),"",OFFSET('Smelter Look-up'!$H$4,$V455-4,0))</f>
        <v/>
      </c>
      <c r="J455" s="217" t="str">
        <f ca="1">IF(ISERROR($V455),"",OFFSET('Smelter Look-up'!$I$4,$V455-4,0))</f>
        <v/>
      </c>
      <c r="K455" s="267"/>
      <c r="L455" s="267"/>
      <c r="M455" s="267"/>
      <c r="N455" s="267"/>
      <c r="O455" s="267"/>
      <c r="P455" s="218"/>
      <c r="Q455" s="268"/>
      <c r="R455" s="215" t="str">
        <f ca="1">IF(ISERROR($V455),"",OFFSET('Smelter Look-up'!$C$4,$V455-4,0)&amp;"")</f>
        <v/>
      </c>
      <c r="S455" s="222" t="str">
        <f t="shared" ca="1" si="66"/>
        <v/>
      </c>
      <c r="T455" s="222" t="str">
        <f ca="1">IF(B455="","",IF(ISERROR(MATCH($J455,SorP!$B$1:$B$6230,0)),"",INDIRECT("'SorP'!$A$"&amp;MATCH($J455,SorP!$B$1:$B$6230,0))))</f>
        <v/>
      </c>
      <c r="U455" s="238"/>
      <c r="V455" s="269" t="e">
        <f>IF(C455="",NA(),IF(OR(C455="Smelter not listed",C455="Smelter not yet identified"),MATCH($B455&amp;$D455,'Smelter Look-up'!$J:$J,0),MATCH($B455&amp;$C455,'Smelter Look-up'!$J:$J,0)))</f>
        <v>#N/A</v>
      </c>
      <c r="W455" s="270"/>
      <c r="X455" s="270">
        <f t="shared" ca="1" si="67"/>
        <v>0</v>
      </c>
      <c r="Y455" s="270"/>
      <c r="Z455" s="270"/>
      <c r="AB455" s="272" t="str">
        <f t="shared" si="68"/>
        <v/>
      </c>
    </row>
    <row r="456" spans="1:28" s="271" customFormat="1" ht="20">
      <c r="A456" s="214"/>
      <c r="B456" s="215" t="str">
        <f>IF(LEN(A456)=0,"",INDEX('Smelter Look-up'!$A:$A,MATCH($A456,'Smelter Look-up'!$E:$E,0)))</f>
        <v/>
      </c>
      <c r="C456" s="219" t="str">
        <f>IF(LEN(A456)=0,"",INDEX('Smelter Look-up'!$C:$C,MATCH($A456,'Smelter Look-up'!$E:$E,0)))</f>
        <v/>
      </c>
      <c r="D456" s="277"/>
      <c r="E456" s="215" t="str">
        <f ca="1">IF(ISERROR($V456),"",OFFSET('Smelter Look-up'!$D$4,$V456-4,0)&amp;"")</f>
        <v/>
      </c>
      <c r="F456" s="215" t="str">
        <f ca="1">IF(ISERROR($V456),"",OFFSET('Smelter Look-up'!$E$4,$V456-4,0))</f>
        <v/>
      </c>
      <c r="G456" s="215" t="str">
        <f ca="1">IF(C456=$X$4,IF(ISERROR($V456),"Enter smelter details","RMI"),IF(ISERROR($V456),"",OFFSET('Smelter Look-up'!$F$4,$V456-4,0)))</f>
        <v/>
      </c>
      <c r="H456" s="216" t="str">
        <f ca="1">IF(ISERROR($V456),"",OFFSET('Smelter Look-up'!$G$4,$V456-4,0))</f>
        <v/>
      </c>
      <c r="I456" s="217" t="str">
        <f ca="1">IF(ISERROR($V456),"",OFFSET('Smelter Look-up'!$H$4,$V456-4,0))</f>
        <v/>
      </c>
      <c r="J456" s="217" t="str">
        <f ca="1">IF(ISERROR($V456),"",OFFSET('Smelter Look-up'!$I$4,$V456-4,0))</f>
        <v/>
      </c>
      <c r="K456" s="267"/>
      <c r="L456" s="267"/>
      <c r="M456" s="267"/>
      <c r="N456" s="267"/>
      <c r="O456" s="267"/>
      <c r="P456" s="218"/>
      <c r="Q456" s="268"/>
      <c r="R456" s="215" t="str">
        <f ca="1">IF(ISERROR($V456),"",OFFSET('Smelter Look-up'!$C$4,$V456-4,0)&amp;"")</f>
        <v/>
      </c>
      <c r="S456" s="222" t="str">
        <f t="shared" ca="1" si="66"/>
        <v/>
      </c>
      <c r="T456" s="222" t="str">
        <f ca="1">IF(B456="","",IF(ISERROR(MATCH($J456,SorP!$B$1:$B$6230,0)),"",INDIRECT("'SorP'!$A$"&amp;MATCH($J456,SorP!$B$1:$B$6230,0))))</f>
        <v/>
      </c>
      <c r="U456" s="238"/>
      <c r="V456" s="269" t="e">
        <f>IF(C456="",NA(),IF(OR(C456="Smelter not listed",C456="Smelter not yet identified"),MATCH($B456&amp;$D456,'Smelter Look-up'!$J:$J,0),MATCH($B456&amp;$C456,'Smelter Look-up'!$J:$J,0)))</f>
        <v>#N/A</v>
      </c>
      <c r="W456" s="270"/>
      <c r="X456" s="270">
        <f t="shared" ca="1" si="67"/>
        <v>0</v>
      </c>
      <c r="Y456" s="270"/>
      <c r="Z456" s="270"/>
      <c r="AB456" s="272" t="str">
        <f t="shared" si="68"/>
        <v/>
      </c>
    </row>
    <row r="457" spans="1:28" s="271" customFormat="1" ht="20">
      <c r="A457" s="214"/>
      <c r="B457" s="215" t="str">
        <f>IF(LEN(A457)=0,"",INDEX('Smelter Look-up'!$A:$A,MATCH($A457,'Smelter Look-up'!$E:$E,0)))</f>
        <v/>
      </c>
      <c r="C457" s="219" t="str">
        <f>IF(LEN(A457)=0,"",INDEX('Smelter Look-up'!$C:$C,MATCH($A457,'Smelter Look-up'!$E:$E,0)))</f>
        <v/>
      </c>
      <c r="D457" s="277"/>
      <c r="E457" s="215" t="str">
        <f ca="1">IF(ISERROR($V457),"",OFFSET('Smelter Look-up'!$D$4,$V457-4,0)&amp;"")</f>
        <v/>
      </c>
      <c r="F457" s="215" t="str">
        <f ca="1">IF(ISERROR($V457),"",OFFSET('Smelter Look-up'!$E$4,$V457-4,0))</f>
        <v/>
      </c>
      <c r="G457" s="215" t="str">
        <f ca="1">IF(C457=$X$4,IF(ISERROR($V457),"Enter smelter details","RMI"),IF(ISERROR($V457),"",OFFSET('Smelter Look-up'!$F$4,$V457-4,0)))</f>
        <v/>
      </c>
      <c r="H457" s="216" t="str">
        <f ca="1">IF(ISERROR($V457),"",OFFSET('Smelter Look-up'!$G$4,$V457-4,0))</f>
        <v/>
      </c>
      <c r="I457" s="217" t="str">
        <f ca="1">IF(ISERROR($V457),"",OFFSET('Smelter Look-up'!$H$4,$V457-4,0))</f>
        <v/>
      </c>
      <c r="J457" s="217" t="str">
        <f ca="1">IF(ISERROR($V457),"",OFFSET('Smelter Look-up'!$I$4,$V457-4,0))</f>
        <v/>
      </c>
      <c r="K457" s="267"/>
      <c r="L457" s="267"/>
      <c r="M457" s="267"/>
      <c r="N457" s="267"/>
      <c r="O457" s="267"/>
      <c r="P457" s="218"/>
      <c r="Q457" s="268"/>
      <c r="R457" s="215" t="str">
        <f ca="1">IF(ISERROR($V457),"",OFFSET('Smelter Look-up'!$C$4,$V457-4,0)&amp;"")</f>
        <v/>
      </c>
      <c r="S457" s="222" t="str">
        <f t="shared" ca="1" si="66"/>
        <v/>
      </c>
      <c r="T457" s="222" t="str">
        <f ca="1">IF(B457="","",IF(ISERROR(MATCH($J457,SorP!$B$1:$B$6230,0)),"",INDIRECT("'SorP'!$A$"&amp;MATCH($J457,SorP!$B$1:$B$6230,0))))</f>
        <v/>
      </c>
      <c r="U457" s="238"/>
      <c r="V457" s="269" t="e">
        <f>IF(C457="",NA(),IF(OR(C457="Smelter not listed",C457="Smelter not yet identified"),MATCH($B457&amp;$D457,'Smelter Look-up'!$J:$J,0),MATCH($B457&amp;$C457,'Smelter Look-up'!$J:$J,0)))</f>
        <v>#N/A</v>
      </c>
      <c r="W457" s="270"/>
      <c r="X457" s="270">
        <f t="shared" ca="1" si="67"/>
        <v>0</v>
      </c>
      <c r="Y457" s="270"/>
      <c r="Z457" s="270"/>
      <c r="AB457" s="272" t="str">
        <f t="shared" si="68"/>
        <v/>
      </c>
    </row>
    <row r="458" spans="1:28" s="271" customFormat="1" ht="20">
      <c r="A458" s="214"/>
      <c r="B458" s="215" t="str">
        <f>IF(LEN(A458)=0,"",INDEX('Smelter Look-up'!$A:$A,MATCH($A458,'Smelter Look-up'!$E:$E,0)))</f>
        <v/>
      </c>
      <c r="C458" s="219" t="str">
        <f>IF(LEN(A458)=0,"",INDEX('Smelter Look-up'!$C:$C,MATCH($A458,'Smelter Look-up'!$E:$E,0)))</f>
        <v/>
      </c>
      <c r="D458" s="277"/>
      <c r="E458" s="215" t="str">
        <f ca="1">IF(ISERROR($V458),"",OFFSET('Smelter Look-up'!$D$4,$V458-4,0)&amp;"")</f>
        <v/>
      </c>
      <c r="F458" s="215" t="str">
        <f ca="1">IF(ISERROR($V458),"",OFFSET('Smelter Look-up'!$E$4,$V458-4,0))</f>
        <v/>
      </c>
      <c r="G458" s="215" t="str">
        <f ca="1">IF(C458=$X$4,IF(ISERROR($V458),"Enter smelter details","RMI"),IF(ISERROR($V458),"",OFFSET('Smelter Look-up'!$F$4,$V458-4,0)))</f>
        <v/>
      </c>
      <c r="H458" s="216" t="str">
        <f ca="1">IF(ISERROR($V458),"",OFFSET('Smelter Look-up'!$G$4,$V458-4,0))</f>
        <v/>
      </c>
      <c r="I458" s="217" t="str">
        <f ca="1">IF(ISERROR($V458),"",OFFSET('Smelter Look-up'!$H$4,$V458-4,0))</f>
        <v/>
      </c>
      <c r="J458" s="217" t="str">
        <f ca="1">IF(ISERROR($V458),"",OFFSET('Smelter Look-up'!$I$4,$V458-4,0))</f>
        <v/>
      </c>
      <c r="K458" s="267"/>
      <c r="L458" s="267"/>
      <c r="M458" s="267"/>
      <c r="N458" s="267"/>
      <c r="O458" s="267"/>
      <c r="P458" s="218"/>
      <c r="Q458" s="268"/>
      <c r="R458" s="215" t="str">
        <f ca="1">IF(ISERROR($V458),"",OFFSET('Smelter Look-up'!$C$4,$V458-4,0)&amp;"")</f>
        <v/>
      </c>
      <c r="S458" s="222" t="str">
        <f t="shared" ca="1" si="66"/>
        <v/>
      </c>
      <c r="T458" s="222" t="str">
        <f ca="1">IF(B458="","",IF(ISERROR(MATCH($J458,SorP!$B$1:$B$6230,0)),"",INDIRECT("'SorP'!$A$"&amp;MATCH($J458,SorP!$B$1:$B$6230,0))))</f>
        <v/>
      </c>
      <c r="U458" s="238"/>
      <c r="V458" s="269" t="e">
        <f>IF(C458="",NA(),IF(OR(C458="Smelter not listed",C458="Smelter not yet identified"),MATCH($B458&amp;$D458,'Smelter Look-up'!$J:$J,0),MATCH($B458&amp;$C458,'Smelter Look-up'!$J:$J,0)))</f>
        <v>#N/A</v>
      </c>
      <c r="W458" s="270"/>
      <c r="X458" s="270">
        <f t="shared" ca="1" si="67"/>
        <v>0</v>
      </c>
      <c r="Y458" s="270"/>
      <c r="Z458" s="270"/>
      <c r="AB458" s="272" t="str">
        <f t="shared" si="68"/>
        <v/>
      </c>
    </row>
    <row r="459" spans="1:28" s="271" customFormat="1" ht="20">
      <c r="A459" s="214"/>
      <c r="B459" s="215" t="str">
        <f>IF(LEN(A459)=0,"",INDEX('Smelter Look-up'!$A:$A,MATCH($A459,'Smelter Look-up'!$E:$E,0)))</f>
        <v/>
      </c>
      <c r="C459" s="219" t="str">
        <f>IF(LEN(A459)=0,"",INDEX('Smelter Look-up'!$C:$C,MATCH($A459,'Smelter Look-up'!$E:$E,0)))</f>
        <v/>
      </c>
      <c r="D459" s="277"/>
      <c r="E459" s="215" t="str">
        <f ca="1">IF(ISERROR($V459),"",OFFSET('Smelter Look-up'!$D$4,$V459-4,0)&amp;"")</f>
        <v/>
      </c>
      <c r="F459" s="215" t="str">
        <f ca="1">IF(ISERROR($V459),"",OFFSET('Smelter Look-up'!$E$4,$V459-4,0))</f>
        <v/>
      </c>
      <c r="G459" s="215" t="str">
        <f ca="1">IF(C459=$X$4,IF(ISERROR($V459),"Enter smelter details","RMI"),IF(ISERROR($V459),"",OFFSET('Smelter Look-up'!$F$4,$V459-4,0)))</f>
        <v/>
      </c>
      <c r="H459" s="216" t="str">
        <f ca="1">IF(ISERROR($V459),"",OFFSET('Smelter Look-up'!$G$4,$V459-4,0))</f>
        <v/>
      </c>
      <c r="I459" s="217" t="str">
        <f ca="1">IF(ISERROR($V459),"",OFFSET('Smelter Look-up'!$H$4,$V459-4,0))</f>
        <v/>
      </c>
      <c r="J459" s="217" t="str">
        <f ca="1">IF(ISERROR($V459),"",OFFSET('Smelter Look-up'!$I$4,$V459-4,0))</f>
        <v/>
      </c>
      <c r="K459" s="267"/>
      <c r="L459" s="267"/>
      <c r="M459" s="267"/>
      <c r="N459" s="267"/>
      <c r="O459" s="267"/>
      <c r="P459" s="218"/>
      <c r="Q459" s="268"/>
      <c r="R459" s="215" t="str">
        <f ca="1">IF(ISERROR($V459),"",OFFSET('Smelter Look-up'!$C$4,$V459-4,0)&amp;"")</f>
        <v/>
      </c>
      <c r="S459" s="222" t="str">
        <f t="shared" ca="1" si="66"/>
        <v/>
      </c>
      <c r="T459" s="222" t="str">
        <f ca="1">IF(B459="","",IF(ISERROR(MATCH($J459,SorP!$B$1:$B$6230,0)),"",INDIRECT("'SorP'!$A$"&amp;MATCH($J459,SorP!$B$1:$B$6230,0))))</f>
        <v/>
      </c>
      <c r="U459" s="238"/>
      <c r="V459" s="269" t="e">
        <f>IF(C459="",NA(),IF(OR(C459="Smelter not listed",C459="Smelter not yet identified"),MATCH($B459&amp;$D459,'Smelter Look-up'!$J:$J,0),MATCH($B459&amp;$C459,'Smelter Look-up'!$J:$J,0)))</f>
        <v>#N/A</v>
      </c>
      <c r="W459" s="270"/>
      <c r="X459" s="270">
        <f t="shared" ca="1" si="67"/>
        <v>0</v>
      </c>
      <c r="Y459" s="270"/>
      <c r="Z459" s="270"/>
      <c r="AB459" s="272" t="str">
        <f t="shared" si="68"/>
        <v/>
      </c>
    </row>
    <row r="460" spans="1:28" s="271" customFormat="1" ht="20">
      <c r="A460" s="214"/>
      <c r="B460" s="215" t="str">
        <f>IF(LEN(A460)=0,"",INDEX('Smelter Look-up'!$A:$A,MATCH($A460,'Smelter Look-up'!$E:$E,0)))</f>
        <v/>
      </c>
      <c r="C460" s="219" t="str">
        <f>IF(LEN(A460)=0,"",INDEX('Smelter Look-up'!$C:$C,MATCH($A460,'Smelter Look-up'!$E:$E,0)))</f>
        <v/>
      </c>
      <c r="D460" s="277"/>
      <c r="E460" s="215" t="str">
        <f ca="1">IF(ISERROR($V460),"",OFFSET('Smelter Look-up'!$D$4,$V460-4,0)&amp;"")</f>
        <v/>
      </c>
      <c r="F460" s="215" t="str">
        <f ca="1">IF(ISERROR($V460),"",OFFSET('Smelter Look-up'!$E$4,$V460-4,0))</f>
        <v/>
      </c>
      <c r="G460" s="215" t="str">
        <f ca="1">IF(C460=$X$4,IF(ISERROR($V460),"Enter smelter details","RMI"),IF(ISERROR($V460),"",OFFSET('Smelter Look-up'!$F$4,$V460-4,0)))</f>
        <v/>
      </c>
      <c r="H460" s="216" t="str">
        <f ca="1">IF(ISERROR($V460),"",OFFSET('Smelter Look-up'!$G$4,$V460-4,0))</f>
        <v/>
      </c>
      <c r="I460" s="217" t="str">
        <f ca="1">IF(ISERROR($V460),"",OFFSET('Smelter Look-up'!$H$4,$V460-4,0))</f>
        <v/>
      </c>
      <c r="J460" s="217" t="str">
        <f ca="1">IF(ISERROR($V460),"",OFFSET('Smelter Look-up'!$I$4,$V460-4,0))</f>
        <v/>
      </c>
      <c r="K460" s="267"/>
      <c r="L460" s="267"/>
      <c r="M460" s="267"/>
      <c r="N460" s="267"/>
      <c r="O460" s="267"/>
      <c r="P460" s="218"/>
      <c r="Q460" s="268"/>
      <c r="R460" s="215" t="str">
        <f ca="1">IF(ISERROR($V460),"",OFFSET('Smelter Look-up'!$C$4,$V460-4,0)&amp;"")</f>
        <v/>
      </c>
      <c r="S460" s="222" t="str">
        <f t="shared" ca="1" si="66"/>
        <v/>
      </c>
      <c r="T460" s="222" t="str">
        <f ca="1">IF(B460="","",IF(ISERROR(MATCH($J460,SorP!$B$1:$B$6230,0)),"",INDIRECT("'SorP'!$A$"&amp;MATCH($J460,SorP!$B$1:$B$6230,0))))</f>
        <v/>
      </c>
      <c r="U460" s="238"/>
      <c r="V460" s="269" t="e">
        <f>IF(C460="",NA(),IF(OR(C460="Smelter not listed",C460="Smelter not yet identified"),MATCH($B460&amp;$D460,'Smelter Look-up'!$J:$J,0),MATCH($B460&amp;$C460,'Smelter Look-up'!$J:$J,0)))</f>
        <v>#N/A</v>
      </c>
      <c r="W460" s="270"/>
      <c r="X460" s="270">
        <f t="shared" ca="1" si="67"/>
        <v>0</v>
      </c>
      <c r="Y460" s="270"/>
      <c r="Z460" s="270"/>
      <c r="AB460" s="272" t="str">
        <f t="shared" si="68"/>
        <v/>
      </c>
    </row>
    <row r="461" spans="1:28" s="271" customFormat="1" ht="20">
      <c r="A461" s="214"/>
      <c r="B461" s="215" t="str">
        <f>IF(LEN(A461)=0,"",INDEX('Smelter Look-up'!$A:$A,MATCH($A461,'Smelter Look-up'!$E:$E,0)))</f>
        <v/>
      </c>
      <c r="C461" s="219" t="str">
        <f>IF(LEN(A461)=0,"",INDEX('Smelter Look-up'!$C:$C,MATCH($A461,'Smelter Look-up'!$E:$E,0)))</f>
        <v/>
      </c>
      <c r="D461" s="277"/>
      <c r="E461" s="215" t="str">
        <f ca="1">IF(ISERROR($V461),"",OFFSET('Smelter Look-up'!$D$4,$V461-4,0)&amp;"")</f>
        <v/>
      </c>
      <c r="F461" s="215" t="str">
        <f ca="1">IF(ISERROR($V461),"",OFFSET('Smelter Look-up'!$E$4,$V461-4,0))</f>
        <v/>
      </c>
      <c r="G461" s="215" t="str">
        <f ca="1">IF(C461=$X$4,IF(ISERROR($V461),"Enter smelter details","RMI"),IF(ISERROR($V461),"",OFFSET('Smelter Look-up'!$F$4,$V461-4,0)))</f>
        <v/>
      </c>
      <c r="H461" s="216" t="str">
        <f ca="1">IF(ISERROR($V461),"",OFFSET('Smelter Look-up'!$G$4,$V461-4,0))</f>
        <v/>
      </c>
      <c r="I461" s="217" t="str">
        <f ca="1">IF(ISERROR($V461),"",OFFSET('Smelter Look-up'!$H$4,$V461-4,0))</f>
        <v/>
      </c>
      <c r="J461" s="217" t="str">
        <f ca="1">IF(ISERROR($V461),"",OFFSET('Smelter Look-up'!$I$4,$V461-4,0))</f>
        <v/>
      </c>
      <c r="K461" s="267"/>
      <c r="L461" s="267"/>
      <c r="M461" s="267"/>
      <c r="N461" s="267"/>
      <c r="O461" s="267"/>
      <c r="P461" s="218"/>
      <c r="Q461" s="268"/>
      <c r="R461" s="215" t="str">
        <f ca="1">IF(ISERROR($V461),"",OFFSET('Smelter Look-up'!$C$4,$V461-4,0)&amp;"")</f>
        <v/>
      </c>
      <c r="S461" s="222" t="str">
        <f t="shared" ca="1" si="66"/>
        <v/>
      </c>
      <c r="T461" s="222" t="str">
        <f ca="1">IF(B461="","",IF(ISERROR(MATCH($J461,SorP!$B$1:$B$6230,0)),"",INDIRECT("'SorP'!$A$"&amp;MATCH($J461,SorP!$B$1:$B$6230,0))))</f>
        <v/>
      </c>
      <c r="U461" s="238"/>
      <c r="V461" s="269" t="e">
        <f>IF(C461="",NA(),IF(OR(C461="Smelter not listed",C461="Smelter not yet identified"),MATCH($B461&amp;$D461,'Smelter Look-up'!$J:$J,0),MATCH($B461&amp;$C461,'Smelter Look-up'!$J:$J,0)))</f>
        <v>#N/A</v>
      </c>
      <c r="W461" s="270"/>
      <c r="X461" s="270">
        <f t="shared" ca="1" si="67"/>
        <v>0</v>
      </c>
      <c r="Y461" s="270"/>
      <c r="Z461" s="270"/>
      <c r="AB461" s="272" t="str">
        <f t="shared" si="68"/>
        <v/>
      </c>
    </row>
    <row r="462" spans="1:28" s="271" customFormat="1" ht="20">
      <c r="A462" s="214"/>
      <c r="B462" s="215" t="str">
        <f>IF(LEN(A462)=0,"",INDEX('Smelter Look-up'!$A:$A,MATCH($A462,'Smelter Look-up'!$E:$E,0)))</f>
        <v/>
      </c>
      <c r="C462" s="219" t="str">
        <f>IF(LEN(A462)=0,"",INDEX('Smelter Look-up'!$C:$C,MATCH($A462,'Smelter Look-up'!$E:$E,0)))</f>
        <v/>
      </c>
      <c r="D462" s="277"/>
      <c r="E462" s="215" t="str">
        <f ca="1">IF(ISERROR($V462),"",OFFSET('Smelter Look-up'!$D$4,$V462-4,0)&amp;"")</f>
        <v/>
      </c>
      <c r="F462" s="215" t="str">
        <f ca="1">IF(ISERROR($V462),"",OFFSET('Smelter Look-up'!$E$4,$V462-4,0))</f>
        <v/>
      </c>
      <c r="G462" s="215" t="str">
        <f ca="1">IF(C462=$X$4,IF(ISERROR($V462),"Enter smelter details","RMI"),IF(ISERROR($V462),"",OFFSET('Smelter Look-up'!$F$4,$V462-4,0)))</f>
        <v/>
      </c>
      <c r="H462" s="216" t="str">
        <f ca="1">IF(ISERROR($V462),"",OFFSET('Smelter Look-up'!$G$4,$V462-4,0))</f>
        <v/>
      </c>
      <c r="I462" s="217" t="str">
        <f ca="1">IF(ISERROR($V462),"",OFFSET('Smelter Look-up'!$H$4,$V462-4,0))</f>
        <v/>
      </c>
      <c r="J462" s="217" t="str">
        <f ca="1">IF(ISERROR($V462),"",OFFSET('Smelter Look-up'!$I$4,$V462-4,0))</f>
        <v/>
      </c>
      <c r="K462" s="267"/>
      <c r="L462" s="267"/>
      <c r="M462" s="267"/>
      <c r="N462" s="267"/>
      <c r="O462" s="267"/>
      <c r="P462" s="218"/>
      <c r="Q462" s="268"/>
      <c r="R462" s="215" t="str">
        <f ca="1">IF(ISERROR($V462),"",OFFSET('Smelter Look-up'!$C$4,$V462-4,0)&amp;"")</f>
        <v/>
      </c>
      <c r="S462" s="222" t="str">
        <f t="shared" ca="1" si="66"/>
        <v/>
      </c>
      <c r="T462" s="222" t="str">
        <f ca="1">IF(B462="","",IF(ISERROR(MATCH($J462,SorP!$B$1:$B$6230,0)),"",INDIRECT("'SorP'!$A$"&amp;MATCH($J462,SorP!$B$1:$B$6230,0))))</f>
        <v/>
      </c>
      <c r="U462" s="238"/>
      <c r="V462" s="269" t="e">
        <f>IF(C462="",NA(),IF(OR(C462="Smelter not listed",C462="Smelter not yet identified"),MATCH($B462&amp;$D462,'Smelter Look-up'!$J:$J,0),MATCH($B462&amp;$C462,'Smelter Look-up'!$J:$J,0)))</f>
        <v>#N/A</v>
      </c>
      <c r="W462" s="270"/>
      <c r="X462" s="270">
        <f t="shared" ca="1" si="67"/>
        <v>0</v>
      </c>
      <c r="Y462" s="270"/>
      <c r="Z462" s="270"/>
      <c r="AB462" s="272" t="str">
        <f t="shared" si="68"/>
        <v/>
      </c>
    </row>
    <row r="463" spans="1:28" s="271" customFormat="1" ht="20">
      <c r="A463" s="214"/>
      <c r="B463" s="215" t="str">
        <f>IF(LEN(A463)=0,"",INDEX('Smelter Look-up'!$A:$A,MATCH($A463,'Smelter Look-up'!$E:$E,0)))</f>
        <v/>
      </c>
      <c r="C463" s="219" t="str">
        <f>IF(LEN(A463)=0,"",INDEX('Smelter Look-up'!$C:$C,MATCH($A463,'Smelter Look-up'!$E:$E,0)))</f>
        <v/>
      </c>
      <c r="D463" s="277"/>
      <c r="E463" s="215" t="str">
        <f ca="1">IF(ISERROR($V463),"",OFFSET('Smelter Look-up'!$D$4,$V463-4,0)&amp;"")</f>
        <v/>
      </c>
      <c r="F463" s="215" t="str">
        <f ca="1">IF(ISERROR($V463),"",OFFSET('Smelter Look-up'!$E$4,$V463-4,0))</f>
        <v/>
      </c>
      <c r="G463" s="215" t="str">
        <f ca="1">IF(C463=$X$4,IF(ISERROR($V463),"Enter smelter details","RMI"),IF(ISERROR($V463),"",OFFSET('Smelter Look-up'!$F$4,$V463-4,0)))</f>
        <v/>
      </c>
      <c r="H463" s="216" t="str">
        <f ca="1">IF(ISERROR($V463),"",OFFSET('Smelter Look-up'!$G$4,$V463-4,0))</f>
        <v/>
      </c>
      <c r="I463" s="217" t="str">
        <f ca="1">IF(ISERROR($V463),"",OFFSET('Smelter Look-up'!$H$4,$V463-4,0))</f>
        <v/>
      </c>
      <c r="J463" s="217" t="str">
        <f ca="1">IF(ISERROR($V463),"",OFFSET('Smelter Look-up'!$I$4,$V463-4,0))</f>
        <v/>
      </c>
      <c r="K463" s="267"/>
      <c r="L463" s="267"/>
      <c r="M463" s="267"/>
      <c r="N463" s="267"/>
      <c r="O463" s="267"/>
      <c r="P463" s="218"/>
      <c r="Q463" s="268"/>
      <c r="R463" s="215" t="str">
        <f ca="1">IF(ISERROR($V463),"",OFFSET('Smelter Look-up'!$C$4,$V463-4,0)&amp;"")</f>
        <v/>
      </c>
      <c r="S463" s="222" t="str">
        <f t="shared" ca="1" si="66"/>
        <v/>
      </c>
      <c r="T463" s="222" t="str">
        <f ca="1">IF(B463="","",IF(ISERROR(MATCH($J463,SorP!$B$1:$B$6230,0)),"",INDIRECT("'SorP'!$A$"&amp;MATCH($J463,SorP!$B$1:$B$6230,0))))</f>
        <v/>
      </c>
      <c r="U463" s="238"/>
      <c r="V463" s="269" t="e">
        <f>IF(C463="",NA(),IF(OR(C463="Smelter not listed",C463="Smelter not yet identified"),MATCH($B463&amp;$D463,'Smelter Look-up'!$J:$J,0),MATCH($B463&amp;$C463,'Smelter Look-up'!$J:$J,0)))</f>
        <v>#N/A</v>
      </c>
      <c r="W463" s="270"/>
      <c r="X463" s="270">
        <f t="shared" ca="1" si="67"/>
        <v>0</v>
      </c>
      <c r="Y463" s="270"/>
      <c r="Z463" s="270"/>
      <c r="AB463" s="272" t="str">
        <f t="shared" si="68"/>
        <v/>
      </c>
    </row>
    <row r="464" spans="1:28" s="271" customFormat="1" ht="20">
      <c r="A464" s="214"/>
      <c r="B464" s="215" t="str">
        <f>IF(LEN(A464)=0,"",INDEX('Smelter Look-up'!$A:$A,MATCH($A464,'Smelter Look-up'!$E:$E,0)))</f>
        <v/>
      </c>
      <c r="C464" s="219" t="str">
        <f>IF(LEN(A464)=0,"",INDEX('Smelter Look-up'!$C:$C,MATCH($A464,'Smelter Look-up'!$E:$E,0)))</f>
        <v/>
      </c>
      <c r="D464" s="277"/>
      <c r="E464" s="215" t="str">
        <f ca="1">IF(ISERROR($V464),"",OFFSET('Smelter Look-up'!$D$4,$V464-4,0)&amp;"")</f>
        <v/>
      </c>
      <c r="F464" s="215" t="str">
        <f ca="1">IF(ISERROR($V464),"",OFFSET('Smelter Look-up'!$E$4,$V464-4,0))</f>
        <v/>
      </c>
      <c r="G464" s="215" t="str">
        <f ca="1">IF(C464=$X$4,IF(ISERROR($V464),"Enter smelter details","RMI"),IF(ISERROR($V464),"",OFFSET('Smelter Look-up'!$F$4,$V464-4,0)))</f>
        <v/>
      </c>
      <c r="H464" s="216" t="str">
        <f ca="1">IF(ISERROR($V464),"",OFFSET('Smelter Look-up'!$G$4,$V464-4,0))</f>
        <v/>
      </c>
      <c r="I464" s="217" t="str">
        <f ca="1">IF(ISERROR($V464),"",OFFSET('Smelter Look-up'!$H$4,$V464-4,0))</f>
        <v/>
      </c>
      <c r="J464" s="217" t="str">
        <f ca="1">IF(ISERROR($V464),"",OFFSET('Smelter Look-up'!$I$4,$V464-4,0))</f>
        <v/>
      </c>
      <c r="K464" s="267"/>
      <c r="L464" s="267"/>
      <c r="M464" s="267"/>
      <c r="N464" s="267"/>
      <c r="O464" s="267"/>
      <c r="P464" s="218"/>
      <c r="Q464" s="268"/>
      <c r="R464" s="215" t="str">
        <f ca="1">IF(ISERROR($V464),"",OFFSET('Smelter Look-up'!$C$4,$V464-4,0)&amp;"")</f>
        <v/>
      </c>
      <c r="S464" s="222" t="str">
        <f t="shared" ca="1" si="66"/>
        <v/>
      </c>
      <c r="T464" s="222" t="str">
        <f ca="1">IF(B464="","",IF(ISERROR(MATCH($J464,SorP!$B$1:$B$6230,0)),"",INDIRECT("'SorP'!$A$"&amp;MATCH($J464,SorP!$B$1:$B$6230,0))))</f>
        <v/>
      </c>
      <c r="U464" s="238"/>
      <c r="V464" s="269" t="e">
        <f>IF(C464="",NA(),IF(OR(C464="Smelter not listed",C464="Smelter not yet identified"),MATCH($B464&amp;$D464,'Smelter Look-up'!$J:$J,0),MATCH($B464&amp;$C464,'Smelter Look-up'!$J:$J,0)))</f>
        <v>#N/A</v>
      </c>
      <c r="W464" s="270"/>
      <c r="X464" s="270">
        <f t="shared" ca="1" si="67"/>
        <v>0</v>
      </c>
      <c r="Y464" s="270"/>
      <c r="Z464" s="270"/>
      <c r="AB464" s="272" t="str">
        <f t="shared" si="68"/>
        <v/>
      </c>
    </row>
    <row r="465" spans="1:28" s="271" customFormat="1" ht="20">
      <c r="A465" s="214"/>
      <c r="B465" s="215" t="str">
        <f>IF(LEN(A465)=0,"",INDEX('Smelter Look-up'!$A:$A,MATCH($A465,'Smelter Look-up'!$E:$E,0)))</f>
        <v/>
      </c>
      <c r="C465" s="219" t="str">
        <f>IF(LEN(A465)=0,"",INDEX('Smelter Look-up'!$C:$C,MATCH($A465,'Smelter Look-up'!$E:$E,0)))</f>
        <v/>
      </c>
      <c r="D465" s="277"/>
      <c r="E465" s="215" t="str">
        <f ca="1">IF(ISERROR($V465),"",OFFSET('Smelter Look-up'!$D$4,$V465-4,0)&amp;"")</f>
        <v/>
      </c>
      <c r="F465" s="215" t="str">
        <f ca="1">IF(ISERROR($V465),"",OFFSET('Smelter Look-up'!$E$4,$V465-4,0))</f>
        <v/>
      </c>
      <c r="G465" s="215" t="str">
        <f ca="1">IF(C465=$X$4,IF(ISERROR($V465),"Enter smelter details","RMI"),IF(ISERROR($V465),"",OFFSET('Smelter Look-up'!$F$4,$V465-4,0)))</f>
        <v/>
      </c>
      <c r="H465" s="216" t="str">
        <f ca="1">IF(ISERROR($V465),"",OFFSET('Smelter Look-up'!$G$4,$V465-4,0))</f>
        <v/>
      </c>
      <c r="I465" s="217" t="str">
        <f ca="1">IF(ISERROR($V465),"",OFFSET('Smelter Look-up'!$H$4,$V465-4,0))</f>
        <v/>
      </c>
      <c r="J465" s="217" t="str">
        <f ca="1">IF(ISERROR($V465),"",OFFSET('Smelter Look-up'!$I$4,$V465-4,0))</f>
        <v/>
      </c>
      <c r="K465" s="267"/>
      <c r="L465" s="267"/>
      <c r="M465" s="267"/>
      <c r="N465" s="267"/>
      <c r="O465" s="267"/>
      <c r="P465" s="218"/>
      <c r="Q465" s="268"/>
      <c r="R465" s="215" t="str">
        <f ca="1">IF(ISERROR($V465),"",OFFSET('Smelter Look-up'!$C$4,$V465-4,0)&amp;"")</f>
        <v/>
      </c>
      <c r="S465" s="222" t="str">
        <f t="shared" ca="1" si="66"/>
        <v/>
      </c>
      <c r="T465" s="222" t="str">
        <f ca="1">IF(B465="","",IF(ISERROR(MATCH($J465,SorP!$B$1:$B$6230,0)),"",INDIRECT("'SorP'!$A$"&amp;MATCH($J465,SorP!$B$1:$B$6230,0))))</f>
        <v/>
      </c>
      <c r="U465" s="238"/>
      <c r="V465" s="269" t="e">
        <f>IF(C465="",NA(),IF(OR(C465="Smelter not listed",C465="Smelter not yet identified"),MATCH($B465&amp;$D465,'Smelter Look-up'!$J:$J,0),MATCH($B465&amp;$C465,'Smelter Look-up'!$J:$J,0)))</f>
        <v>#N/A</v>
      </c>
      <c r="W465" s="270"/>
      <c r="X465" s="270">
        <f t="shared" ca="1" si="67"/>
        <v>0</v>
      </c>
      <c r="Y465" s="270"/>
      <c r="Z465" s="270"/>
      <c r="AB465" s="272" t="str">
        <f t="shared" si="68"/>
        <v/>
      </c>
    </row>
    <row r="466" spans="1:28" s="271" customFormat="1" ht="20">
      <c r="A466" s="214"/>
      <c r="B466" s="215" t="str">
        <f>IF(LEN(A466)=0,"",INDEX('Smelter Look-up'!$A:$A,MATCH($A466,'Smelter Look-up'!$E:$E,0)))</f>
        <v/>
      </c>
      <c r="C466" s="219" t="str">
        <f>IF(LEN(A466)=0,"",INDEX('Smelter Look-up'!$C:$C,MATCH($A466,'Smelter Look-up'!$E:$E,0)))</f>
        <v/>
      </c>
      <c r="D466" s="277"/>
      <c r="E466" s="215" t="str">
        <f ca="1">IF(ISERROR($V466),"",OFFSET('Smelter Look-up'!$D$4,$V466-4,0)&amp;"")</f>
        <v/>
      </c>
      <c r="F466" s="215" t="str">
        <f ca="1">IF(ISERROR($V466),"",OFFSET('Smelter Look-up'!$E$4,$V466-4,0))</f>
        <v/>
      </c>
      <c r="G466" s="215" t="str">
        <f ca="1">IF(C466=$X$4,IF(ISERROR($V466),"Enter smelter details","RMI"),IF(ISERROR($V466),"",OFFSET('Smelter Look-up'!$F$4,$V466-4,0)))</f>
        <v/>
      </c>
      <c r="H466" s="216" t="str">
        <f ca="1">IF(ISERROR($V466),"",OFFSET('Smelter Look-up'!$G$4,$V466-4,0))</f>
        <v/>
      </c>
      <c r="I466" s="217" t="str">
        <f ca="1">IF(ISERROR($V466),"",OFFSET('Smelter Look-up'!$H$4,$V466-4,0))</f>
        <v/>
      </c>
      <c r="J466" s="217" t="str">
        <f ca="1">IF(ISERROR($V466),"",OFFSET('Smelter Look-up'!$I$4,$V466-4,0))</f>
        <v/>
      </c>
      <c r="K466" s="267"/>
      <c r="L466" s="267"/>
      <c r="M466" s="267"/>
      <c r="N466" s="267"/>
      <c r="O466" s="267"/>
      <c r="P466" s="218"/>
      <c r="Q466" s="268"/>
      <c r="R466" s="215" t="str">
        <f ca="1">IF(ISERROR($V466),"",OFFSET('Smelter Look-up'!$C$4,$V466-4,0)&amp;"")</f>
        <v/>
      </c>
      <c r="S466" s="222" t="str">
        <f t="shared" ca="1" si="66"/>
        <v/>
      </c>
      <c r="T466" s="222" t="str">
        <f ca="1">IF(B466="","",IF(ISERROR(MATCH($J466,SorP!$B$1:$B$6230,0)),"",INDIRECT("'SorP'!$A$"&amp;MATCH($J466,SorP!$B$1:$B$6230,0))))</f>
        <v/>
      </c>
      <c r="U466" s="238"/>
      <c r="V466" s="269" t="e">
        <f>IF(C466="",NA(),IF(OR(C466="Smelter not listed",C466="Smelter not yet identified"),MATCH($B466&amp;$D466,'Smelter Look-up'!$J:$J,0),MATCH($B466&amp;$C466,'Smelter Look-up'!$J:$J,0)))</f>
        <v>#N/A</v>
      </c>
      <c r="W466" s="270"/>
      <c r="X466" s="270">
        <f t="shared" ca="1" si="67"/>
        <v>0</v>
      </c>
      <c r="Y466" s="270"/>
      <c r="Z466" s="270"/>
      <c r="AB466" s="272" t="str">
        <f t="shared" si="68"/>
        <v/>
      </c>
    </row>
    <row r="467" spans="1:28" s="271" customFormat="1" ht="20">
      <c r="A467" s="214"/>
      <c r="B467" s="215" t="str">
        <f>IF(LEN(A467)=0,"",INDEX('Smelter Look-up'!$A:$A,MATCH($A467,'Smelter Look-up'!$E:$E,0)))</f>
        <v/>
      </c>
      <c r="C467" s="219" t="str">
        <f>IF(LEN(A467)=0,"",INDEX('Smelter Look-up'!$C:$C,MATCH($A467,'Smelter Look-up'!$E:$E,0)))</f>
        <v/>
      </c>
      <c r="D467" s="277"/>
      <c r="E467" s="215" t="str">
        <f ca="1">IF(ISERROR($V467),"",OFFSET('Smelter Look-up'!$D$4,$V467-4,0)&amp;"")</f>
        <v/>
      </c>
      <c r="F467" s="215" t="str">
        <f ca="1">IF(ISERROR($V467),"",OFFSET('Smelter Look-up'!$E$4,$V467-4,0))</f>
        <v/>
      </c>
      <c r="G467" s="215" t="str">
        <f ca="1">IF(C467=$X$4,IF(ISERROR($V467),"Enter smelter details","RMI"),IF(ISERROR($V467),"",OFFSET('Smelter Look-up'!$F$4,$V467-4,0)))</f>
        <v/>
      </c>
      <c r="H467" s="216" t="str">
        <f ca="1">IF(ISERROR($V467),"",OFFSET('Smelter Look-up'!$G$4,$V467-4,0))</f>
        <v/>
      </c>
      <c r="I467" s="217" t="str">
        <f ca="1">IF(ISERROR($V467),"",OFFSET('Smelter Look-up'!$H$4,$V467-4,0))</f>
        <v/>
      </c>
      <c r="J467" s="217" t="str">
        <f ca="1">IF(ISERROR($V467),"",OFFSET('Smelter Look-up'!$I$4,$V467-4,0))</f>
        <v/>
      </c>
      <c r="K467" s="267"/>
      <c r="L467" s="267"/>
      <c r="M467" s="267"/>
      <c r="N467" s="267"/>
      <c r="O467" s="267"/>
      <c r="P467" s="218"/>
      <c r="Q467" s="268"/>
      <c r="R467" s="215" t="str">
        <f ca="1">IF(ISERROR($V467),"",OFFSET('Smelter Look-up'!$C$4,$V467-4,0)&amp;"")</f>
        <v/>
      </c>
      <c r="S467" s="222" t="str">
        <f t="shared" ca="1" si="66"/>
        <v/>
      </c>
      <c r="T467" s="222" t="str">
        <f ca="1">IF(B467="","",IF(ISERROR(MATCH($J467,SorP!$B$1:$B$6230,0)),"",INDIRECT("'SorP'!$A$"&amp;MATCH($J467,SorP!$B$1:$B$6230,0))))</f>
        <v/>
      </c>
      <c r="U467" s="238"/>
      <c r="V467" s="269" t="e">
        <f>IF(C467="",NA(),IF(OR(C467="Smelter not listed",C467="Smelter not yet identified"),MATCH($B467&amp;$D467,'Smelter Look-up'!$J:$J,0),MATCH($B467&amp;$C467,'Smelter Look-up'!$J:$J,0)))</f>
        <v>#N/A</v>
      </c>
      <c r="W467" s="270"/>
      <c r="X467" s="270">
        <f t="shared" ca="1" si="67"/>
        <v>0</v>
      </c>
      <c r="Y467" s="270"/>
      <c r="Z467" s="270"/>
      <c r="AB467" s="272" t="str">
        <f t="shared" si="68"/>
        <v/>
      </c>
    </row>
    <row r="468" spans="1:28" s="271" customFormat="1" ht="20">
      <c r="A468" s="214"/>
      <c r="B468" s="215" t="str">
        <f>IF(LEN(A468)=0,"",INDEX('Smelter Look-up'!$A:$A,MATCH($A468,'Smelter Look-up'!$E:$E,0)))</f>
        <v/>
      </c>
      <c r="C468" s="219" t="str">
        <f>IF(LEN(A468)=0,"",INDEX('Smelter Look-up'!$C:$C,MATCH($A468,'Smelter Look-up'!$E:$E,0)))</f>
        <v/>
      </c>
      <c r="D468" s="277"/>
      <c r="E468" s="215" t="str">
        <f ca="1">IF(ISERROR($V468),"",OFFSET('Smelter Look-up'!$D$4,$V468-4,0)&amp;"")</f>
        <v/>
      </c>
      <c r="F468" s="215" t="str">
        <f ca="1">IF(ISERROR($V468),"",OFFSET('Smelter Look-up'!$E$4,$V468-4,0))</f>
        <v/>
      </c>
      <c r="G468" s="215" t="str">
        <f ca="1">IF(C468=$X$4,IF(ISERROR($V468),"Enter smelter details","RMI"),IF(ISERROR($V468),"",OFFSET('Smelter Look-up'!$F$4,$V468-4,0)))</f>
        <v/>
      </c>
      <c r="H468" s="216" t="str">
        <f ca="1">IF(ISERROR($V468),"",OFFSET('Smelter Look-up'!$G$4,$V468-4,0))</f>
        <v/>
      </c>
      <c r="I468" s="217" t="str">
        <f ca="1">IF(ISERROR($V468),"",OFFSET('Smelter Look-up'!$H$4,$V468-4,0))</f>
        <v/>
      </c>
      <c r="J468" s="217" t="str">
        <f ca="1">IF(ISERROR($V468),"",OFFSET('Smelter Look-up'!$I$4,$V468-4,0))</f>
        <v/>
      </c>
      <c r="K468" s="267"/>
      <c r="L468" s="267"/>
      <c r="M468" s="267"/>
      <c r="N468" s="267"/>
      <c r="O468" s="267"/>
      <c r="P468" s="218"/>
      <c r="Q468" s="268"/>
      <c r="R468" s="215" t="str">
        <f ca="1">IF(ISERROR($V468),"",OFFSET('Smelter Look-up'!$C$4,$V468-4,0)&amp;"")</f>
        <v/>
      </c>
      <c r="S468" s="222" t="str">
        <f t="shared" ca="1" si="66"/>
        <v/>
      </c>
      <c r="T468" s="222" t="str">
        <f ca="1">IF(B468="","",IF(ISERROR(MATCH($J468,SorP!$B$1:$B$6230,0)),"",INDIRECT("'SorP'!$A$"&amp;MATCH($J468,SorP!$B$1:$B$6230,0))))</f>
        <v/>
      </c>
      <c r="U468" s="238"/>
      <c r="V468" s="269" t="e">
        <f>IF(C468="",NA(),IF(OR(C468="Smelter not listed",C468="Smelter not yet identified"),MATCH($B468&amp;$D468,'Smelter Look-up'!$J:$J,0),MATCH($B468&amp;$C468,'Smelter Look-up'!$J:$J,0)))</f>
        <v>#N/A</v>
      </c>
      <c r="W468" s="270"/>
      <c r="X468" s="270">
        <f t="shared" ca="1" si="67"/>
        <v>0</v>
      </c>
      <c r="Y468" s="270"/>
      <c r="Z468" s="270"/>
      <c r="AB468" s="272" t="str">
        <f t="shared" si="68"/>
        <v/>
      </c>
    </row>
    <row r="469" spans="1:28" s="271" customFormat="1" ht="20">
      <c r="A469" s="214"/>
      <c r="B469" s="215" t="str">
        <f>IF(LEN(A469)=0,"",INDEX('Smelter Look-up'!$A:$A,MATCH($A469,'Smelter Look-up'!$E:$E,0)))</f>
        <v/>
      </c>
      <c r="C469" s="219" t="str">
        <f>IF(LEN(A469)=0,"",INDEX('Smelter Look-up'!$C:$C,MATCH($A469,'Smelter Look-up'!$E:$E,0)))</f>
        <v/>
      </c>
      <c r="D469" s="277"/>
      <c r="E469" s="215" t="str">
        <f ca="1">IF(ISERROR($V469),"",OFFSET('Smelter Look-up'!$D$4,$V469-4,0)&amp;"")</f>
        <v/>
      </c>
      <c r="F469" s="215" t="str">
        <f ca="1">IF(ISERROR($V469),"",OFFSET('Smelter Look-up'!$E$4,$V469-4,0))</f>
        <v/>
      </c>
      <c r="G469" s="215" t="str">
        <f ca="1">IF(C469=$X$4,IF(ISERROR($V469),"Enter smelter details","RMI"),IF(ISERROR($V469),"",OFFSET('Smelter Look-up'!$F$4,$V469-4,0)))</f>
        <v/>
      </c>
      <c r="H469" s="216" t="str">
        <f ca="1">IF(ISERROR($V469),"",OFFSET('Smelter Look-up'!$G$4,$V469-4,0))</f>
        <v/>
      </c>
      <c r="I469" s="217" t="str">
        <f ca="1">IF(ISERROR($V469),"",OFFSET('Smelter Look-up'!$H$4,$V469-4,0))</f>
        <v/>
      </c>
      <c r="J469" s="217" t="str">
        <f ca="1">IF(ISERROR($V469),"",OFFSET('Smelter Look-up'!$I$4,$V469-4,0))</f>
        <v/>
      </c>
      <c r="K469" s="267"/>
      <c r="L469" s="267"/>
      <c r="M469" s="267"/>
      <c r="N469" s="267"/>
      <c r="O469" s="267"/>
      <c r="P469" s="218"/>
      <c r="Q469" s="268"/>
      <c r="R469" s="215" t="str">
        <f ca="1">IF(ISERROR($V469),"",OFFSET('Smelter Look-up'!$C$4,$V469-4,0)&amp;"")</f>
        <v/>
      </c>
      <c r="S469" s="222" t="str">
        <f t="shared" ca="1" si="66"/>
        <v/>
      </c>
      <c r="T469" s="222" t="str">
        <f ca="1">IF(B469="","",IF(ISERROR(MATCH($J469,SorP!$B$1:$B$6230,0)),"",INDIRECT("'SorP'!$A$"&amp;MATCH($J469,SorP!$B$1:$B$6230,0))))</f>
        <v/>
      </c>
      <c r="U469" s="238"/>
      <c r="V469" s="269" t="e">
        <f>IF(C469="",NA(),IF(OR(C469="Smelter not listed",C469="Smelter not yet identified"),MATCH($B469&amp;$D469,'Smelter Look-up'!$J:$J,0),MATCH($B469&amp;$C469,'Smelter Look-up'!$J:$J,0)))</f>
        <v>#N/A</v>
      </c>
      <c r="W469" s="270"/>
      <c r="X469" s="270">
        <f t="shared" ca="1" si="67"/>
        <v>0</v>
      </c>
      <c r="Y469" s="270"/>
      <c r="Z469" s="270"/>
      <c r="AB469" s="272" t="str">
        <f t="shared" si="68"/>
        <v/>
      </c>
    </row>
    <row r="470" spans="1:28" s="271" customFormat="1" ht="20">
      <c r="A470" s="214"/>
      <c r="B470" s="215" t="str">
        <f>IF(LEN(A470)=0,"",INDEX('Smelter Look-up'!$A:$A,MATCH($A470,'Smelter Look-up'!$E:$E,0)))</f>
        <v/>
      </c>
      <c r="C470" s="219" t="str">
        <f>IF(LEN(A470)=0,"",INDEX('Smelter Look-up'!$C:$C,MATCH($A470,'Smelter Look-up'!$E:$E,0)))</f>
        <v/>
      </c>
      <c r="D470" s="277"/>
      <c r="E470" s="215" t="str">
        <f ca="1">IF(ISERROR($V470),"",OFFSET('Smelter Look-up'!$D$4,$V470-4,0)&amp;"")</f>
        <v/>
      </c>
      <c r="F470" s="215" t="str">
        <f ca="1">IF(ISERROR($V470),"",OFFSET('Smelter Look-up'!$E$4,$V470-4,0))</f>
        <v/>
      </c>
      <c r="G470" s="215" t="str">
        <f ca="1">IF(C470=$X$4,IF(ISERROR($V470),"Enter smelter details","RMI"),IF(ISERROR($V470),"",OFFSET('Smelter Look-up'!$F$4,$V470-4,0)))</f>
        <v/>
      </c>
      <c r="H470" s="216" t="str">
        <f ca="1">IF(ISERROR($V470),"",OFFSET('Smelter Look-up'!$G$4,$V470-4,0))</f>
        <v/>
      </c>
      <c r="I470" s="217" t="str">
        <f ca="1">IF(ISERROR($V470),"",OFFSET('Smelter Look-up'!$H$4,$V470-4,0))</f>
        <v/>
      </c>
      <c r="J470" s="217" t="str">
        <f ca="1">IF(ISERROR($V470),"",OFFSET('Smelter Look-up'!$I$4,$V470-4,0))</f>
        <v/>
      </c>
      <c r="K470" s="267"/>
      <c r="L470" s="267"/>
      <c r="M470" s="267"/>
      <c r="N470" s="267"/>
      <c r="O470" s="267"/>
      <c r="P470" s="218"/>
      <c r="Q470" s="268"/>
      <c r="R470" s="215" t="str">
        <f ca="1">IF(ISERROR($V470),"",OFFSET('Smelter Look-up'!$C$4,$V470-4,0)&amp;"")</f>
        <v/>
      </c>
      <c r="S470" s="222" t="str">
        <f t="shared" ca="1" si="66"/>
        <v/>
      </c>
      <c r="T470" s="222" t="str">
        <f ca="1">IF(B470="","",IF(ISERROR(MATCH($J470,SorP!$B$1:$B$6230,0)),"",INDIRECT("'SorP'!$A$"&amp;MATCH($J470,SorP!$B$1:$B$6230,0))))</f>
        <v/>
      </c>
      <c r="U470" s="238"/>
      <c r="V470" s="269" t="e">
        <f>IF(C470="",NA(),IF(OR(C470="Smelter not listed",C470="Smelter not yet identified"),MATCH($B470&amp;$D470,'Smelter Look-up'!$J:$J,0),MATCH($B470&amp;$C470,'Smelter Look-up'!$J:$J,0)))</f>
        <v>#N/A</v>
      </c>
      <c r="W470" s="270"/>
      <c r="X470" s="270">
        <f t="shared" ca="1" si="67"/>
        <v>0</v>
      </c>
      <c r="Y470" s="270"/>
      <c r="Z470" s="270"/>
      <c r="AB470" s="272" t="str">
        <f t="shared" si="68"/>
        <v/>
      </c>
    </row>
    <row r="471" spans="1:28" s="271" customFormat="1" ht="20">
      <c r="A471" s="214"/>
      <c r="B471" s="215" t="str">
        <f>IF(LEN(A471)=0,"",INDEX('Smelter Look-up'!$A:$A,MATCH($A471,'Smelter Look-up'!$E:$E,0)))</f>
        <v/>
      </c>
      <c r="C471" s="219" t="str">
        <f>IF(LEN(A471)=0,"",INDEX('Smelter Look-up'!$C:$C,MATCH($A471,'Smelter Look-up'!$E:$E,0)))</f>
        <v/>
      </c>
      <c r="D471" s="277"/>
      <c r="E471" s="215" t="str">
        <f ca="1">IF(ISERROR($V471),"",OFFSET('Smelter Look-up'!$D$4,$V471-4,0)&amp;"")</f>
        <v/>
      </c>
      <c r="F471" s="215" t="str">
        <f ca="1">IF(ISERROR($V471),"",OFFSET('Smelter Look-up'!$E$4,$V471-4,0))</f>
        <v/>
      </c>
      <c r="G471" s="215" t="str">
        <f ca="1">IF(C471=$X$4,IF(ISERROR($V471),"Enter smelter details","RMI"),IF(ISERROR($V471),"",OFFSET('Smelter Look-up'!$F$4,$V471-4,0)))</f>
        <v/>
      </c>
      <c r="H471" s="216" t="str">
        <f ca="1">IF(ISERROR($V471),"",OFFSET('Smelter Look-up'!$G$4,$V471-4,0))</f>
        <v/>
      </c>
      <c r="I471" s="217" t="str">
        <f ca="1">IF(ISERROR($V471),"",OFFSET('Smelter Look-up'!$H$4,$V471-4,0))</f>
        <v/>
      </c>
      <c r="J471" s="217" t="str">
        <f ca="1">IF(ISERROR($V471),"",OFFSET('Smelter Look-up'!$I$4,$V471-4,0))</f>
        <v/>
      </c>
      <c r="K471" s="267"/>
      <c r="L471" s="267"/>
      <c r="M471" s="267"/>
      <c r="N471" s="267"/>
      <c r="O471" s="267"/>
      <c r="P471" s="218"/>
      <c r="Q471" s="268"/>
      <c r="R471" s="215" t="str">
        <f ca="1">IF(ISERROR($V471),"",OFFSET('Smelter Look-up'!$C$4,$V471-4,0)&amp;"")</f>
        <v/>
      </c>
      <c r="S471" s="222" t="str">
        <f t="shared" ca="1" si="66"/>
        <v/>
      </c>
      <c r="T471" s="222" t="str">
        <f ca="1">IF(B471="","",IF(ISERROR(MATCH($J471,SorP!$B$1:$B$6230,0)),"",INDIRECT("'SorP'!$A$"&amp;MATCH($J471,SorP!$B$1:$B$6230,0))))</f>
        <v/>
      </c>
      <c r="U471" s="238"/>
      <c r="V471" s="269" t="e">
        <f>IF(C471="",NA(),IF(OR(C471="Smelter not listed",C471="Smelter not yet identified"),MATCH($B471&amp;$D471,'Smelter Look-up'!$J:$J,0),MATCH($B471&amp;$C471,'Smelter Look-up'!$J:$J,0)))</f>
        <v>#N/A</v>
      </c>
      <c r="W471" s="270"/>
      <c r="X471" s="270">
        <f t="shared" ca="1" si="67"/>
        <v>0</v>
      </c>
      <c r="Y471" s="270"/>
      <c r="Z471" s="270"/>
      <c r="AB471" s="272" t="str">
        <f t="shared" si="68"/>
        <v/>
      </c>
    </row>
    <row r="472" spans="1:28" s="271" customFormat="1" ht="20">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6"/>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7"/>
        <v>0</v>
      </c>
      <c r="Y472" s="270"/>
      <c r="Z472" s="270"/>
      <c r="AB472" s="272" t="str">
        <f t="shared" si="68"/>
        <v/>
      </c>
    </row>
    <row r="473" spans="1:28" s="271" customFormat="1" ht="20">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6"/>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7"/>
        <v>0</v>
      </c>
      <c r="Y473" s="270"/>
      <c r="Z473" s="270"/>
      <c r="AB473" s="272" t="str">
        <f t="shared" si="68"/>
        <v/>
      </c>
    </row>
    <row r="474" spans="1:28" s="271" customFormat="1" ht="20">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6"/>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7"/>
        <v>0</v>
      </c>
      <c r="Y474" s="270"/>
      <c r="Z474" s="270"/>
      <c r="AB474" s="272" t="str">
        <f t="shared" si="68"/>
        <v/>
      </c>
    </row>
    <row r="475" spans="1:28" s="271" customFormat="1" ht="20">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6"/>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7"/>
        <v>0</v>
      </c>
      <c r="Y475" s="270"/>
      <c r="Z475" s="270"/>
      <c r="AB475" s="272" t="str">
        <f t="shared" si="68"/>
        <v/>
      </c>
    </row>
    <row r="476" spans="1:28" s="271" customFormat="1" ht="20">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6"/>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7"/>
        <v>0</v>
      </c>
      <c r="Y476" s="270"/>
      <c r="Z476" s="270"/>
      <c r="AB476" s="272" t="str">
        <f t="shared" si="68"/>
        <v/>
      </c>
    </row>
    <row r="477" spans="1:28" s="271" customFormat="1" ht="20">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6"/>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7"/>
        <v>0</v>
      </c>
      <c r="Y477" s="270"/>
      <c r="Z477" s="270"/>
      <c r="AB477" s="272" t="str">
        <f t="shared" si="68"/>
        <v/>
      </c>
    </row>
    <row r="478" spans="1:28" s="271" customFormat="1" ht="20">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6"/>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7"/>
        <v>0</v>
      </c>
      <c r="Y478" s="270"/>
      <c r="Z478" s="270"/>
      <c r="AB478" s="272" t="str">
        <f t="shared" si="68"/>
        <v/>
      </c>
    </row>
    <row r="479" spans="1:28" s="271" customFormat="1" ht="20">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6"/>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7"/>
        <v>0</v>
      </c>
      <c r="Y479" s="270"/>
      <c r="Z479" s="270"/>
      <c r="AB479" s="272" t="str">
        <f t="shared" si="68"/>
        <v/>
      </c>
    </row>
    <row r="480" spans="1:28" s="271" customFormat="1" ht="20">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6"/>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7"/>
        <v>0</v>
      </c>
      <c r="Y480" s="270"/>
      <c r="Z480" s="270"/>
      <c r="AB480" s="272" t="str">
        <f t="shared" si="68"/>
        <v/>
      </c>
    </row>
    <row r="481" spans="1:28" s="271" customFormat="1" ht="20">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6"/>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7"/>
        <v>0</v>
      </c>
      <c r="Y481" s="270"/>
      <c r="Z481" s="270"/>
      <c r="AB481" s="272" t="str">
        <f t="shared" si="68"/>
        <v/>
      </c>
    </row>
    <row r="482" spans="1:28" s="271" customFormat="1" ht="20">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6"/>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7"/>
        <v>0</v>
      </c>
      <c r="Y482" s="270"/>
      <c r="Z482" s="270"/>
      <c r="AB482" s="272" t="str">
        <f t="shared" si="68"/>
        <v/>
      </c>
    </row>
    <row r="483" spans="1:28" s="271" customFormat="1" ht="20">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6"/>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7"/>
        <v>0</v>
      </c>
      <c r="Y483" s="270"/>
      <c r="Z483" s="270"/>
      <c r="AB483" s="272" t="str">
        <f t="shared" si="68"/>
        <v/>
      </c>
    </row>
    <row r="484" spans="1:28" s="271" customFormat="1" ht="20">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6"/>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7"/>
        <v>0</v>
      </c>
      <c r="Y484" s="270"/>
      <c r="Z484" s="270"/>
      <c r="AB484" s="272" t="str">
        <f t="shared" si="68"/>
        <v/>
      </c>
    </row>
    <row r="485" spans="1:28" s="271" customFormat="1" ht="20">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ca="1" si="66"/>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ca="1" si="67"/>
        <v>0</v>
      </c>
      <c r="Y485" s="270"/>
      <c r="Z485" s="270"/>
      <c r="AB485" s="272" t="str">
        <f t="shared" si="68"/>
        <v/>
      </c>
    </row>
    <row r="486" spans="1:28" s="271" customFormat="1" ht="20">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ref="X486:X516" ca="1" si="70">IF(AND(C486="Smelter not listed",OR(LEN(D486)=0,LEN(E486)=0)),1,0)</f>
        <v>0</v>
      </c>
      <c r="Y486" s="270"/>
      <c r="Z486" s="270"/>
      <c r="AB486" s="272" t="str">
        <f t="shared" ref="AB486:AB516" si="71">B486&amp;C486</f>
        <v/>
      </c>
    </row>
    <row r="487" spans="1:28" s="271" customFormat="1" ht="20">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9"/>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70"/>
        <v>0</v>
      </c>
      <c r="Y487" s="270"/>
      <c r="Z487" s="270"/>
      <c r="AB487" s="272" t="str">
        <f t="shared" si="71"/>
        <v/>
      </c>
    </row>
    <row r="488" spans="1:28" s="271" customFormat="1" ht="20">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9"/>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70"/>
        <v>0</v>
      </c>
      <c r="Y488" s="270"/>
      <c r="Z488" s="270"/>
      <c r="AB488" s="272" t="str">
        <f t="shared" si="71"/>
        <v/>
      </c>
    </row>
    <row r="489" spans="1:28" s="271" customFormat="1" ht="20">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9"/>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70"/>
        <v>0</v>
      </c>
      <c r="Y489" s="270"/>
      <c r="Z489" s="270"/>
      <c r="AB489" s="272" t="str">
        <f t="shared" si="71"/>
        <v/>
      </c>
    </row>
    <row r="490" spans="1:28" s="271" customFormat="1" ht="20">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9"/>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70"/>
        <v>0</v>
      </c>
      <c r="Y490" s="270"/>
      <c r="Z490" s="270"/>
      <c r="AB490" s="272" t="str">
        <f t="shared" si="71"/>
        <v/>
      </c>
    </row>
    <row r="491" spans="1:28" s="271" customFormat="1" ht="20">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9"/>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70"/>
        <v>0</v>
      </c>
      <c r="Y491" s="270"/>
      <c r="Z491" s="270"/>
      <c r="AB491" s="272" t="str">
        <f t="shared" si="71"/>
        <v/>
      </c>
    </row>
    <row r="492" spans="1:28" s="271" customFormat="1" ht="20">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9"/>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70"/>
        <v>0</v>
      </c>
      <c r="Y492" s="270"/>
      <c r="Z492" s="270"/>
      <c r="AB492" s="272" t="str">
        <f t="shared" si="71"/>
        <v/>
      </c>
    </row>
    <row r="493" spans="1:28" s="271" customFormat="1" ht="20">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9"/>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70"/>
        <v>0</v>
      </c>
      <c r="Y493" s="270"/>
      <c r="Z493" s="270"/>
      <c r="AB493" s="272" t="str">
        <f t="shared" si="71"/>
        <v/>
      </c>
    </row>
    <row r="494" spans="1:28" s="271" customFormat="1" ht="20">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9"/>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70"/>
        <v>0</v>
      </c>
      <c r="Y494" s="270"/>
      <c r="Z494" s="270"/>
      <c r="AB494" s="272" t="str">
        <f t="shared" si="71"/>
        <v/>
      </c>
    </row>
    <row r="495" spans="1:28" s="271" customFormat="1" ht="20">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9"/>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70"/>
        <v>0</v>
      </c>
      <c r="Y495" s="270"/>
      <c r="Z495" s="270"/>
      <c r="AB495" s="272" t="str">
        <f t="shared" si="71"/>
        <v/>
      </c>
    </row>
    <row r="496" spans="1:28" s="271" customFormat="1" ht="20">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9"/>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70"/>
        <v>0</v>
      </c>
      <c r="Y496" s="270"/>
      <c r="Z496" s="270"/>
      <c r="AB496" s="272" t="str">
        <f t="shared" si="71"/>
        <v/>
      </c>
    </row>
    <row r="497" spans="1:28" s="271" customFormat="1" ht="20">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9"/>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70"/>
        <v>0</v>
      </c>
      <c r="Y497" s="270"/>
      <c r="Z497" s="270"/>
      <c r="AB497" s="272" t="str">
        <f t="shared" si="71"/>
        <v/>
      </c>
    </row>
    <row r="498" spans="1:28" s="271" customFormat="1" ht="20">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9"/>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70"/>
        <v>0</v>
      </c>
      <c r="Y498" s="270"/>
      <c r="Z498" s="270"/>
      <c r="AB498" s="272" t="str">
        <f t="shared" si="71"/>
        <v/>
      </c>
    </row>
    <row r="499" spans="1:28" s="271" customFormat="1" ht="20">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9"/>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70"/>
        <v>0</v>
      </c>
      <c r="Y499" s="270"/>
      <c r="Z499" s="270"/>
      <c r="AB499" s="272" t="str">
        <f t="shared" si="71"/>
        <v/>
      </c>
    </row>
    <row r="500" spans="1:28" s="271" customFormat="1" ht="20">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9"/>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70"/>
        <v>0</v>
      </c>
      <c r="Y500" s="270"/>
      <c r="Z500" s="270"/>
      <c r="AB500" s="272" t="str">
        <f t="shared" si="71"/>
        <v/>
      </c>
    </row>
    <row r="501" spans="1:28" s="271" customFormat="1" ht="20">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9"/>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70"/>
        <v>0</v>
      </c>
      <c r="Y501" s="270"/>
      <c r="Z501" s="270"/>
      <c r="AB501" s="272" t="str">
        <f t="shared" si="71"/>
        <v/>
      </c>
    </row>
    <row r="502" spans="1:28" s="271" customFormat="1" ht="20">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9"/>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70"/>
        <v>0</v>
      </c>
      <c r="Y502" s="270"/>
      <c r="Z502" s="270"/>
      <c r="AB502" s="272" t="str">
        <f t="shared" si="71"/>
        <v/>
      </c>
    </row>
    <row r="503" spans="1:28" s="271" customFormat="1" ht="20">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9"/>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70"/>
        <v>0</v>
      </c>
      <c r="Y503" s="270"/>
      <c r="Z503" s="270"/>
      <c r="AB503" s="272" t="str">
        <f t="shared" si="71"/>
        <v/>
      </c>
    </row>
    <row r="504" spans="1:28" s="271" customFormat="1" ht="20">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9"/>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70"/>
        <v>0</v>
      </c>
      <c r="Y504" s="270"/>
      <c r="Z504" s="270"/>
      <c r="AB504" s="272" t="str">
        <f t="shared" si="71"/>
        <v/>
      </c>
    </row>
    <row r="505" spans="1:28" s="271" customFormat="1" ht="20">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9"/>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70"/>
        <v>0</v>
      </c>
      <c r="Y505" s="270"/>
      <c r="Z505" s="270"/>
      <c r="AB505" s="272" t="str">
        <f t="shared" si="71"/>
        <v/>
      </c>
    </row>
    <row r="506" spans="1:28" s="271" customFormat="1" ht="20">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9"/>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70"/>
        <v>0</v>
      </c>
      <c r="Y506" s="270"/>
      <c r="Z506" s="270"/>
      <c r="AB506" s="272" t="str">
        <f t="shared" si="71"/>
        <v/>
      </c>
    </row>
    <row r="507" spans="1:28" s="271" customFormat="1" ht="20">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9"/>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70"/>
        <v>0</v>
      </c>
      <c r="Y507" s="270"/>
      <c r="Z507" s="270"/>
      <c r="AB507" s="272" t="str">
        <f t="shared" si="71"/>
        <v/>
      </c>
    </row>
    <row r="508" spans="1:28" s="271" customFormat="1" ht="20">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9"/>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70"/>
        <v>0</v>
      </c>
      <c r="Y508" s="270"/>
      <c r="Z508" s="270"/>
      <c r="AB508" s="272" t="str">
        <f t="shared" si="71"/>
        <v/>
      </c>
    </row>
    <row r="509" spans="1:28" s="271" customFormat="1" ht="20">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9"/>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70"/>
        <v>0</v>
      </c>
      <c r="Y509" s="270"/>
      <c r="Z509" s="270"/>
      <c r="AB509" s="272" t="str">
        <f t="shared" si="71"/>
        <v/>
      </c>
    </row>
    <row r="510" spans="1:28" s="271" customFormat="1" ht="20">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9"/>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70"/>
        <v>0</v>
      </c>
      <c r="Y510" s="270"/>
      <c r="Z510" s="270"/>
      <c r="AB510" s="272" t="str">
        <f t="shared" si="71"/>
        <v/>
      </c>
    </row>
    <row r="511" spans="1:28" s="271" customFormat="1" ht="20">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9"/>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70"/>
        <v>0</v>
      </c>
      <c r="Y511" s="270"/>
      <c r="Z511" s="270"/>
      <c r="AB511" s="272" t="str">
        <f t="shared" si="71"/>
        <v/>
      </c>
    </row>
    <row r="512" spans="1:28" s="271" customFormat="1" ht="20">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9"/>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70"/>
        <v>0</v>
      </c>
      <c r="Y512" s="270"/>
      <c r="Z512" s="270"/>
      <c r="AB512" s="272" t="str">
        <f t="shared" si="71"/>
        <v/>
      </c>
    </row>
    <row r="513" spans="1:28" s="271" customFormat="1" ht="20">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9"/>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70"/>
        <v>0</v>
      </c>
      <c r="Y513" s="270"/>
      <c r="Z513" s="270"/>
      <c r="AB513" s="272" t="str">
        <f t="shared" si="71"/>
        <v/>
      </c>
    </row>
    <row r="514" spans="1:28" s="271" customFormat="1" ht="20">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9"/>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70"/>
        <v>0</v>
      </c>
      <c r="Y514" s="270"/>
      <c r="Z514" s="270"/>
      <c r="AB514" s="272" t="str">
        <f t="shared" si="71"/>
        <v/>
      </c>
    </row>
    <row r="515" spans="1:28" s="271" customFormat="1" ht="20">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9"/>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70"/>
        <v>0</v>
      </c>
      <c r="Y515" s="270"/>
      <c r="Z515" s="270"/>
      <c r="AB515" s="272" t="str">
        <f t="shared" si="71"/>
        <v/>
      </c>
    </row>
    <row r="516" spans="1:28" s="271" customFormat="1" ht="20">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ca="1" si="69"/>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ca="1" si="70"/>
        <v>0</v>
      </c>
      <c r="Y516" s="270"/>
      <c r="Z516" s="270"/>
      <c r="AB516" s="272" t="str">
        <f t="shared" si="71"/>
        <v/>
      </c>
    </row>
    <row r="517" spans="1:28" s="271" customFormat="1" ht="20">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 ca="1" si="73">IF(AND(C517="Smelter not listed",OR(LEN(D517)=0,LEN(E517)=0)),1,0)</f>
        <v>0</v>
      </c>
      <c r="Y517" s="270"/>
      <c r="Z517" s="270"/>
      <c r="AB517" s="272" t="str">
        <f t="shared" ref="AB517" si="74">B517&amp;C517</f>
        <v/>
      </c>
    </row>
    <row r="518" spans="1:28" s="271" customFormat="1" ht="20">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ref="X518:X549" ca="1" si="76">IF(AND(C518="Smelter not listed",OR(LEN(D518)=0,LEN(E518)=0)),1,0)</f>
        <v>0</v>
      </c>
      <c r="Y518" s="270"/>
      <c r="Z518" s="270"/>
      <c r="AB518" s="272" t="str">
        <f t="shared" ref="AB518:AB549" si="77">B518&amp;C518</f>
        <v/>
      </c>
    </row>
    <row r="519" spans="1:28" s="271" customFormat="1" ht="20">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5"/>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6"/>
        <v>0</v>
      </c>
      <c r="Y519" s="270"/>
      <c r="Z519" s="270"/>
      <c r="AB519" s="272" t="str">
        <f t="shared" si="77"/>
        <v/>
      </c>
    </row>
    <row r="520" spans="1:28" s="271" customFormat="1" ht="20">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5"/>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6"/>
        <v>0</v>
      </c>
      <c r="Y520" s="270"/>
      <c r="Z520" s="270"/>
      <c r="AB520" s="272" t="str">
        <f t="shared" si="77"/>
        <v/>
      </c>
    </row>
    <row r="521" spans="1:28" s="271" customFormat="1" ht="20">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5"/>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6"/>
        <v>0</v>
      </c>
      <c r="Y521" s="270"/>
      <c r="Z521" s="270"/>
      <c r="AB521" s="272" t="str">
        <f t="shared" si="77"/>
        <v/>
      </c>
    </row>
    <row r="522" spans="1:28" s="271" customFormat="1" ht="20">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5"/>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6"/>
        <v>0</v>
      </c>
      <c r="Y522" s="270"/>
      <c r="Z522" s="270"/>
      <c r="AB522" s="272" t="str">
        <f t="shared" si="77"/>
        <v/>
      </c>
    </row>
    <row r="523" spans="1:28" s="271" customFormat="1" ht="20">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5"/>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6"/>
        <v>0</v>
      </c>
      <c r="Y523" s="270"/>
      <c r="Z523" s="270"/>
      <c r="AB523" s="272" t="str">
        <f t="shared" si="77"/>
        <v/>
      </c>
    </row>
    <row r="524" spans="1:28" s="271" customFormat="1" ht="20">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5"/>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6"/>
        <v>0</v>
      </c>
      <c r="Y524" s="270"/>
      <c r="Z524" s="270"/>
      <c r="AB524" s="272" t="str">
        <f t="shared" si="77"/>
        <v/>
      </c>
    </row>
    <row r="525" spans="1:28" s="271" customFormat="1" ht="20">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5"/>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6"/>
        <v>0</v>
      </c>
      <c r="Y525" s="270"/>
      <c r="Z525" s="270"/>
      <c r="AB525" s="272" t="str">
        <f t="shared" si="77"/>
        <v/>
      </c>
    </row>
    <row r="526" spans="1:28" s="271" customFormat="1" ht="20">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5"/>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6"/>
        <v>0</v>
      </c>
      <c r="Y526" s="270"/>
      <c r="Z526" s="270"/>
      <c r="AB526" s="272" t="str">
        <f t="shared" si="77"/>
        <v/>
      </c>
    </row>
    <row r="527" spans="1:28" s="271" customFormat="1" ht="20">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5"/>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6"/>
        <v>0</v>
      </c>
      <c r="Y527" s="270"/>
      <c r="Z527" s="270"/>
      <c r="AB527" s="272" t="str">
        <f t="shared" si="77"/>
        <v/>
      </c>
    </row>
    <row r="528" spans="1:28" s="271" customFormat="1" ht="20">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5"/>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6"/>
        <v>0</v>
      </c>
      <c r="Y528" s="270"/>
      <c r="Z528" s="270"/>
      <c r="AB528" s="272" t="str">
        <f t="shared" si="77"/>
        <v/>
      </c>
    </row>
    <row r="529" spans="1:28" s="271" customFormat="1" ht="20">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5"/>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6"/>
        <v>0</v>
      </c>
      <c r="Y529" s="270"/>
      <c r="Z529" s="270"/>
      <c r="AB529" s="272" t="str">
        <f t="shared" si="77"/>
        <v/>
      </c>
    </row>
    <row r="530" spans="1:28" s="271" customFormat="1" ht="20">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5"/>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6"/>
        <v>0</v>
      </c>
      <c r="Y530" s="270"/>
      <c r="Z530" s="270"/>
      <c r="AB530" s="272" t="str">
        <f t="shared" si="77"/>
        <v/>
      </c>
    </row>
    <row r="531" spans="1:28" s="271" customFormat="1" ht="20">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5"/>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6"/>
        <v>0</v>
      </c>
      <c r="Y531" s="270"/>
      <c r="Z531" s="270"/>
      <c r="AB531" s="272" t="str">
        <f t="shared" si="77"/>
        <v/>
      </c>
    </row>
    <row r="532" spans="1:28" s="271" customFormat="1" ht="20">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5"/>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6"/>
        <v>0</v>
      </c>
      <c r="Y532" s="270"/>
      <c r="Z532" s="270"/>
      <c r="AB532" s="272" t="str">
        <f t="shared" si="77"/>
        <v/>
      </c>
    </row>
    <row r="533" spans="1:28" s="271" customFormat="1" ht="20">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5"/>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6"/>
        <v>0</v>
      </c>
      <c r="Y533" s="270"/>
      <c r="Z533" s="270"/>
      <c r="AB533" s="272" t="str">
        <f t="shared" si="77"/>
        <v/>
      </c>
    </row>
    <row r="534" spans="1:28" s="271" customFormat="1" ht="20">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5"/>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6"/>
        <v>0</v>
      </c>
      <c r="Y534" s="270"/>
      <c r="Z534" s="270"/>
      <c r="AB534" s="272" t="str">
        <f t="shared" si="77"/>
        <v/>
      </c>
    </row>
    <row r="535" spans="1:28" s="271" customFormat="1" ht="20">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5"/>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6"/>
        <v>0</v>
      </c>
      <c r="Y535" s="270"/>
      <c r="Z535" s="270"/>
      <c r="AB535" s="272" t="str">
        <f t="shared" si="77"/>
        <v/>
      </c>
    </row>
    <row r="536" spans="1:28" s="271" customFormat="1" ht="20">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5"/>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6"/>
        <v>0</v>
      </c>
      <c r="Y536" s="270"/>
      <c r="Z536" s="270"/>
      <c r="AB536" s="272" t="str">
        <f t="shared" si="77"/>
        <v/>
      </c>
    </row>
    <row r="537" spans="1:28" s="271" customFormat="1" ht="20">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5"/>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6"/>
        <v>0</v>
      </c>
      <c r="Y537" s="270"/>
      <c r="Z537" s="270"/>
      <c r="AB537" s="272" t="str">
        <f t="shared" si="77"/>
        <v/>
      </c>
    </row>
    <row r="538" spans="1:28" s="271" customFormat="1" ht="20">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5"/>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6"/>
        <v>0</v>
      </c>
      <c r="Y538" s="270"/>
      <c r="Z538" s="270"/>
      <c r="AB538" s="272" t="str">
        <f t="shared" si="77"/>
        <v/>
      </c>
    </row>
    <row r="539" spans="1:28" s="271" customFormat="1" ht="20">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5"/>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6"/>
        <v>0</v>
      </c>
      <c r="Y539" s="270"/>
      <c r="Z539" s="270"/>
      <c r="AB539" s="272" t="str">
        <f t="shared" si="77"/>
        <v/>
      </c>
    </row>
    <row r="540" spans="1:28" s="271" customFormat="1" ht="20">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5"/>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6"/>
        <v>0</v>
      </c>
      <c r="Y540" s="270"/>
      <c r="Z540" s="270"/>
      <c r="AB540" s="272" t="str">
        <f t="shared" si="77"/>
        <v/>
      </c>
    </row>
    <row r="541" spans="1:28" s="271" customFormat="1" ht="20">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5"/>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6"/>
        <v>0</v>
      </c>
      <c r="Y541" s="270"/>
      <c r="Z541" s="270"/>
      <c r="AB541" s="272" t="str">
        <f t="shared" si="77"/>
        <v/>
      </c>
    </row>
    <row r="542" spans="1:28" s="271" customFormat="1" ht="20">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5"/>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6"/>
        <v>0</v>
      </c>
      <c r="Y542" s="270"/>
      <c r="Z542" s="270"/>
      <c r="AB542" s="272" t="str">
        <f t="shared" si="77"/>
        <v/>
      </c>
    </row>
    <row r="543" spans="1:28" s="271" customFormat="1" ht="20">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5"/>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6"/>
        <v>0</v>
      </c>
      <c r="Y543" s="270"/>
      <c r="Z543" s="270"/>
      <c r="AB543" s="272" t="str">
        <f t="shared" si="77"/>
        <v/>
      </c>
    </row>
    <row r="544" spans="1:28" s="271" customFormat="1" ht="20">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5"/>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6"/>
        <v>0</v>
      </c>
      <c r="Y544" s="270"/>
      <c r="Z544" s="270"/>
      <c r="AB544" s="272" t="str">
        <f t="shared" si="77"/>
        <v/>
      </c>
    </row>
    <row r="545" spans="1:28" s="271" customFormat="1" ht="20">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5"/>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6"/>
        <v>0</v>
      </c>
      <c r="Y545" s="270"/>
      <c r="Z545" s="270"/>
      <c r="AB545" s="272" t="str">
        <f t="shared" si="77"/>
        <v/>
      </c>
    </row>
    <row r="546" spans="1:28" s="271" customFormat="1" ht="20">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5"/>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6"/>
        <v>0</v>
      </c>
      <c r="Y546" s="270"/>
      <c r="Z546" s="270"/>
      <c r="AB546" s="272" t="str">
        <f t="shared" si="77"/>
        <v/>
      </c>
    </row>
    <row r="547" spans="1:28" s="271" customFormat="1" ht="20">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5"/>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6"/>
        <v>0</v>
      </c>
      <c r="Y547" s="270"/>
      <c r="Z547" s="270"/>
      <c r="AB547" s="272" t="str">
        <f t="shared" si="77"/>
        <v/>
      </c>
    </row>
    <row r="548" spans="1:28" s="271" customFormat="1" ht="20">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5"/>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6"/>
        <v>0</v>
      </c>
      <c r="Y548" s="270"/>
      <c r="Z548" s="270"/>
      <c r="AB548" s="272" t="str">
        <f t="shared" si="77"/>
        <v/>
      </c>
    </row>
    <row r="549" spans="1:28" s="271" customFormat="1" ht="20">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ca="1" si="75"/>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ca="1" si="76"/>
        <v>0</v>
      </c>
      <c r="Y549" s="270"/>
      <c r="Z549" s="270"/>
      <c r="AB549" s="272" t="str">
        <f t="shared" si="77"/>
        <v/>
      </c>
    </row>
    <row r="550" spans="1:28" s="271" customFormat="1" ht="20">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ref="X550:X580" ca="1" si="79">IF(AND(C550="Smelter not listed",OR(LEN(D550)=0,LEN(E550)=0)),1,0)</f>
        <v>0</v>
      </c>
      <c r="Y550" s="270"/>
      <c r="Z550" s="270"/>
      <c r="AB550" s="272" t="str">
        <f t="shared" ref="AB550:AB580" si="80">B550&amp;C550</f>
        <v/>
      </c>
    </row>
    <row r="551" spans="1:28" s="271" customFormat="1" ht="20">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8"/>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9"/>
        <v>0</v>
      </c>
      <c r="Y551" s="270"/>
      <c r="Z551" s="270"/>
      <c r="AB551" s="272" t="str">
        <f t="shared" si="80"/>
        <v/>
      </c>
    </row>
    <row r="552" spans="1:28" s="271" customFormat="1" ht="20">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8"/>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9"/>
        <v>0</v>
      </c>
      <c r="Y552" s="270"/>
      <c r="Z552" s="270"/>
      <c r="AB552" s="272" t="str">
        <f t="shared" si="80"/>
        <v/>
      </c>
    </row>
    <row r="553" spans="1:28" s="271" customFormat="1" ht="20">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8"/>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9"/>
        <v>0</v>
      </c>
      <c r="Y553" s="270"/>
      <c r="Z553" s="270"/>
      <c r="AB553" s="272" t="str">
        <f t="shared" si="80"/>
        <v/>
      </c>
    </row>
    <row r="554" spans="1:28" s="271" customFormat="1" ht="20">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8"/>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9"/>
        <v>0</v>
      </c>
      <c r="Y554" s="270"/>
      <c r="Z554" s="270"/>
      <c r="AB554" s="272" t="str">
        <f t="shared" si="80"/>
        <v/>
      </c>
    </row>
    <row r="555" spans="1:28" s="271" customFormat="1" ht="20">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8"/>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9"/>
        <v>0</v>
      </c>
      <c r="Y555" s="270"/>
      <c r="Z555" s="270"/>
      <c r="AB555" s="272" t="str">
        <f t="shared" si="80"/>
        <v/>
      </c>
    </row>
    <row r="556" spans="1:28" s="271" customFormat="1" ht="20">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8"/>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9"/>
        <v>0</v>
      </c>
      <c r="Y556" s="270"/>
      <c r="Z556" s="270"/>
      <c r="AB556" s="272" t="str">
        <f t="shared" si="80"/>
        <v/>
      </c>
    </row>
    <row r="557" spans="1:28" s="271" customFormat="1" ht="20">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8"/>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9"/>
        <v>0</v>
      </c>
      <c r="Y557" s="270"/>
      <c r="Z557" s="270"/>
      <c r="AB557" s="272" t="str">
        <f t="shared" si="80"/>
        <v/>
      </c>
    </row>
    <row r="558" spans="1:28" s="271" customFormat="1" ht="20">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8"/>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9"/>
        <v>0</v>
      </c>
      <c r="Y558" s="270"/>
      <c r="Z558" s="270"/>
      <c r="AB558" s="272" t="str">
        <f t="shared" si="80"/>
        <v/>
      </c>
    </row>
    <row r="559" spans="1:28" s="271" customFormat="1" ht="20">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8"/>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9"/>
        <v>0</v>
      </c>
      <c r="Y559" s="270"/>
      <c r="Z559" s="270"/>
      <c r="AB559" s="272" t="str">
        <f t="shared" si="80"/>
        <v/>
      </c>
    </row>
    <row r="560" spans="1:28" s="271" customFormat="1" ht="20">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8"/>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9"/>
        <v>0</v>
      </c>
      <c r="Y560" s="270"/>
      <c r="Z560" s="270"/>
      <c r="AB560" s="272" t="str">
        <f t="shared" si="80"/>
        <v/>
      </c>
    </row>
    <row r="561" spans="1:28" s="271" customFormat="1" ht="20">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8"/>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9"/>
        <v>0</v>
      </c>
      <c r="Y561" s="270"/>
      <c r="Z561" s="270"/>
      <c r="AB561" s="272" t="str">
        <f t="shared" si="80"/>
        <v/>
      </c>
    </row>
    <row r="562" spans="1:28" s="271" customFormat="1" ht="20">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8"/>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9"/>
        <v>0</v>
      </c>
      <c r="Y562" s="270"/>
      <c r="Z562" s="270"/>
      <c r="AB562" s="272" t="str">
        <f t="shared" si="80"/>
        <v/>
      </c>
    </row>
    <row r="563" spans="1:28" s="271" customFormat="1" ht="20">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8"/>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9"/>
        <v>0</v>
      </c>
      <c r="Y563" s="270"/>
      <c r="Z563" s="270"/>
      <c r="AB563" s="272" t="str">
        <f t="shared" si="80"/>
        <v/>
      </c>
    </row>
    <row r="564" spans="1:28" s="271" customFormat="1" ht="20">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8"/>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9"/>
        <v>0</v>
      </c>
      <c r="Y564" s="270"/>
      <c r="Z564" s="270"/>
      <c r="AB564" s="272" t="str">
        <f t="shared" si="80"/>
        <v/>
      </c>
    </row>
    <row r="565" spans="1:28" s="271" customFormat="1" ht="20">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8"/>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9"/>
        <v>0</v>
      </c>
      <c r="Y565" s="270"/>
      <c r="Z565" s="270"/>
      <c r="AB565" s="272" t="str">
        <f t="shared" si="80"/>
        <v/>
      </c>
    </row>
    <row r="566" spans="1:28" s="271" customFormat="1" ht="20">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8"/>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9"/>
        <v>0</v>
      </c>
      <c r="Y566" s="270"/>
      <c r="Z566" s="270"/>
      <c r="AB566" s="272" t="str">
        <f t="shared" si="80"/>
        <v/>
      </c>
    </row>
    <row r="567" spans="1:28" s="271" customFormat="1" ht="20">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8"/>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9"/>
        <v>0</v>
      </c>
      <c r="Y567" s="270"/>
      <c r="Z567" s="270"/>
      <c r="AB567" s="272" t="str">
        <f t="shared" si="80"/>
        <v/>
      </c>
    </row>
    <row r="568" spans="1:28" s="271" customFormat="1" ht="20">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8"/>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9"/>
        <v>0</v>
      </c>
      <c r="Y568" s="270"/>
      <c r="Z568" s="270"/>
      <c r="AB568" s="272" t="str">
        <f t="shared" si="80"/>
        <v/>
      </c>
    </row>
    <row r="569" spans="1:28" s="271" customFormat="1" ht="20">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8"/>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9"/>
        <v>0</v>
      </c>
      <c r="Y569" s="270"/>
      <c r="Z569" s="270"/>
      <c r="AB569" s="272" t="str">
        <f t="shared" si="80"/>
        <v/>
      </c>
    </row>
    <row r="570" spans="1:28" s="271" customFormat="1" ht="20">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8"/>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9"/>
        <v>0</v>
      </c>
      <c r="Y570" s="270"/>
      <c r="Z570" s="270"/>
      <c r="AB570" s="272" t="str">
        <f t="shared" si="80"/>
        <v/>
      </c>
    </row>
    <row r="571" spans="1:28" s="271" customFormat="1" ht="20">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8"/>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9"/>
        <v>0</v>
      </c>
      <c r="Y571" s="270"/>
      <c r="Z571" s="270"/>
      <c r="AB571" s="272" t="str">
        <f t="shared" si="80"/>
        <v/>
      </c>
    </row>
    <row r="572" spans="1:28" s="271" customFormat="1" ht="20">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8"/>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9"/>
        <v>0</v>
      </c>
      <c r="Y572" s="270"/>
      <c r="Z572" s="270"/>
      <c r="AB572" s="272" t="str">
        <f t="shared" si="80"/>
        <v/>
      </c>
    </row>
    <row r="573" spans="1:28" s="271" customFormat="1" ht="20">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8"/>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9"/>
        <v>0</v>
      </c>
      <c r="Y573" s="270"/>
      <c r="Z573" s="270"/>
      <c r="AB573" s="272" t="str">
        <f t="shared" si="80"/>
        <v/>
      </c>
    </row>
    <row r="574" spans="1:28" s="271" customFormat="1" ht="20">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8"/>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9"/>
        <v>0</v>
      </c>
      <c r="Y574" s="270"/>
      <c r="Z574" s="270"/>
      <c r="AB574" s="272" t="str">
        <f t="shared" si="80"/>
        <v/>
      </c>
    </row>
    <row r="575" spans="1:28" s="271" customFormat="1" ht="20">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8"/>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9"/>
        <v>0</v>
      </c>
      <c r="Y575" s="270"/>
      <c r="Z575" s="270"/>
      <c r="AB575" s="272" t="str">
        <f t="shared" si="80"/>
        <v/>
      </c>
    </row>
    <row r="576" spans="1:28" s="271" customFormat="1" ht="20">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8"/>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9"/>
        <v>0</v>
      </c>
      <c r="Y576" s="270"/>
      <c r="Z576" s="270"/>
      <c r="AB576" s="272" t="str">
        <f t="shared" si="80"/>
        <v/>
      </c>
    </row>
    <row r="577" spans="1:28" s="271" customFormat="1" ht="20">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8"/>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9"/>
        <v>0</v>
      </c>
      <c r="Y577" s="270"/>
      <c r="Z577" s="270"/>
      <c r="AB577" s="272" t="str">
        <f t="shared" si="80"/>
        <v/>
      </c>
    </row>
    <row r="578" spans="1:28" s="271" customFormat="1" ht="20">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8"/>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9"/>
        <v>0</v>
      </c>
      <c r="Y578" s="270"/>
      <c r="Z578" s="270"/>
      <c r="AB578" s="272" t="str">
        <f t="shared" si="80"/>
        <v/>
      </c>
    </row>
    <row r="579" spans="1:28" s="271" customFormat="1" ht="20">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8"/>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9"/>
        <v>0</v>
      </c>
      <c r="Y579" s="270"/>
      <c r="Z579" s="270"/>
      <c r="AB579" s="272" t="str">
        <f t="shared" si="80"/>
        <v/>
      </c>
    </row>
    <row r="580" spans="1:28" s="271" customFormat="1" ht="20">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ca="1" si="78"/>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ca="1" si="79"/>
        <v>0</v>
      </c>
      <c r="Y580" s="270"/>
      <c r="Z580" s="270"/>
      <c r="AB580" s="272" t="str">
        <f t="shared" si="80"/>
        <v/>
      </c>
    </row>
    <row r="581" spans="1:28" s="271" customFormat="1" ht="20">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t="shared" ref="X581" ca="1" si="82">IF(AND(C581="Smelter not listed",OR(LEN(D581)=0,LEN(E581)=0)),1,0)</f>
        <v>0</v>
      </c>
      <c r="Y581" s="270"/>
      <c r="Z581" s="270"/>
      <c r="AB581" s="272" t="str">
        <f t="shared" ref="AB581" si="83">B581&amp;C581</f>
        <v/>
      </c>
    </row>
    <row r="582" spans="1:28" s="271" customFormat="1" ht="20">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ca="1">IF(AND(C585="Smelter not listed",OR(LEN(D585)=0,LEN(E585)=0)),1,0)</f>
        <v>0</v>
      </c>
      <c r="Y585" s="270"/>
      <c r="Z585" s="270"/>
      <c r="AB585" s="272" t="str">
        <f>B585&amp;C585</f>
        <v/>
      </c>
    </row>
    <row r="586" spans="1:28" s="271" customFormat="1" ht="20">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 ca="1" si="85">IF(AND(C586="Smelter not listed",OR(LEN(D586)=0,LEN(E586)=0)),1,0)</f>
        <v>0</v>
      </c>
      <c r="Y586" s="270"/>
      <c r="Z586" s="270"/>
      <c r="AB586" s="272" t="str">
        <f t="shared" ref="AB586" si="86">B586&amp;C586</f>
        <v/>
      </c>
    </row>
    <row r="587" spans="1:28" s="271" customFormat="1" ht="20">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ref="X587:X634" ca="1" si="88">IF(AND(C587="Smelter not listed",OR(LEN(D587)=0,LEN(E587)=0)),1,0)</f>
        <v>0</v>
      </c>
      <c r="Y587" s="270"/>
      <c r="Z587" s="270"/>
      <c r="AB587" s="272" t="str">
        <f t="shared" ref="AB587:AB634" si="89">B587&amp;C587</f>
        <v/>
      </c>
    </row>
    <row r="588" spans="1:28" s="271" customFormat="1" ht="20">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7"/>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8"/>
        <v>0</v>
      </c>
      <c r="Y588" s="270"/>
      <c r="Z588" s="270"/>
      <c r="AB588" s="272" t="str">
        <f t="shared" si="89"/>
        <v/>
      </c>
    </row>
    <row r="589" spans="1:28" s="271" customFormat="1" ht="20">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7"/>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8"/>
        <v>0</v>
      </c>
      <c r="Y589" s="270"/>
      <c r="Z589" s="270"/>
      <c r="AB589" s="272" t="str">
        <f t="shared" si="89"/>
        <v/>
      </c>
    </row>
    <row r="590" spans="1:28" s="271" customFormat="1" ht="20">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7"/>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8"/>
        <v>0</v>
      </c>
      <c r="Y590" s="270"/>
      <c r="Z590" s="270"/>
      <c r="AB590" s="272" t="str">
        <f t="shared" si="89"/>
        <v/>
      </c>
    </row>
    <row r="591" spans="1:28" s="271" customFormat="1" ht="20">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7"/>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8"/>
        <v>0</v>
      </c>
      <c r="Y591" s="270"/>
      <c r="Z591" s="270"/>
      <c r="AB591" s="272" t="str">
        <f t="shared" si="89"/>
        <v/>
      </c>
    </row>
    <row r="592" spans="1:28" s="271" customFormat="1" ht="20">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7"/>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8"/>
        <v>0</v>
      </c>
      <c r="Y592" s="270"/>
      <c r="Z592" s="270"/>
      <c r="AB592" s="272" t="str">
        <f t="shared" si="89"/>
        <v/>
      </c>
    </row>
    <row r="593" spans="1:28" s="271" customFormat="1" ht="20">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7"/>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8"/>
        <v>0</v>
      </c>
      <c r="Y593" s="270"/>
      <c r="Z593" s="270"/>
      <c r="AB593" s="272" t="str">
        <f t="shared" si="89"/>
        <v/>
      </c>
    </row>
    <row r="594" spans="1:28" s="271" customFormat="1" ht="20">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7"/>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8"/>
        <v>0</v>
      </c>
      <c r="Y594" s="270"/>
      <c r="Z594" s="270"/>
      <c r="AB594" s="272" t="str">
        <f t="shared" si="89"/>
        <v/>
      </c>
    </row>
    <row r="595" spans="1:28" s="271" customFormat="1" ht="20">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7"/>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8"/>
        <v>0</v>
      </c>
      <c r="Y595" s="270"/>
      <c r="Z595" s="270"/>
      <c r="AB595" s="272" t="str">
        <f t="shared" si="89"/>
        <v/>
      </c>
    </row>
    <row r="596" spans="1:28" s="271" customFormat="1" ht="20">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7"/>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8"/>
        <v>0</v>
      </c>
      <c r="Y596" s="270"/>
      <c r="Z596" s="270"/>
      <c r="AB596" s="272" t="str">
        <f t="shared" si="89"/>
        <v/>
      </c>
    </row>
    <row r="597" spans="1:28" s="271" customFormat="1" ht="20">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7"/>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8"/>
        <v>0</v>
      </c>
      <c r="Y597" s="270"/>
      <c r="Z597" s="270"/>
      <c r="AB597" s="272" t="str">
        <f t="shared" si="89"/>
        <v/>
      </c>
    </row>
    <row r="598" spans="1:28" s="271" customFormat="1" ht="20">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7"/>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8"/>
        <v>0</v>
      </c>
      <c r="Y598" s="270"/>
      <c r="Z598" s="270"/>
      <c r="AB598" s="272" t="str">
        <f t="shared" si="89"/>
        <v/>
      </c>
    </row>
    <row r="599" spans="1:28" s="271" customFormat="1" ht="20">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7"/>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8"/>
        <v>0</v>
      </c>
      <c r="Y599" s="270"/>
      <c r="Z599" s="270"/>
      <c r="AB599" s="272" t="str">
        <f t="shared" si="89"/>
        <v/>
      </c>
    </row>
    <row r="600" spans="1:28" s="271" customFormat="1" ht="20">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7"/>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8"/>
        <v>0</v>
      </c>
      <c r="Y600" s="270"/>
      <c r="Z600" s="270"/>
      <c r="AB600" s="272" t="str">
        <f t="shared" si="89"/>
        <v/>
      </c>
    </row>
    <row r="601" spans="1:28" s="271" customFormat="1" ht="20">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7"/>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8"/>
        <v>0</v>
      </c>
      <c r="Y601" s="270"/>
      <c r="Z601" s="270"/>
      <c r="AB601" s="272" t="str">
        <f t="shared" si="89"/>
        <v/>
      </c>
    </row>
    <row r="602" spans="1:28" s="271" customFormat="1" ht="20">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7"/>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8"/>
        <v>0</v>
      </c>
      <c r="Y602" s="270"/>
      <c r="Z602" s="270"/>
      <c r="AB602" s="272" t="str">
        <f t="shared" si="89"/>
        <v/>
      </c>
    </row>
    <row r="603" spans="1:28" s="271" customFormat="1" ht="20">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7"/>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8"/>
        <v>0</v>
      </c>
      <c r="Y603" s="270"/>
      <c r="Z603" s="270"/>
      <c r="AB603" s="272" t="str">
        <f t="shared" si="89"/>
        <v/>
      </c>
    </row>
    <row r="604" spans="1:28" s="271" customFormat="1" ht="20">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7"/>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8"/>
        <v>0</v>
      </c>
      <c r="Y604" s="270"/>
      <c r="Z604" s="270"/>
      <c r="AB604" s="272" t="str">
        <f t="shared" si="89"/>
        <v/>
      </c>
    </row>
    <row r="605" spans="1:28" s="271" customFormat="1" ht="20">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7"/>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8"/>
        <v>0</v>
      </c>
      <c r="Y605" s="270"/>
      <c r="Z605" s="270"/>
      <c r="AB605" s="272" t="str">
        <f t="shared" si="89"/>
        <v/>
      </c>
    </row>
    <row r="606" spans="1:28" s="271" customFormat="1" ht="20">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7"/>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8"/>
        <v>0</v>
      </c>
      <c r="Y606" s="270"/>
      <c r="Z606" s="270"/>
      <c r="AB606" s="272" t="str">
        <f t="shared" si="89"/>
        <v/>
      </c>
    </row>
    <row r="607" spans="1:28" s="271" customFormat="1" ht="20">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7"/>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8"/>
        <v>0</v>
      </c>
      <c r="Y607" s="270"/>
      <c r="Z607" s="270"/>
      <c r="AB607" s="272" t="str">
        <f t="shared" si="89"/>
        <v/>
      </c>
    </row>
    <row r="608" spans="1:28" s="271" customFormat="1" ht="20">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7"/>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8"/>
        <v>0</v>
      </c>
      <c r="Y608" s="270"/>
      <c r="Z608" s="270"/>
      <c r="AB608" s="272" t="str">
        <f t="shared" si="89"/>
        <v/>
      </c>
    </row>
    <row r="609" spans="1:28" s="271" customFormat="1" ht="20">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7"/>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8"/>
        <v>0</v>
      </c>
      <c r="Y609" s="270"/>
      <c r="Z609" s="270"/>
      <c r="AB609" s="272" t="str">
        <f t="shared" si="89"/>
        <v/>
      </c>
    </row>
    <row r="610" spans="1:28" s="271" customFormat="1" ht="20">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7"/>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8"/>
        <v>0</v>
      </c>
      <c r="Y610" s="270"/>
      <c r="Z610" s="270"/>
      <c r="AB610" s="272" t="str">
        <f t="shared" si="89"/>
        <v/>
      </c>
    </row>
    <row r="611" spans="1:28" s="271" customFormat="1" ht="20">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7"/>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8"/>
        <v>0</v>
      </c>
      <c r="Y611" s="270"/>
      <c r="Z611" s="270"/>
      <c r="AB611" s="272" t="str">
        <f t="shared" si="89"/>
        <v/>
      </c>
    </row>
    <row r="612" spans="1:28" s="271" customFormat="1" ht="20">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7"/>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8"/>
        <v>0</v>
      </c>
      <c r="Y612" s="270"/>
      <c r="Z612" s="270"/>
      <c r="AB612" s="272" t="str">
        <f t="shared" si="89"/>
        <v/>
      </c>
    </row>
    <row r="613" spans="1:28" s="271" customFormat="1" ht="20">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7"/>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8"/>
        <v>0</v>
      </c>
      <c r="Y613" s="270"/>
      <c r="Z613" s="270"/>
      <c r="AB613" s="272" t="str">
        <f t="shared" si="89"/>
        <v/>
      </c>
    </row>
    <row r="614" spans="1:28" s="271" customFormat="1" ht="20">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7"/>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8"/>
        <v>0</v>
      </c>
      <c r="Y614" s="270"/>
      <c r="Z614" s="270"/>
      <c r="AB614" s="272" t="str">
        <f t="shared" si="89"/>
        <v/>
      </c>
    </row>
    <row r="615" spans="1:28" s="271" customFormat="1" ht="20">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7"/>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8"/>
        <v>0</v>
      </c>
      <c r="Y615" s="270"/>
      <c r="Z615" s="270"/>
      <c r="AB615" s="272" t="str">
        <f t="shared" si="89"/>
        <v/>
      </c>
    </row>
    <row r="616" spans="1:28" s="271" customFormat="1" ht="20">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7"/>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8"/>
        <v>0</v>
      </c>
      <c r="Y616" s="270"/>
      <c r="Z616" s="270"/>
      <c r="AB616" s="272" t="str">
        <f t="shared" si="89"/>
        <v/>
      </c>
    </row>
    <row r="617" spans="1:28" s="271" customFormat="1" ht="20">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7"/>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8"/>
        <v>0</v>
      </c>
      <c r="Y617" s="270"/>
      <c r="Z617" s="270"/>
      <c r="AB617" s="272" t="str">
        <f t="shared" si="89"/>
        <v/>
      </c>
    </row>
    <row r="618" spans="1:28" s="271" customFormat="1" ht="20">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7"/>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8"/>
        <v>0</v>
      </c>
      <c r="Y618" s="270"/>
      <c r="Z618" s="270"/>
      <c r="AB618" s="272" t="str">
        <f t="shared" si="89"/>
        <v/>
      </c>
    </row>
    <row r="619" spans="1:28" s="271" customFormat="1" ht="20">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7"/>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8"/>
        <v>0</v>
      </c>
      <c r="Y619" s="270"/>
      <c r="Z619" s="270"/>
      <c r="AB619" s="272" t="str">
        <f t="shared" si="89"/>
        <v/>
      </c>
    </row>
    <row r="620" spans="1:28" s="271" customFormat="1" ht="20">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7"/>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8"/>
        <v>0</v>
      </c>
      <c r="Y620" s="270"/>
      <c r="Z620" s="270"/>
      <c r="AB620" s="272" t="str">
        <f t="shared" si="89"/>
        <v/>
      </c>
    </row>
    <row r="621" spans="1:28" s="271" customFormat="1" ht="20">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7"/>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8"/>
        <v>0</v>
      </c>
      <c r="Y621" s="270"/>
      <c r="Z621" s="270"/>
      <c r="AB621" s="272" t="str">
        <f t="shared" si="89"/>
        <v/>
      </c>
    </row>
    <row r="622" spans="1:28" s="271" customFormat="1" ht="20">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7"/>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8"/>
        <v>0</v>
      </c>
      <c r="Y622" s="270"/>
      <c r="Z622" s="270"/>
      <c r="AB622" s="272" t="str">
        <f t="shared" si="89"/>
        <v/>
      </c>
    </row>
    <row r="623" spans="1:28" s="271" customFormat="1" ht="20">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7"/>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8"/>
        <v>0</v>
      </c>
      <c r="Y623" s="270"/>
      <c r="Z623" s="270"/>
      <c r="AB623" s="272" t="str">
        <f t="shared" si="89"/>
        <v/>
      </c>
    </row>
    <row r="624" spans="1:28" s="271" customFormat="1" ht="20">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7"/>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8"/>
        <v>0</v>
      </c>
      <c r="Y624" s="270"/>
      <c r="Z624" s="270"/>
      <c r="AB624" s="272" t="str">
        <f t="shared" si="89"/>
        <v/>
      </c>
    </row>
    <row r="625" spans="1:28" s="271" customFormat="1" ht="20">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7"/>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8"/>
        <v>0</v>
      </c>
      <c r="Y625" s="270"/>
      <c r="Z625" s="270"/>
      <c r="AB625" s="272" t="str">
        <f t="shared" si="89"/>
        <v/>
      </c>
    </row>
    <row r="626" spans="1:28" s="271" customFormat="1" ht="20">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7"/>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8"/>
        <v>0</v>
      </c>
      <c r="Y626" s="270"/>
      <c r="Z626" s="270"/>
      <c r="AB626" s="272" t="str">
        <f t="shared" si="89"/>
        <v/>
      </c>
    </row>
    <row r="627" spans="1:28" s="271" customFormat="1" ht="20">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7"/>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8"/>
        <v>0</v>
      </c>
      <c r="Y627" s="270"/>
      <c r="Z627" s="270"/>
      <c r="AB627" s="272" t="str">
        <f t="shared" si="89"/>
        <v/>
      </c>
    </row>
    <row r="628" spans="1:28" s="271" customFormat="1" ht="20">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7"/>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8"/>
        <v>0</v>
      </c>
      <c r="Y628" s="270"/>
      <c r="Z628" s="270"/>
      <c r="AB628" s="272" t="str">
        <f t="shared" si="89"/>
        <v/>
      </c>
    </row>
    <row r="629" spans="1:28" s="271" customFormat="1" ht="20">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7"/>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8"/>
        <v>0</v>
      </c>
      <c r="Y629" s="270"/>
      <c r="Z629" s="270"/>
      <c r="AB629" s="272" t="str">
        <f t="shared" si="89"/>
        <v/>
      </c>
    </row>
    <row r="630" spans="1:28" s="271" customFormat="1" ht="20">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7"/>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8"/>
        <v>0</v>
      </c>
      <c r="Y630" s="270"/>
      <c r="Z630" s="270"/>
      <c r="AB630" s="272" t="str">
        <f t="shared" si="89"/>
        <v/>
      </c>
    </row>
    <row r="631" spans="1:28" s="271" customFormat="1" ht="20">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7"/>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8"/>
        <v>0</v>
      </c>
      <c r="Y631" s="270"/>
      <c r="Z631" s="270"/>
      <c r="AB631" s="272" t="str">
        <f t="shared" si="89"/>
        <v/>
      </c>
    </row>
    <row r="632" spans="1:28" s="271" customFormat="1" ht="20">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7"/>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8"/>
        <v>0</v>
      </c>
      <c r="Y632" s="270"/>
      <c r="Z632" s="270"/>
      <c r="AB632" s="272" t="str">
        <f t="shared" si="89"/>
        <v/>
      </c>
    </row>
    <row r="633" spans="1:28" s="271" customFormat="1" ht="20">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7"/>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8"/>
        <v>0</v>
      </c>
      <c r="Y633" s="270"/>
      <c r="Z633" s="270"/>
      <c r="AB633" s="272" t="str">
        <f t="shared" si="89"/>
        <v/>
      </c>
    </row>
    <row r="634" spans="1:28" s="271" customFormat="1" ht="20">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ca="1" si="87"/>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ca="1" si="88"/>
        <v>0</v>
      </c>
      <c r="Y634" s="270"/>
      <c r="Z634" s="270"/>
      <c r="AB634" s="272" t="str">
        <f t="shared" si="89"/>
        <v/>
      </c>
    </row>
    <row r="635" spans="1:28" s="271" customFormat="1" ht="20">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 ca="1" si="91">IF(AND(C635="Smelter not listed",OR(LEN(D635)=0,LEN(E635)=0)),1,0)</f>
        <v>0</v>
      </c>
      <c r="Y635" s="270"/>
      <c r="Z635" s="270"/>
      <c r="AB635" s="272" t="str">
        <f t="shared" ref="AB635" si="92">B635&amp;C635</f>
        <v/>
      </c>
    </row>
    <row r="636" spans="1:28" s="271" customFormat="1" ht="20">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ref="X636:X667" ca="1" si="94">IF(AND(C636="Smelter not listed",OR(LEN(D636)=0,LEN(E636)=0)),1,0)</f>
        <v>0</v>
      </c>
      <c r="Y636" s="270"/>
      <c r="Z636" s="270"/>
      <c r="AB636" s="272" t="str">
        <f t="shared" ref="AB636:AB667" si="95">B636&amp;C636</f>
        <v/>
      </c>
    </row>
    <row r="637" spans="1:28" s="271" customFormat="1" ht="20">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3"/>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4"/>
        <v>0</v>
      </c>
      <c r="Y637" s="270"/>
      <c r="Z637" s="270"/>
      <c r="AB637" s="272" t="str">
        <f t="shared" si="95"/>
        <v/>
      </c>
    </row>
    <row r="638" spans="1:28" s="271" customFormat="1" ht="20">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3"/>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4"/>
        <v>0</v>
      </c>
      <c r="Y638" s="270"/>
      <c r="Z638" s="270"/>
      <c r="AB638" s="272" t="str">
        <f t="shared" si="95"/>
        <v/>
      </c>
    </row>
    <row r="639" spans="1:28" s="271" customFormat="1" ht="20">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3"/>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4"/>
        <v>0</v>
      </c>
      <c r="Y639" s="270"/>
      <c r="Z639" s="270"/>
      <c r="AB639" s="272" t="str">
        <f t="shared" si="95"/>
        <v/>
      </c>
    </row>
    <row r="640" spans="1:28" s="271" customFormat="1" ht="20">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3"/>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4"/>
        <v>0</v>
      </c>
      <c r="Y640" s="270"/>
      <c r="Z640" s="270"/>
      <c r="AB640" s="272" t="str">
        <f t="shared" si="95"/>
        <v/>
      </c>
    </row>
    <row r="641" spans="1:28" s="271" customFormat="1" ht="20">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3"/>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4"/>
        <v>0</v>
      </c>
      <c r="Y641" s="270"/>
      <c r="Z641" s="270"/>
      <c r="AB641" s="272" t="str">
        <f t="shared" si="95"/>
        <v/>
      </c>
    </row>
    <row r="642" spans="1:28" s="271" customFormat="1" ht="20">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3"/>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4"/>
        <v>0</v>
      </c>
      <c r="Y642" s="270"/>
      <c r="Z642" s="270"/>
      <c r="AB642" s="272" t="str">
        <f t="shared" si="95"/>
        <v/>
      </c>
    </row>
    <row r="643" spans="1:28" s="271" customFormat="1" ht="20">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3"/>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4"/>
        <v>0</v>
      </c>
      <c r="Y643" s="270"/>
      <c r="Z643" s="270"/>
      <c r="AB643" s="272" t="str">
        <f t="shared" si="95"/>
        <v/>
      </c>
    </row>
    <row r="644" spans="1:28" s="271" customFormat="1" ht="20">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3"/>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4"/>
        <v>0</v>
      </c>
      <c r="Y644" s="270"/>
      <c r="Z644" s="270"/>
      <c r="AB644" s="272" t="str">
        <f t="shared" si="95"/>
        <v/>
      </c>
    </row>
    <row r="645" spans="1:28" s="271" customFormat="1" ht="20">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3"/>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4"/>
        <v>0</v>
      </c>
      <c r="Y645" s="270"/>
      <c r="Z645" s="270"/>
      <c r="AB645" s="272" t="str">
        <f t="shared" si="95"/>
        <v/>
      </c>
    </row>
    <row r="646" spans="1:28" s="271" customFormat="1" ht="20">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3"/>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4"/>
        <v>0</v>
      </c>
      <c r="Y646" s="270"/>
      <c r="Z646" s="270"/>
      <c r="AB646" s="272" t="str">
        <f t="shared" si="95"/>
        <v/>
      </c>
    </row>
    <row r="647" spans="1:28" s="271" customFormat="1" ht="20">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3"/>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4"/>
        <v>0</v>
      </c>
      <c r="Y647" s="270"/>
      <c r="Z647" s="270"/>
      <c r="AB647" s="272" t="str">
        <f t="shared" si="95"/>
        <v/>
      </c>
    </row>
    <row r="648" spans="1:28" s="271" customFormat="1" ht="20">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3"/>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4"/>
        <v>0</v>
      </c>
      <c r="Y648" s="270"/>
      <c r="Z648" s="270"/>
      <c r="AB648" s="272" t="str">
        <f t="shared" si="95"/>
        <v/>
      </c>
    </row>
    <row r="649" spans="1:28" s="271" customFormat="1" ht="20">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3"/>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4"/>
        <v>0</v>
      </c>
      <c r="Y649" s="270"/>
      <c r="Z649" s="270"/>
      <c r="AB649" s="272" t="str">
        <f t="shared" si="95"/>
        <v/>
      </c>
    </row>
    <row r="650" spans="1:28" s="271" customFormat="1" ht="20">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3"/>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4"/>
        <v>0</v>
      </c>
      <c r="Y650" s="270"/>
      <c r="Z650" s="270"/>
      <c r="AB650" s="272" t="str">
        <f t="shared" si="95"/>
        <v/>
      </c>
    </row>
    <row r="651" spans="1:28" s="271" customFormat="1" ht="20">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3"/>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4"/>
        <v>0</v>
      </c>
      <c r="Y651" s="270"/>
      <c r="Z651" s="270"/>
      <c r="AB651" s="272" t="str">
        <f t="shared" si="95"/>
        <v/>
      </c>
    </row>
    <row r="652" spans="1:28" s="271" customFormat="1" ht="20">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3"/>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4"/>
        <v>0</v>
      </c>
      <c r="Y652" s="270"/>
      <c r="Z652" s="270"/>
      <c r="AB652" s="272" t="str">
        <f t="shared" si="95"/>
        <v/>
      </c>
    </row>
    <row r="653" spans="1:28" s="271" customFormat="1" ht="20">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3"/>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4"/>
        <v>0</v>
      </c>
      <c r="Y653" s="270"/>
      <c r="Z653" s="270"/>
      <c r="AB653" s="272" t="str">
        <f t="shared" si="95"/>
        <v/>
      </c>
    </row>
    <row r="654" spans="1:28" s="271" customFormat="1" ht="20">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3"/>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4"/>
        <v>0</v>
      </c>
      <c r="Y654" s="270"/>
      <c r="Z654" s="270"/>
      <c r="AB654" s="272" t="str">
        <f t="shared" si="95"/>
        <v/>
      </c>
    </row>
    <row r="655" spans="1:28" s="271" customFormat="1" ht="20">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3"/>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4"/>
        <v>0</v>
      </c>
      <c r="Y655" s="270"/>
      <c r="Z655" s="270"/>
      <c r="AB655" s="272" t="str">
        <f t="shared" si="95"/>
        <v/>
      </c>
    </row>
    <row r="656" spans="1:28" s="271" customFormat="1" ht="20">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3"/>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4"/>
        <v>0</v>
      </c>
      <c r="Y656" s="270"/>
      <c r="Z656" s="270"/>
      <c r="AB656" s="272" t="str">
        <f t="shared" si="95"/>
        <v/>
      </c>
    </row>
    <row r="657" spans="1:28" s="271" customFormat="1" ht="20">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3"/>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4"/>
        <v>0</v>
      </c>
      <c r="Y657" s="270"/>
      <c r="Z657" s="270"/>
      <c r="AB657" s="272" t="str">
        <f t="shared" si="95"/>
        <v/>
      </c>
    </row>
    <row r="658" spans="1:28" s="271" customFormat="1" ht="20">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3"/>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4"/>
        <v>0</v>
      </c>
      <c r="Y658" s="270"/>
      <c r="Z658" s="270"/>
      <c r="AB658" s="272" t="str">
        <f t="shared" si="95"/>
        <v/>
      </c>
    </row>
    <row r="659" spans="1:28" s="271" customFormat="1" ht="20">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3"/>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4"/>
        <v>0</v>
      </c>
      <c r="Y659" s="270"/>
      <c r="Z659" s="270"/>
      <c r="AB659" s="272" t="str">
        <f t="shared" si="95"/>
        <v/>
      </c>
    </row>
    <row r="660" spans="1:28" s="271" customFormat="1" ht="20">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3"/>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4"/>
        <v>0</v>
      </c>
      <c r="Y660" s="270"/>
      <c r="Z660" s="270"/>
      <c r="AB660" s="272" t="str">
        <f t="shared" si="95"/>
        <v/>
      </c>
    </row>
    <row r="661" spans="1:28" s="271" customFormat="1" ht="20">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3"/>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4"/>
        <v>0</v>
      </c>
      <c r="Y661" s="270"/>
      <c r="Z661" s="270"/>
      <c r="AB661" s="272" t="str">
        <f t="shared" si="95"/>
        <v/>
      </c>
    </row>
    <row r="662" spans="1:28" s="271" customFormat="1" ht="20">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3"/>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4"/>
        <v>0</v>
      </c>
      <c r="Y662" s="270"/>
      <c r="Z662" s="270"/>
      <c r="AB662" s="272" t="str">
        <f t="shared" si="95"/>
        <v/>
      </c>
    </row>
    <row r="663" spans="1:28" s="271" customFormat="1" ht="20">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3"/>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4"/>
        <v>0</v>
      </c>
      <c r="Y663" s="270"/>
      <c r="Z663" s="270"/>
      <c r="AB663" s="272" t="str">
        <f t="shared" si="95"/>
        <v/>
      </c>
    </row>
    <row r="664" spans="1:28" s="271" customFormat="1" ht="20">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3"/>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4"/>
        <v>0</v>
      </c>
      <c r="Y664" s="270"/>
      <c r="Z664" s="270"/>
      <c r="AB664" s="272" t="str">
        <f t="shared" si="95"/>
        <v/>
      </c>
    </row>
    <row r="665" spans="1:28" s="271" customFormat="1" ht="20">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3"/>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4"/>
        <v>0</v>
      </c>
      <c r="Y665" s="270"/>
      <c r="Z665" s="270"/>
      <c r="AB665" s="272" t="str">
        <f t="shared" si="95"/>
        <v/>
      </c>
    </row>
    <row r="666" spans="1:28" s="271" customFormat="1" ht="20">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3"/>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4"/>
        <v>0</v>
      </c>
      <c r="Y666" s="270"/>
      <c r="Z666" s="270"/>
      <c r="AB666" s="272" t="str">
        <f t="shared" si="95"/>
        <v/>
      </c>
    </row>
    <row r="667" spans="1:28" s="271" customFormat="1" ht="20">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ca="1" si="93"/>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ca="1" si="94"/>
        <v>0</v>
      </c>
      <c r="Y667" s="270"/>
      <c r="Z667" s="270"/>
      <c r="AB667" s="272" t="str">
        <f t="shared" si="95"/>
        <v/>
      </c>
    </row>
    <row r="668" spans="1:28" s="271" customFormat="1" ht="20">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ref="X668:X698" ca="1" si="97">IF(AND(C668="Smelter not listed",OR(LEN(D668)=0,LEN(E668)=0)),1,0)</f>
        <v>0</v>
      </c>
      <c r="Y668" s="270"/>
      <c r="Z668" s="270"/>
      <c r="AB668" s="272" t="str">
        <f t="shared" ref="AB668:AB698" si="98">B668&amp;C668</f>
        <v/>
      </c>
    </row>
    <row r="669" spans="1:28" s="271" customFormat="1" ht="20">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6"/>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7"/>
        <v>0</v>
      </c>
      <c r="Y669" s="270"/>
      <c r="Z669" s="270"/>
      <c r="AB669" s="272" t="str">
        <f t="shared" si="98"/>
        <v/>
      </c>
    </row>
    <row r="670" spans="1:28" s="271" customFormat="1" ht="20">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6"/>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7"/>
        <v>0</v>
      </c>
      <c r="Y670" s="270"/>
      <c r="Z670" s="270"/>
      <c r="AB670" s="272" t="str">
        <f t="shared" si="98"/>
        <v/>
      </c>
    </row>
    <row r="671" spans="1:28" s="271" customFormat="1" ht="20">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6"/>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7"/>
        <v>0</v>
      </c>
      <c r="Y671" s="270"/>
      <c r="Z671" s="270"/>
      <c r="AB671" s="272" t="str">
        <f t="shared" si="98"/>
        <v/>
      </c>
    </row>
    <row r="672" spans="1:28" s="271" customFormat="1" ht="20">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6"/>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7"/>
        <v>0</v>
      </c>
      <c r="Y672" s="270"/>
      <c r="Z672" s="270"/>
      <c r="AB672" s="272" t="str">
        <f t="shared" si="98"/>
        <v/>
      </c>
    </row>
    <row r="673" spans="1:28" s="271" customFormat="1" ht="20">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6"/>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7"/>
        <v>0</v>
      </c>
      <c r="Y673" s="270"/>
      <c r="Z673" s="270"/>
      <c r="AB673" s="272" t="str">
        <f t="shared" si="98"/>
        <v/>
      </c>
    </row>
    <row r="674" spans="1:28" s="271" customFormat="1" ht="20">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6"/>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7"/>
        <v>0</v>
      </c>
      <c r="Y674" s="270"/>
      <c r="Z674" s="270"/>
      <c r="AB674" s="272" t="str">
        <f t="shared" si="98"/>
        <v/>
      </c>
    </row>
    <row r="675" spans="1:28" s="271" customFormat="1" ht="20">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6"/>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7"/>
        <v>0</v>
      </c>
      <c r="Y675" s="270"/>
      <c r="Z675" s="270"/>
      <c r="AB675" s="272" t="str">
        <f t="shared" si="98"/>
        <v/>
      </c>
    </row>
    <row r="676" spans="1:28" s="271" customFormat="1" ht="20">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6"/>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7"/>
        <v>0</v>
      </c>
      <c r="Y676" s="270"/>
      <c r="Z676" s="270"/>
      <c r="AB676" s="272" t="str">
        <f t="shared" si="98"/>
        <v/>
      </c>
    </row>
    <row r="677" spans="1:28" s="271" customFormat="1" ht="20">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6"/>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7"/>
        <v>0</v>
      </c>
      <c r="Y677" s="270"/>
      <c r="Z677" s="270"/>
      <c r="AB677" s="272" t="str">
        <f t="shared" si="98"/>
        <v/>
      </c>
    </row>
    <row r="678" spans="1:28" s="271" customFormat="1" ht="20">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6"/>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7"/>
        <v>0</v>
      </c>
      <c r="Y678" s="270"/>
      <c r="Z678" s="270"/>
      <c r="AB678" s="272" t="str">
        <f t="shared" si="98"/>
        <v/>
      </c>
    </row>
    <row r="679" spans="1:28" s="271" customFormat="1" ht="20">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6"/>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7"/>
        <v>0</v>
      </c>
      <c r="Y679" s="270"/>
      <c r="Z679" s="270"/>
      <c r="AB679" s="272" t="str">
        <f t="shared" si="98"/>
        <v/>
      </c>
    </row>
    <row r="680" spans="1:28" s="271" customFormat="1" ht="20">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6"/>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7"/>
        <v>0</v>
      </c>
      <c r="Y680" s="270"/>
      <c r="Z680" s="270"/>
      <c r="AB680" s="272" t="str">
        <f t="shared" si="98"/>
        <v/>
      </c>
    </row>
    <row r="681" spans="1:28" s="271" customFormat="1" ht="20">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6"/>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7"/>
        <v>0</v>
      </c>
      <c r="Y681" s="270"/>
      <c r="Z681" s="270"/>
      <c r="AB681" s="272" t="str">
        <f t="shared" si="98"/>
        <v/>
      </c>
    </row>
    <row r="682" spans="1:28" s="271" customFormat="1" ht="20">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6"/>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7"/>
        <v>0</v>
      </c>
      <c r="Y682" s="270"/>
      <c r="Z682" s="270"/>
      <c r="AB682" s="272" t="str">
        <f t="shared" si="98"/>
        <v/>
      </c>
    </row>
    <row r="683" spans="1:28" s="271" customFormat="1" ht="20">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6"/>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7"/>
        <v>0</v>
      </c>
      <c r="Y683" s="270"/>
      <c r="Z683" s="270"/>
      <c r="AB683" s="272" t="str">
        <f t="shared" si="98"/>
        <v/>
      </c>
    </row>
    <row r="684" spans="1:28" s="271" customFormat="1" ht="20">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6"/>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7"/>
        <v>0</v>
      </c>
      <c r="Y684" s="270"/>
      <c r="Z684" s="270"/>
      <c r="AB684" s="272" t="str">
        <f t="shared" si="98"/>
        <v/>
      </c>
    </row>
    <row r="685" spans="1:28" s="271" customFormat="1" ht="20">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6"/>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7"/>
        <v>0</v>
      </c>
      <c r="Y685" s="270"/>
      <c r="Z685" s="270"/>
      <c r="AB685" s="272" t="str">
        <f t="shared" si="98"/>
        <v/>
      </c>
    </row>
    <row r="686" spans="1:28" s="271" customFormat="1" ht="20">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6"/>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7"/>
        <v>0</v>
      </c>
      <c r="Y686" s="270"/>
      <c r="Z686" s="270"/>
      <c r="AB686" s="272" t="str">
        <f t="shared" si="98"/>
        <v/>
      </c>
    </row>
    <row r="687" spans="1:28" s="271" customFormat="1" ht="20">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6"/>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7"/>
        <v>0</v>
      </c>
      <c r="Y687" s="270"/>
      <c r="Z687" s="270"/>
      <c r="AB687" s="272" t="str">
        <f t="shared" si="98"/>
        <v/>
      </c>
    </row>
    <row r="688" spans="1:28" s="271" customFormat="1" ht="20">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6"/>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7"/>
        <v>0</v>
      </c>
      <c r="Y688" s="270"/>
      <c r="Z688" s="270"/>
      <c r="AB688" s="272" t="str">
        <f t="shared" si="98"/>
        <v/>
      </c>
    </row>
    <row r="689" spans="1:28" s="271" customFormat="1" ht="20">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6"/>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7"/>
        <v>0</v>
      </c>
      <c r="Y689" s="270"/>
      <c r="Z689" s="270"/>
      <c r="AB689" s="272" t="str">
        <f t="shared" si="98"/>
        <v/>
      </c>
    </row>
    <row r="690" spans="1:28" s="271" customFormat="1" ht="20">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6"/>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7"/>
        <v>0</v>
      </c>
      <c r="Y690" s="270"/>
      <c r="Z690" s="270"/>
      <c r="AB690" s="272" t="str">
        <f t="shared" si="98"/>
        <v/>
      </c>
    </row>
    <row r="691" spans="1:28" s="271" customFormat="1" ht="20">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6"/>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7"/>
        <v>0</v>
      </c>
      <c r="Y691" s="270"/>
      <c r="Z691" s="270"/>
      <c r="AB691" s="272" t="str">
        <f t="shared" si="98"/>
        <v/>
      </c>
    </row>
    <row r="692" spans="1:28" s="271" customFormat="1" ht="20">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6"/>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7"/>
        <v>0</v>
      </c>
      <c r="Y692" s="270"/>
      <c r="Z692" s="270"/>
      <c r="AB692" s="272" t="str">
        <f t="shared" si="98"/>
        <v/>
      </c>
    </row>
    <row r="693" spans="1:28" s="271" customFormat="1" ht="20">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6"/>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7"/>
        <v>0</v>
      </c>
      <c r="Y693" s="270"/>
      <c r="Z693" s="270"/>
      <c r="AB693" s="272" t="str">
        <f t="shared" si="98"/>
        <v/>
      </c>
    </row>
    <row r="694" spans="1:28" s="271" customFormat="1" ht="20">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6"/>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7"/>
        <v>0</v>
      </c>
      <c r="Y694" s="270"/>
      <c r="Z694" s="270"/>
      <c r="AB694" s="272" t="str">
        <f t="shared" si="98"/>
        <v/>
      </c>
    </row>
    <row r="695" spans="1:28" s="271" customFormat="1" ht="20">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6"/>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7"/>
        <v>0</v>
      </c>
      <c r="Y695" s="270"/>
      <c r="Z695" s="270"/>
      <c r="AB695" s="272" t="str">
        <f t="shared" si="98"/>
        <v/>
      </c>
    </row>
    <row r="696" spans="1:28" s="271" customFormat="1" ht="20">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6"/>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7"/>
        <v>0</v>
      </c>
      <c r="Y696" s="270"/>
      <c r="Z696" s="270"/>
      <c r="AB696" s="272" t="str">
        <f t="shared" si="98"/>
        <v/>
      </c>
    </row>
    <row r="697" spans="1:28" s="271" customFormat="1" ht="20">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6"/>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7"/>
        <v>0</v>
      </c>
      <c r="Y697" s="270"/>
      <c r="Z697" s="270"/>
      <c r="AB697" s="272" t="str">
        <f t="shared" si="98"/>
        <v/>
      </c>
    </row>
    <row r="698" spans="1:28" s="271" customFormat="1" ht="20">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ca="1" si="96"/>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ca="1" si="97"/>
        <v>0</v>
      </c>
      <c r="Y698" s="270"/>
      <c r="Z698" s="270"/>
      <c r="AB698" s="272" t="str">
        <f t="shared" si="98"/>
        <v/>
      </c>
    </row>
    <row r="699" spans="1:28" s="271" customFormat="1" ht="20">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 ca="1" si="100">IF(AND(C699="Smelter not listed",OR(LEN(D699)=0,LEN(E699)=0)),1,0)</f>
        <v>0</v>
      </c>
      <c r="Y699" s="270"/>
      <c r="Z699" s="270"/>
      <c r="AB699" s="272" t="str">
        <f t="shared" ref="AB699" si="101">B699&amp;C699</f>
        <v/>
      </c>
    </row>
    <row r="700" spans="1:28" s="271" customFormat="1" ht="20">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ref="X700:X731" ca="1" si="103">IF(AND(C700="Smelter not listed",OR(LEN(D700)=0,LEN(E700)=0)),1,0)</f>
        <v>0</v>
      </c>
      <c r="Y700" s="270"/>
      <c r="Z700" s="270"/>
      <c r="AB700" s="272" t="str">
        <f t="shared" ref="AB700:AB731" si="104">B700&amp;C700</f>
        <v/>
      </c>
    </row>
    <row r="701" spans="1:28" s="271" customFormat="1" ht="20">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102"/>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3"/>
        <v>0</v>
      </c>
      <c r="Y701" s="270"/>
      <c r="Z701" s="270"/>
      <c r="AB701" s="272" t="str">
        <f t="shared" si="104"/>
        <v/>
      </c>
    </row>
    <row r="702" spans="1:28" s="271" customFormat="1" ht="20">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102"/>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3"/>
        <v>0</v>
      </c>
      <c r="Y702" s="270"/>
      <c r="Z702" s="270"/>
      <c r="AB702" s="272" t="str">
        <f t="shared" si="104"/>
        <v/>
      </c>
    </row>
    <row r="703" spans="1:28" s="271" customFormat="1" ht="20">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102"/>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3"/>
        <v>0</v>
      </c>
      <c r="Y703" s="270"/>
      <c r="Z703" s="270"/>
      <c r="AB703" s="272" t="str">
        <f t="shared" si="104"/>
        <v/>
      </c>
    </row>
    <row r="704" spans="1:28" s="271" customFormat="1" ht="20">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102"/>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3"/>
        <v>0</v>
      </c>
      <c r="Y704" s="270"/>
      <c r="Z704" s="270"/>
      <c r="AB704" s="272" t="str">
        <f t="shared" si="104"/>
        <v/>
      </c>
    </row>
    <row r="705" spans="1:28" s="271" customFormat="1" ht="20">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102"/>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3"/>
        <v>0</v>
      </c>
      <c r="Y705" s="270"/>
      <c r="Z705" s="270"/>
      <c r="AB705" s="272" t="str">
        <f t="shared" si="104"/>
        <v/>
      </c>
    </row>
    <row r="706" spans="1:28" s="271" customFormat="1" ht="20">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102"/>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3"/>
        <v>0</v>
      </c>
      <c r="Y706" s="270"/>
      <c r="Z706" s="270"/>
      <c r="AB706" s="272" t="str">
        <f t="shared" si="104"/>
        <v/>
      </c>
    </row>
    <row r="707" spans="1:28" s="271" customFormat="1" ht="20">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102"/>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3"/>
        <v>0</v>
      </c>
      <c r="Y707" s="270"/>
      <c r="Z707" s="270"/>
      <c r="AB707" s="272" t="str">
        <f t="shared" si="104"/>
        <v/>
      </c>
    </row>
    <row r="708" spans="1:28" s="271" customFormat="1" ht="20">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102"/>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3"/>
        <v>0</v>
      </c>
      <c r="Y708" s="270"/>
      <c r="Z708" s="270"/>
      <c r="AB708" s="272" t="str">
        <f t="shared" si="104"/>
        <v/>
      </c>
    </row>
    <row r="709" spans="1:28" s="271" customFormat="1" ht="20">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102"/>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3"/>
        <v>0</v>
      </c>
      <c r="Y709" s="270"/>
      <c r="Z709" s="270"/>
      <c r="AB709" s="272" t="str">
        <f t="shared" si="104"/>
        <v/>
      </c>
    </row>
    <row r="710" spans="1:28" s="271" customFormat="1" ht="20">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102"/>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3"/>
        <v>0</v>
      </c>
      <c r="Y710" s="270"/>
      <c r="Z710" s="270"/>
      <c r="AB710" s="272" t="str">
        <f t="shared" si="104"/>
        <v/>
      </c>
    </row>
    <row r="711" spans="1:28" s="271" customFormat="1" ht="20">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102"/>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3"/>
        <v>0</v>
      </c>
      <c r="Y711" s="270"/>
      <c r="Z711" s="270"/>
      <c r="AB711" s="272" t="str">
        <f t="shared" si="104"/>
        <v/>
      </c>
    </row>
    <row r="712" spans="1:28" s="271" customFormat="1" ht="20">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102"/>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3"/>
        <v>0</v>
      </c>
      <c r="Y712" s="270"/>
      <c r="Z712" s="270"/>
      <c r="AB712" s="272" t="str">
        <f t="shared" si="104"/>
        <v/>
      </c>
    </row>
    <row r="713" spans="1:28" s="271" customFormat="1" ht="20">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102"/>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3"/>
        <v>0</v>
      </c>
      <c r="Y713" s="270"/>
      <c r="Z713" s="270"/>
      <c r="AB713" s="272" t="str">
        <f t="shared" si="104"/>
        <v/>
      </c>
    </row>
    <row r="714" spans="1:28" s="271" customFormat="1" ht="20">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102"/>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3"/>
        <v>0</v>
      </c>
      <c r="Y714" s="270"/>
      <c r="Z714" s="270"/>
      <c r="AB714" s="272" t="str">
        <f t="shared" si="104"/>
        <v/>
      </c>
    </row>
    <row r="715" spans="1:28" s="271" customFormat="1" ht="20">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102"/>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3"/>
        <v>0</v>
      </c>
      <c r="Y715" s="270"/>
      <c r="Z715" s="270"/>
      <c r="AB715" s="272" t="str">
        <f t="shared" si="104"/>
        <v/>
      </c>
    </row>
    <row r="716" spans="1:28" s="271" customFormat="1" ht="20">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102"/>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3"/>
        <v>0</v>
      </c>
      <c r="Y716" s="270"/>
      <c r="Z716" s="270"/>
      <c r="AB716" s="272" t="str">
        <f t="shared" si="104"/>
        <v/>
      </c>
    </row>
    <row r="717" spans="1:28" s="271" customFormat="1" ht="20">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102"/>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3"/>
        <v>0</v>
      </c>
      <c r="Y717" s="270"/>
      <c r="Z717" s="270"/>
      <c r="AB717" s="272" t="str">
        <f t="shared" si="104"/>
        <v/>
      </c>
    </row>
    <row r="718" spans="1:28" s="271" customFormat="1" ht="20">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102"/>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3"/>
        <v>0</v>
      </c>
      <c r="Y718" s="270"/>
      <c r="Z718" s="270"/>
      <c r="AB718" s="272" t="str">
        <f t="shared" si="104"/>
        <v/>
      </c>
    </row>
    <row r="719" spans="1:28" s="271" customFormat="1" ht="20">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102"/>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3"/>
        <v>0</v>
      </c>
      <c r="Y719" s="270"/>
      <c r="Z719" s="270"/>
      <c r="AB719" s="272" t="str">
        <f t="shared" si="104"/>
        <v/>
      </c>
    </row>
    <row r="720" spans="1:28" s="271" customFormat="1" ht="20">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102"/>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3"/>
        <v>0</v>
      </c>
      <c r="Y720" s="270"/>
      <c r="Z720" s="270"/>
      <c r="AB720" s="272" t="str">
        <f t="shared" si="104"/>
        <v/>
      </c>
    </row>
    <row r="721" spans="1:28" s="271" customFormat="1" ht="20">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102"/>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3"/>
        <v>0</v>
      </c>
      <c r="Y721" s="270"/>
      <c r="Z721" s="270"/>
      <c r="AB721" s="272" t="str">
        <f t="shared" si="104"/>
        <v/>
      </c>
    </row>
    <row r="722" spans="1:28" s="271" customFormat="1" ht="20">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102"/>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3"/>
        <v>0</v>
      </c>
      <c r="Y722" s="270"/>
      <c r="Z722" s="270"/>
      <c r="AB722" s="272" t="str">
        <f t="shared" si="104"/>
        <v/>
      </c>
    </row>
    <row r="723" spans="1:28" s="271" customFormat="1" ht="20">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102"/>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3"/>
        <v>0</v>
      </c>
      <c r="Y723" s="270"/>
      <c r="Z723" s="270"/>
      <c r="AB723" s="272" t="str">
        <f t="shared" si="104"/>
        <v/>
      </c>
    </row>
    <row r="724" spans="1:28" s="271" customFormat="1" ht="20">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102"/>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3"/>
        <v>0</v>
      </c>
      <c r="Y724" s="270"/>
      <c r="Z724" s="270"/>
      <c r="AB724" s="272" t="str">
        <f t="shared" si="104"/>
        <v/>
      </c>
    </row>
    <row r="725" spans="1:28" s="271" customFormat="1" ht="20">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102"/>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3"/>
        <v>0</v>
      </c>
      <c r="Y725" s="270"/>
      <c r="Z725" s="270"/>
      <c r="AB725" s="272" t="str">
        <f t="shared" si="104"/>
        <v/>
      </c>
    </row>
    <row r="726" spans="1:28" s="271" customFormat="1" ht="20">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102"/>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3"/>
        <v>0</v>
      </c>
      <c r="Y726" s="270"/>
      <c r="Z726" s="270"/>
      <c r="AB726" s="272" t="str">
        <f t="shared" si="104"/>
        <v/>
      </c>
    </row>
    <row r="727" spans="1:28" s="271" customFormat="1" ht="20">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102"/>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3"/>
        <v>0</v>
      </c>
      <c r="Y727" s="270"/>
      <c r="Z727" s="270"/>
      <c r="AB727" s="272" t="str">
        <f t="shared" si="104"/>
        <v/>
      </c>
    </row>
    <row r="728" spans="1:28" s="271" customFormat="1" ht="20">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102"/>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3"/>
        <v>0</v>
      </c>
      <c r="Y728" s="270"/>
      <c r="Z728" s="270"/>
      <c r="AB728" s="272" t="str">
        <f t="shared" si="104"/>
        <v/>
      </c>
    </row>
    <row r="729" spans="1:28" s="271" customFormat="1" ht="20">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102"/>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3"/>
        <v>0</v>
      </c>
      <c r="Y729" s="270"/>
      <c r="Z729" s="270"/>
      <c r="AB729" s="272" t="str">
        <f t="shared" si="104"/>
        <v/>
      </c>
    </row>
    <row r="730" spans="1:28" s="271" customFormat="1" ht="20">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102"/>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3"/>
        <v>0</v>
      </c>
      <c r="Y730" s="270"/>
      <c r="Z730" s="270"/>
      <c r="AB730" s="272" t="str">
        <f t="shared" si="104"/>
        <v/>
      </c>
    </row>
    <row r="731" spans="1:28" s="271" customFormat="1" ht="20">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ca="1" si="102"/>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ca="1" si="103"/>
        <v>0</v>
      </c>
      <c r="Y731" s="270"/>
      <c r="Z731" s="270"/>
      <c r="AB731" s="272" t="str">
        <f t="shared" si="104"/>
        <v/>
      </c>
    </row>
    <row r="732" spans="1:28" s="271" customFormat="1" ht="20">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ref="X732:X762" ca="1" si="106">IF(AND(C732="Smelter not listed",OR(LEN(D732)=0,LEN(E732)=0)),1,0)</f>
        <v>0</v>
      </c>
      <c r="Y732" s="270"/>
      <c r="Z732" s="270"/>
      <c r="AB732" s="272" t="str">
        <f t="shared" ref="AB732:AB762" si="107">B732&amp;C732</f>
        <v/>
      </c>
    </row>
    <row r="733" spans="1:28" s="271" customFormat="1" ht="20">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5"/>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6"/>
        <v>0</v>
      </c>
      <c r="Y733" s="270"/>
      <c r="Z733" s="270"/>
      <c r="AB733" s="272" t="str">
        <f t="shared" si="107"/>
        <v/>
      </c>
    </row>
    <row r="734" spans="1:28" s="271" customFormat="1" ht="20">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5"/>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6"/>
        <v>0</v>
      </c>
      <c r="Y734" s="270"/>
      <c r="Z734" s="270"/>
      <c r="AB734" s="272" t="str">
        <f t="shared" si="107"/>
        <v/>
      </c>
    </row>
    <row r="735" spans="1:28" s="271" customFormat="1" ht="20">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5"/>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6"/>
        <v>0</v>
      </c>
      <c r="Y735" s="270"/>
      <c r="Z735" s="270"/>
      <c r="AB735" s="272" t="str">
        <f t="shared" si="107"/>
        <v/>
      </c>
    </row>
    <row r="736" spans="1:28" s="271" customFormat="1" ht="20">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5"/>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6"/>
        <v>0</v>
      </c>
      <c r="Y736" s="270"/>
      <c r="Z736" s="270"/>
      <c r="AB736" s="272" t="str">
        <f t="shared" si="107"/>
        <v/>
      </c>
    </row>
    <row r="737" spans="1:28" s="271" customFormat="1" ht="20">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5"/>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6"/>
        <v>0</v>
      </c>
      <c r="Y737" s="270"/>
      <c r="Z737" s="270"/>
      <c r="AB737" s="272" t="str">
        <f t="shared" si="107"/>
        <v/>
      </c>
    </row>
    <row r="738" spans="1:28" s="271" customFormat="1" ht="20">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5"/>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6"/>
        <v>0</v>
      </c>
      <c r="Y738" s="270"/>
      <c r="Z738" s="270"/>
      <c r="AB738" s="272" t="str">
        <f t="shared" si="107"/>
        <v/>
      </c>
    </row>
    <row r="739" spans="1:28" s="271" customFormat="1" ht="20">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5"/>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6"/>
        <v>0</v>
      </c>
      <c r="Y739" s="270"/>
      <c r="Z739" s="270"/>
      <c r="AB739" s="272" t="str">
        <f t="shared" si="107"/>
        <v/>
      </c>
    </row>
    <row r="740" spans="1:28" s="271" customFormat="1" ht="20">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5"/>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6"/>
        <v>0</v>
      </c>
      <c r="Y740" s="270"/>
      <c r="Z740" s="270"/>
      <c r="AB740" s="272" t="str">
        <f t="shared" si="107"/>
        <v/>
      </c>
    </row>
    <row r="741" spans="1:28" s="271" customFormat="1" ht="20">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5"/>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6"/>
        <v>0</v>
      </c>
      <c r="Y741" s="270"/>
      <c r="Z741" s="270"/>
      <c r="AB741" s="272" t="str">
        <f t="shared" si="107"/>
        <v/>
      </c>
    </row>
    <row r="742" spans="1:28" s="271" customFormat="1" ht="20">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5"/>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6"/>
        <v>0</v>
      </c>
      <c r="Y742" s="270"/>
      <c r="Z742" s="270"/>
      <c r="AB742" s="272" t="str">
        <f t="shared" si="107"/>
        <v/>
      </c>
    </row>
    <row r="743" spans="1:28" s="271" customFormat="1" ht="20">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5"/>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6"/>
        <v>0</v>
      </c>
      <c r="Y743" s="270"/>
      <c r="Z743" s="270"/>
      <c r="AB743" s="272" t="str">
        <f t="shared" si="107"/>
        <v/>
      </c>
    </row>
    <row r="744" spans="1:28" s="271" customFormat="1" ht="20">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5"/>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6"/>
        <v>0</v>
      </c>
      <c r="Y744" s="270"/>
      <c r="Z744" s="270"/>
      <c r="AB744" s="272" t="str">
        <f t="shared" si="107"/>
        <v/>
      </c>
    </row>
    <row r="745" spans="1:28" s="271" customFormat="1" ht="20">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5"/>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6"/>
        <v>0</v>
      </c>
      <c r="Y745" s="270"/>
      <c r="Z745" s="270"/>
      <c r="AB745" s="272" t="str">
        <f t="shared" si="107"/>
        <v/>
      </c>
    </row>
    <row r="746" spans="1:28" s="271" customFormat="1" ht="20">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5"/>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6"/>
        <v>0</v>
      </c>
      <c r="Y746" s="270"/>
      <c r="Z746" s="270"/>
      <c r="AB746" s="272" t="str">
        <f t="shared" si="107"/>
        <v/>
      </c>
    </row>
    <row r="747" spans="1:28" s="271" customFormat="1" ht="20">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5"/>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6"/>
        <v>0</v>
      </c>
      <c r="Y747" s="270"/>
      <c r="Z747" s="270"/>
      <c r="AB747" s="272" t="str">
        <f t="shared" si="107"/>
        <v/>
      </c>
    </row>
    <row r="748" spans="1:28" s="271" customFormat="1" ht="20">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5"/>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6"/>
        <v>0</v>
      </c>
      <c r="Y748" s="270"/>
      <c r="Z748" s="270"/>
      <c r="AB748" s="272" t="str">
        <f t="shared" si="107"/>
        <v/>
      </c>
    </row>
    <row r="749" spans="1:28" s="271" customFormat="1" ht="20">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5"/>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6"/>
        <v>0</v>
      </c>
      <c r="Y749" s="270"/>
      <c r="Z749" s="270"/>
      <c r="AB749" s="272" t="str">
        <f t="shared" si="107"/>
        <v/>
      </c>
    </row>
    <row r="750" spans="1:28" s="271" customFormat="1" ht="20">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5"/>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6"/>
        <v>0</v>
      </c>
      <c r="Y750" s="270"/>
      <c r="Z750" s="270"/>
      <c r="AB750" s="272" t="str">
        <f t="shared" si="107"/>
        <v/>
      </c>
    </row>
    <row r="751" spans="1:28" s="271" customFormat="1" ht="20">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5"/>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6"/>
        <v>0</v>
      </c>
      <c r="Y751" s="270"/>
      <c r="Z751" s="270"/>
      <c r="AB751" s="272" t="str">
        <f t="shared" si="107"/>
        <v/>
      </c>
    </row>
    <row r="752" spans="1:28" s="271" customFormat="1" ht="20">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5"/>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6"/>
        <v>0</v>
      </c>
      <c r="Y752" s="270"/>
      <c r="Z752" s="270"/>
      <c r="AB752" s="272" t="str">
        <f t="shared" si="107"/>
        <v/>
      </c>
    </row>
    <row r="753" spans="1:28" s="271" customFormat="1" ht="20">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5"/>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6"/>
        <v>0</v>
      </c>
      <c r="Y753" s="270"/>
      <c r="Z753" s="270"/>
      <c r="AB753" s="272" t="str">
        <f t="shared" si="107"/>
        <v/>
      </c>
    </row>
    <row r="754" spans="1:28" s="271" customFormat="1" ht="20">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5"/>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6"/>
        <v>0</v>
      </c>
      <c r="Y754" s="270"/>
      <c r="Z754" s="270"/>
      <c r="AB754" s="272" t="str">
        <f t="shared" si="107"/>
        <v/>
      </c>
    </row>
    <row r="755" spans="1:28" s="271" customFormat="1" ht="20">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5"/>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6"/>
        <v>0</v>
      </c>
      <c r="Y755" s="270"/>
      <c r="Z755" s="270"/>
      <c r="AB755" s="272" t="str">
        <f t="shared" si="107"/>
        <v/>
      </c>
    </row>
    <row r="756" spans="1:28" s="271" customFormat="1" ht="20">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5"/>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6"/>
        <v>0</v>
      </c>
      <c r="Y756" s="270"/>
      <c r="Z756" s="270"/>
      <c r="AB756" s="272" t="str">
        <f t="shared" si="107"/>
        <v/>
      </c>
    </row>
    <row r="757" spans="1:28" s="271" customFormat="1" ht="20">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5"/>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6"/>
        <v>0</v>
      </c>
      <c r="Y757" s="270"/>
      <c r="Z757" s="270"/>
      <c r="AB757" s="272" t="str">
        <f t="shared" si="107"/>
        <v/>
      </c>
    </row>
    <row r="758" spans="1:28" s="271" customFormat="1" ht="20">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5"/>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6"/>
        <v>0</v>
      </c>
      <c r="Y758" s="270"/>
      <c r="Z758" s="270"/>
      <c r="AB758" s="272" t="str">
        <f t="shared" si="107"/>
        <v/>
      </c>
    </row>
    <row r="759" spans="1:28" s="271" customFormat="1" ht="20">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5"/>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6"/>
        <v>0</v>
      </c>
      <c r="Y759" s="270"/>
      <c r="Z759" s="270"/>
      <c r="AB759" s="272" t="str">
        <f t="shared" si="107"/>
        <v/>
      </c>
    </row>
    <row r="760" spans="1:28" s="271" customFormat="1" ht="20">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5"/>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6"/>
        <v>0</v>
      </c>
      <c r="Y760" s="270"/>
      <c r="Z760" s="270"/>
      <c r="AB760" s="272" t="str">
        <f t="shared" si="107"/>
        <v/>
      </c>
    </row>
    <row r="761" spans="1:28" s="271" customFormat="1" ht="20">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5"/>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6"/>
        <v>0</v>
      </c>
      <c r="Y761" s="270"/>
      <c r="Z761" s="270"/>
      <c r="AB761" s="272" t="str">
        <f t="shared" si="107"/>
        <v/>
      </c>
    </row>
    <row r="762" spans="1:28" s="271" customFormat="1" ht="20">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ca="1" si="105"/>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ca="1" si="106"/>
        <v>0</v>
      </c>
      <c r="Y762" s="270"/>
      <c r="Z762" s="270"/>
      <c r="AB762" s="272" t="str">
        <f t="shared" si="107"/>
        <v/>
      </c>
    </row>
    <row r="763" spans="1:28" s="271" customFormat="1" ht="20">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 ca="1" si="109">IF(AND(C763="Smelter not listed",OR(LEN(D763)=0,LEN(E763)=0)),1,0)</f>
        <v>0</v>
      </c>
      <c r="Y763" s="270"/>
      <c r="Z763" s="270"/>
      <c r="AB763" s="272" t="str">
        <f t="shared" ref="AB763" si="110">B763&amp;C763</f>
        <v/>
      </c>
    </row>
    <row r="764" spans="1:28" s="271" customFormat="1" ht="20">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ref="X764:X795" ca="1" si="112">IF(AND(C764="Smelter not listed",OR(LEN(D764)=0,LEN(E764)=0)),1,0)</f>
        <v>0</v>
      </c>
      <c r="Y764" s="270"/>
      <c r="Z764" s="270"/>
      <c r="AB764" s="272" t="str">
        <f t="shared" ref="AB764:AB795" si="113">B764&amp;C764</f>
        <v/>
      </c>
    </row>
    <row r="765" spans="1:28" s="271" customFormat="1" ht="20">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11"/>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12"/>
        <v>0</v>
      </c>
      <c r="Y765" s="270"/>
      <c r="Z765" s="270"/>
      <c r="AB765" s="272" t="str">
        <f t="shared" si="113"/>
        <v/>
      </c>
    </row>
    <row r="766" spans="1:28" s="271" customFormat="1" ht="20">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11"/>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12"/>
        <v>0</v>
      </c>
      <c r="Y766" s="270"/>
      <c r="Z766" s="270"/>
      <c r="AB766" s="272" t="str">
        <f t="shared" si="113"/>
        <v/>
      </c>
    </row>
    <row r="767" spans="1:28" s="271" customFormat="1" ht="20">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11"/>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12"/>
        <v>0</v>
      </c>
      <c r="Y767" s="270"/>
      <c r="Z767" s="270"/>
      <c r="AB767" s="272" t="str">
        <f t="shared" si="113"/>
        <v/>
      </c>
    </row>
    <row r="768" spans="1:28" s="271" customFormat="1" ht="20">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11"/>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12"/>
        <v>0</v>
      </c>
      <c r="Y768" s="270"/>
      <c r="Z768" s="270"/>
      <c r="AB768" s="272" t="str">
        <f t="shared" si="113"/>
        <v/>
      </c>
    </row>
    <row r="769" spans="1:28" s="271" customFormat="1" ht="20">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11"/>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12"/>
        <v>0</v>
      </c>
      <c r="Y769" s="270"/>
      <c r="Z769" s="270"/>
      <c r="AB769" s="272" t="str">
        <f t="shared" si="113"/>
        <v/>
      </c>
    </row>
    <row r="770" spans="1:28" s="271" customFormat="1" ht="20">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11"/>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12"/>
        <v>0</v>
      </c>
      <c r="Y770" s="270"/>
      <c r="Z770" s="270"/>
      <c r="AB770" s="272" t="str">
        <f t="shared" si="113"/>
        <v/>
      </c>
    </row>
    <row r="771" spans="1:28" s="271" customFormat="1" ht="20">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11"/>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12"/>
        <v>0</v>
      </c>
      <c r="Y771" s="270"/>
      <c r="Z771" s="270"/>
      <c r="AB771" s="272" t="str">
        <f t="shared" si="113"/>
        <v/>
      </c>
    </row>
    <row r="772" spans="1:28" s="271" customFormat="1" ht="20">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11"/>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12"/>
        <v>0</v>
      </c>
      <c r="Y772" s="270"/>
      <c r="Z772" s="270"/>
      <c r="AB772" s="272" t="str">
        <f t="shared" si="113"/>
        <v/>
      </c>
    </row>
    <row r="773" spans="1:28" s="271" customFormat="1" ht="20">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11"/>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12"/>
        <v>0</v>
      </c>
      <c r="Y773" s="270"/>
      <c r="Z773" s="270"/>
      <c r="AB773" s="272" t="str">
        <f t="shared" si="113"/>
        <v/>
      </c>
    </row>
    <row r="774" spans="1:28" s="271" customFormat="1" ht="20">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11"/>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12"/>
        <v>0</v>
      </c>
      <c r="Y774" s="270"/>
      <c r="Z774" s="270"/>
      <c r="AB774" s="272" t="str">
        <f t="shared" si="113"/>
        <v/>
      </c>
    </row>
    <row r="775" spans="1:28" s="271" customFormat="1" ht="20">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11"/>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12"/>
        <v>0</v>
      </c>
      <c r="Y775" s="270"/>
      <c r="Z775" s="270"/>
      <c r="AB775" s="272" t="str">
        <f t="shared" si="113"/>
        <v/>
      </c>
    </row>
    <row r="776" spans="1:28" s="271" customFormat="1" ht="20">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11"/>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12"/>
        <v>0</v>
      </c>
      <c r="Y776" s="270"/>
      <c r="Z776" s="270"/>
      <c r="AB776" s="272" t="str">
        <f t="shared" si="113"/>
        <v/>
      </c>
    </row>
    <row r="777" spans="1:28" s="271" customFormat="1" ht="20">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11"/>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12"/>
        <v>0</v>
      </c>
      <c r="Y777" s="270"/>
      <c r="Z777" s="270"/>
      <c r="AB777" s="272" t="str">
        <f t="shared" si="113"/>
        <v/>
      </c>
    </row>
    <row r="778" spans="1:28" s="271" customFormat="1" ht="20">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11"/>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12"/>
        <v>0</v>
      </c>
      <c r="Y778" s="270"/>
      <c r="Z778" s="270"/>
      <c r="AB778" s="272" t="str">
        <f t="shared" si="113"/>
        <v/>
      </c>
    </row>
    <row r="779" spans="1:28" s="271" customFormat="1" ht="20">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11"/>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12"/>
        <v>0</v>
      </c>
      <c r="Y779" s="270"/>
      <c r="Z779" s="270"/>
      <c r="AB779" s="272" t="str">
        <f t="shared" si="113"/>
        <v/>
      </c>
    </row>
    <row r="780" spans="1:28" s="271" customFormat="1" ht="20">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11"/>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12"/>
        <v>0</v>
      </c>
      <c r="Y780" s="270"/>
      <c r="Z780" s="270"/>
      <c r="AB780" s="272" t="str">
        <f t="shared" si="113"/>
        <v/>
      </c>
    </row>
    <row r="781" spans="1:28" s="271" customFormat="1" ht="20">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11"/>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12"/>
        <v>0</v>
      </c>
      <c r="Y781" s="270"/>
      <c r="Z781" s="270"/>
      <c r="AB781" s="272" t="str">
        <f t="shared" si="113"/>
        <v/>
      </c>
    </row>
    <row r="782" spans="1:28" s="271" customFormat="1" ht="20">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11"/>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12"/>
        <v>0</v>
      </c>
      <c r="Y782" s="270"/>
      <c r="Z782" s="270"/>
      <c r="AB782" s="272" t="str">
        <f t="shared" si="113"/>
        <v/>
      </c>
    </row>
    <row r="783" spans="1:28" s="271" customFormat="1" ht="20">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11"/>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12"/>
        <v>0</v>
      </c>
      <c r="Y783" s="270"/>
      <c r="Z783" s="270"/>
      <c r="AB783" s="272" t="str">
        <f t="shared" si="113"/>
        <v/>
      </c>
    </row>
    <row r="784" spans="1:28" s="271" customFormat="1" ht="20">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11"/>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12"/>
        <v>0</v>
      </c>
      <c r="Y784" s="270"/>
      <c r="Z784" s="270"/>
      <c r="AB784" s="272" t="str">
        <f t="shared" si="113"/>
        <v/>
      </c>
    </row>
    <row r="785" spans="1:28" s="271" customFormat="1" ht="20">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11"/>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12"/>
        <v>0</v>
      </c>
      <c r="Y785" s="270"/>
      <c r="Z785" s="270"/>
      <c r="AB785" s="272" t="str">
        <f t="shared" si="113"/>
        <v/>
      </c>
    </row>
    <row r="786" spans="1:28" s="271" customFormat="1" ht="20">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11"/>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12"/>
        <v>0</v>
      </c>
      <c r="Y786" s="270"/>
      <c r="Z786" s="270"/>
      <c r="AB786" s="272" t="str">
        <f t="shared" si="113"/>
        <v/>
      </c>
    </row>
    <row r="787" spans="1:28" s="271" customFormat="1" ht="20">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11"/>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12"/>
        <v>0</v>
      </c>
      <c r="Y787" s="270"/>
      <c r="Z787" s="270"/>
      <c r="AB787" s="272" t="str">
        <f t="shared" si="113"/>
        <v/>
      </c>
    </row>
    <row r="788" spans="1:28" s="271" customFormat="1" ht="20">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11"/>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12"/>
        <v>0</v>
      </c>
      <c r="Y788" s="270"/>
      <c r="Z788" s="270"/>
      <c r="AB788" s="272" t="str">
        <f t="shared" si="113"/>
        <v/>
      </c>
    </row>
    <row r="789" spans="1:28" s="271" customFormat="1" ht="20">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11"/>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12"/>
        <v>0</v>
      </c>
      <c r="Y789" s="270"/>
      <c r="Z789" s="270"/>
      <c r="AB789" s="272" t="str">
        <f t="shared" si="113"/>
        <v/>
      </c>
    </row>
    <row r="790" spans="1:28" s="271" customFormat="1" ht="20">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11"/>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12"/>
        <v>0</v>
      </c>
      <c r="Y790" s="270"/>
      <c r="Z790" s="270"/>
      <c r="AB790" s="272" t="str">
        <f t="shared" si="113"/>
        <v/>
      </c>
    </row>
    <row r="791" spans="1:28" s="271" customFormat="1" ht="20">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11"/>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12"/>
        <v>0</v>
      </c>
      <c r="Y791" s="270"/>
      <c r="Z791" s="270"/>
      <c r="AB791" s="272" t="str">
        <f t="shared" si="113"/>
        <v/>
      </c>
    </row>
    <row r="792" spans="1:28" s="271" customFormat="1" ht="20">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11"/>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12"/>
        <v>0</v>
      </c>
      <c r="Y792" s="270"/>
      <c r="Z792" s="270"/>
      <c r="AB792" s="272" t="str">
        <f t="shared" si="113"/>
        <v/>
      </c>
    </row>
    <row r="793" spans="1:28" s="271" customFormat="1" ht="20">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11"/>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12"/>
        <v>0</v>
      </c>
      <c r="Y793" s="270"/>
      <c r="Z793" s="270"/>
      <c r="AB793" s="272" t="str">
        <f t="shared" si="113"/>
        <v/>
      </c>
    </row>
    <row r="794" spans="1:28" s="271" customFormat="1" ht="20">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11"/>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12"/>
        <v>0</v>
      </c>
      <c r="Y794" s="270"/>
      <c r="Z794" s="270"/>
      <c r="AB794" s="272" t="str">
        <f t="shared" si="113"/>
        <v/>
      </c>
    </row>
    <row r="795" spans="1:28" s="271" customFormat="1" ht="20">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ca="1" si="111"/>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ca="1" si="112"/>
        <v>0</v>
      </c>
      <c r="Y795" s="270"/>
      <c r="Z795" s="270"/>
      <c r="AB795" s="272" t="str">
        <f t="shared" si="113"/>
        <v/>
      </c>
    </row>
    <row r="796" spans="1:28" s="271" customFormat="1" ht="20">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ref="X796:X826" ca="1" si="115">IF(AND(C796="Smelter not listed",OR(LEN(D796)=0,LEN(E796)=0)),1,0)</f>
        <v>0</v>
      </c>
      <c r="Y796" s="270"/>
      <c r="Z796" s="270"/>
      <c r="AB796" s="272" t="str">
        <f t="shared" ref="AB796:AB826" si="116">B796&amp;C796</f>
        <v/>
      </c>
    </row>
    <row r="797" spans="1:28" s="271" customFormat="1" ht="20">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4"/>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5"/>
        <v>0</v>
      </c>
      <c r="Y797" s="270"/>
      <c r="Z797" s="270"/>
      <c r="AB797" s="272" t="str">
        <f t="shared" si="116"/>
        <v/>
      </c>
    </row>
    <row r="798" spans="1:28" s="271" customFormat="1" ht="20">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4"/>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5"/>
        <v>0</v>
      </c>
      <c r="Y798" s="270"/>
      <c r="Z798" s="270"/>
      <c r="AB798" s="272" t="str">
        <f t="shared" si="116"/>
        <v/>
      </c>
    </row>
    <row r="799" spans="1:28" s="271" customFormat="1" ht="20">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4"/>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5"/>
        <v>0</v>
      </c>
      <c r="Y799" s="270"/>
      <c r="Z799" s="270"/>
      <c r="AB799" s="272" t="str">
        <f t="shared" si="116"/>
        <v/>
      </c>
    </row>
    <row r="800" spans="1:28" s="271" customFormat="1" ht="20">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4"/>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5"/>
        <v>0</v>
      </c>
      <c r="Y800" s="270"/>
      <c r="Z800" s="270"/>
      <c r="AB800" s="272" t="str">
        <f t="shared" si="116"/>
        <v/>
      </c>
    </row>
    <row r="801" spans="1:28" s="271" customFormat="1" ht="20">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4"/>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5"/>
        <v>0</v>
      </c>
      <c r="Y801" s="270"/>
      <c r="Z801" s="270"/>
      <c r="AB801" s="272" t="str">
        <f t="shared" si="116"/>
        <v/>
      </c>
    </row>
    <row r="802" spans="1:28" s="271" customFormat="1" ht="20">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4"/>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5"/>
        <v>0</v>
      </c>
      <c r="Y802" s="270"/>
      <c r="Z802" s="270"/>
      <c r="AB802" s="272" t="str">
        <f t="shared" si="116"/>
        <v/>
      </c>
    </row>
    <row r="803" spans="1:28" s="271" customFormat="1" ht="20">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4"/>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5"/>
        <v>0</v>
      </c>
      <c r="Y803" s="270"/>
      <c r="Z803" s="270"/>
      <c r="AB803" s="272" t="str">
        <f t="shared" si="116"/>
        <v/>
      </c>
    </row>
    <row r="804" spans="1:28" s="271" customFormat="1" ht="20">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4"/>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5"/>
        <v>0</v>
      </c>
      <c r="Y804" s="270"/>
      <c r="Z804" s="270"/>
      <c r="AB804" s="272" t="str">
        <f t="shared" si="116"/>
        <v/>
      </c>
    </row>
    <row r="805" spans="1:28" s="271" customFormat="1" ht="20">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4"/>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5"/>
        <v>0</v>
      </c>
      <c r="Y805" s="270"/>
      <c r="Z805" s="270"/>
      <c r="AB805" s="272" t="str">
        <f t="shared" si="116"/>
        <v/>
      </c>
    </row>
    <row r="806" spans="1:28" s="271" customFormat="1" ht="20">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4"/>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5"/>
        <v>0</v>
      </c>
      <c r="Y806" s="270"/>
      <c r="Z806" s="270"/>
      <c r="AB806" s="272" t="str">
        <f t="shared" si="116"/>
        <v/>
      </c>
    </row>
    <row r="807" spans="1:28" s="271" customFormat="1" ht="20">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4"/>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5"/>
        <v>0</v>
      </c>
      <c r="Y807" s="270"/>
      <c r="Z807" s="270"/>
      <c r="AB807" s="272" t="str">
        <f t="shared" si="116"/>
        <v/>
      </c>
    </row>
    <row r="808" spans="1:28" s="271" customFormat="1" ht="20">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4"/>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5"/>
        <v>0</v>
      </c>
      <c r="Y808" s="270"/>
      <c r="Z808" s="270"/>
      <c r="AB808" s="272" t="str">
        <f t="shared" si="116"/>
        <v/>
      </c>
    </row>
    <row r="809" spans="1:28" s="271" customFormat="1" ht="20">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4"/>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5"/>
        <v>0</v>
      </c>
      <c r="Y809" s="270"/>
      <c r="Z809" s="270"/>
      <c r="AB809" s="272" t="str">
        <f t="shared" si="116"/>
        <v/>
      </c>
    </row>
    <row r="810" spans="1:28" s="271" customFormat="1" ht="20">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4"/>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5"/>
        <v>0</v>
      </c>
      <c r="Y810" s="270"/>
      <c r="Z810" s="270"/>
      <c r="AB810" s="272" t="str">
        <f t="shared" si="116"/>
        <v/>
      </c>
    </row>
    <row r="811" spans="1:28" s="271" customFormat="1" ht="20">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4"/>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5"/>
        <v>0</v>
      </c>
      <c r="Y811" s="270"/>
      <c r="Z811" s="270"/>
      <c r="AB811" s="272" t="str">
        <f t="shared" si="116"/>
        <v/>
      </c>
    </row>
    <row r="812" spans="1:28" s="271" customFormat="1" ht="20">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4"/>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5"/>
        <v>0</v>
      </c>
      <c r="Y812" s="270"/>
      <c r="Z812" s="270"/>
      <c r="AB812" s="272" t="str">
        <f t="shared" si="116"/>
        <v/>
      </c>
    </row>
    <row r="813" spans="1:28" s="271" customFormat="1" ht="20">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4"/>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5"/>
        <v>0</v>
      </c>
      <c r="Y813" s="270"/>
      <c r="Z813" s="270"/>
      <c r="AB813" s="272" t="str">
        <f t="shared" si="116"/>
        <v/>
      </c>
    </row>
    <row r="814" spans="1:28" s="271" customFormat="1" ht="20">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4"/>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5"/>
        <v>0</v>
      </c>
      <c r="Y814" s="270"/>
      <c r="Z814" s="270"/>
      <c r="AB814" s="272" t="str">
        <f t="shared" si="116"/>
        <v/>
      </c>
    </row>
    <row r="815" spans="1:28" s="271" customFormat="1" ht="20">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4"/>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5"/>
        <v>0</v>
      </c>
      <c r="Y815" s="270"/>
      <c r="Z815" s="270"/>
      <c r="AB815" s="272" t="str">
        <f t="shared" si="116"/>
        <v/>
      </c>
    </row>
    <row r="816" spans="1:28" s="271" customFormat="1" ht="20">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4"/>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5"/>
        <v>0</v>
      </c>
      <c r="Y816" s="270"/>
      <c r="Z816" s="270"/>
      <c r="AB816" s="272" t="str">
        <f t="shared" si="116"/>
        <v/>
      </c>
    </row>
    <row r="817" spans="1:28" s="271" customFormat="1" ht="20">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4"/>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5"/>
        <v>0</v>
      </c>
      <c r="Y817" s="270"/>
      <c r="Z817" s="270"/>
      <c r="AB817" s="272" t="str">
        <f t="shared" si="116"/>
        <v/>
      </c>
    </row>
    <row r="818" spans="1:28" s="271" customFormat="1" ht="20">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4"/>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5"/>
        <v>0</v>
      </c>
      <c r="Y818" s="270"/>
      <c r="Z818" s="270"/>
      <c r="AB818" s="272" t="str">
        <f t="shared" si="116"/>
        <v/>
      </c>
    </row>
    <row r="819" spans="1:28" s="271" customFormat="1" ht="20">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4"/>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5"/>
        <v>0</v>
      </c>
      <c r="Y819" s="270"/>
      <c r="Z819" s="270"/>
      <c r="AB819" s="272" t="str">
        <f t="shared" si="116"/>
        <v/>
      </c>
    </row>
    <row r="820" spans="1:28" s="271" customFormat="1" ht="20">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4"/>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5"/>
        <v>0</v>
      </c>
      <c r="Y820" s="270"/>
      <c r="Z820" s="270"/>
      <c r="AB820" s="272" t="str">
        <f t="shared" si="116"/>
        <v/>
      </c>
    </row>
    <row r="821" spans="1:28" s="271" customFormat="1" ht="20">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4"/>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5"/>
        <v>0</v>
      </c>
      <c r="Y821" s="270"/>
      <c r="Z821" s="270"/>
      <c r="AB821" s="272" t="str">
        <f t="shared" si="116"/>
        <v/>
      </c>
    </row>
    <row r="822" spans="1:28" s="271" customFormat="1" ht="20">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4"/>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5"/>
        <v>0</v>
      </c>
      <c r="Y822" s="270"/>
      <c r="Z822" s="270"/>
      <c r="AB822" s="272" t="str">
        <f t="shared" si="116"/>
        <v/>
      </c>
    </row>
    <row r="823" spans="1:28" s="271" customFormat="1" ht="20">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4"/>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5"/>
        <v>0</v>
      </c>
      <c r="Y823" s="270"/>
      <c r="Z823" s="270"/>
      <c r="AB823" s="272" t="str">
        <f t="shared" si="116"/>
        <v/>
      </c>
    </row>
    <row r="824" spans="1:28" s="271" customFormat="1" ht="20">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4"/>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5"/>
        <v>0</v>
      </c>
      <c r="Y824" s="270"/>
      <c r="Z824" s="270"/>
      <c r="AB824" s="272" t="str">
        <f t="shared" si="116"/>
        <v/>
      </c>
    </row>
    <row r="825" spans="1:28" s="271" customFormat="1" ht="20">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4"/>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5"/>
        <v>0</v>
      </c>
      <c r="Y825" s="270"/>
      <c r="Z825" s="270"/>
      <c r="AB825" s="272" t="str">
        <f t="shared" si="116"/>
        <v/>
      </c>
    </row>
    <row r="826" spans="1:28" s="271" customFormat="1" ht="20">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ca="1" si="114"/>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ca="1" si="115"/>
        <v>0</v>
      </c>
      <c r="Y826" s="270"/>
      <c r="Z826" s="270"/>
      <c r="AB826" s="272" t="str">
        <f t="shared" si="116"/>
        <v/>
      </c>
    </row>
    <row r="827" spans="1:28" s="271" customFormat="1" ht="20">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 ca="1" si="118">IF(AND(C827="Smelter not listed",OR(LEN(D827)=0,LEN(E827)=0)),1,0)</f>
        <v>0</v>
      </c>
      <c r="Y827" s="270"/>
      <c r="Z827" s="270"/>
      <c r="AB827" s="272" t="str">
        <f t="shared" ref="AB827" si="119">B827&amp;C827</f>
        <v/>
      </c>
    </row>
    <row r="828" spans="1:28" s="271" customFormat="1" ht="20">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ref="X828:X859" ca="1" si="121">IF(AND(C828="Smelter not listed",OR(LEN(D828)=0,LEN(E828)=0)),1,0)</f>
        <v>0</v>
      </c>
      <c r="Y828" s="270"/>
      <c r="Z828" s="270"/>
      <c r="AB828" s="272" t="str">
        <f t="shared" ref="AB828:AB859" si="122">B828&amp;C828</f>
        <v/>
      </c>
    </row>
    <row r="829" spans="1:28" s="271" customFormat="1" ht="20">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20"/>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21"/>
        <v>0</v>
      </c>
      <c r="Y829" s="270"/>
      <c r="Z829" s="270"/>
      <c r="AB829" s="272" t="str">
        <f t="shared" si="122"/>
        <v/>
      </c>
    </row>
    <row r="830" spans="1:28" s="271" customFormat="1" ht="20">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20"/>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21"/>
        <v>0</v>
      </c>
      <c r="Y830" s="270"/>
      <c r="Z830" s="270"/>
      <c r="AB830" s="272" t="str">
        <f t="shared" si="122"/>
        <v/>
      </c>
    </row>
    <row r="831" spans="1:28" s="271" customFormat="1" ht="20">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20"/>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21"/>
        <v>0</v>
      </c>
      <c r="Y831" s="270"/>
      <c r="Z831" s="270"/>
      <c r="AB831" s="272" t="str">
        <f t="shared" si="122"/>
        <v/>
      </c>
    </row>
    <row r="832" spans="1:28" s="271" customFormat="1" ht="20">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20"/>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21"/>
        <v>0</v>
      </c>
      <c r="Y832" s="270"/>
      <c r="Z832" s="270"/>
      <c r="AB832" s="272" t="str">
        <f t="shared" si="122"/>
        <v/>
      </c>
    </row>
    <row r="833" spans="1:28" s="271" customFormat="1" ht="20">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20"/>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21"/>
        <v>0</v>
      </c>
      <c r="Y833" s="270"/>
      <c r="Z833" s="270"/>
      <c r="AB833" s="272" t="str">
        <f t="shared" si="122"/>
        <v/>
      </c>
    </row>
    <row r="834" spans="1:28" s="271" customFormat="1" ht="20">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20"/>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21"/>
        <v>0</v>
      </c>
      <c r="Y834" s="270"/>
      <c r="Z834" s="270"/>
      <c r="AB834" s="272" t="str">
        <f t="shared" si="122"/>
        <v/>
      </c>
    </row>
    <row r="835" spans="1:28" s="271" customFormat="1" ht="20">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20"/>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21"/>
        <v>0</v>
      </c>
      <c r="Y835" s="270"/>
      <c r="Z835" s="270"/>
      <c r="AB835" s="272" t="str">
        <f t="shared" si="122"/>
        <v/>
      </c>
    </row>
    <row r="836" spans="1:28" s="271" customFormat="1" ht="20">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20"/>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21"/>
        <v>0</v>
      </c>
      <c r="Y836" s="270"/>
      <c r="Z836" s="270"/>
      <c r="AB836" s="272" t="str">
        <f t="shared" si="122"/>
        <v/>
      </c>
    </row>
    <row r="837" spans="1:28" s="271" customFormat="1" ht="20">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20"/>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21"/>
        <v>0</v>
      </c>
      <c r="Y837" s="270"/>
      <c r="Z837" s="270"/>
      <c r="AB837" s="272" t="str">
        <f t="shared" si="122"/>
        <v/>
      </c>
    </row>
    <row r="838" spans="1:28" s="271" customFormat="1" ht="20">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20"/>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21"/>
        <v>0</v>
      </c>
      <c r="Y838" s="270"/>
      <c r="Z838" s="270"/>
      <c r="AB838" s="272" t="str">
        <f t="shared" si="122"/>
        <v/>
      </c>
    </row>
    <row r="839" spans="1:28" s="271" customFormat="1" ht="20">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20"/>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21"/>
        <v>0</v>
      </c>
      <c r="Y839" s="270"/>
      <c r="Z839" s="270"/>
      <c r="AB839" s="272" t="str">
        <f t="shared" si="122"/>
        <v/>
      </c>
    </row>
    <row r="840" spans="1:28" s="271" customFormat="1" ht="20">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20"/>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21"/>
        <v>0</v>
      </c>
      <c r="Y840" s="270"/>
      <c r="Z840" s="270"/>
      <c r="AB840" s="272" t="str">
        <f t="shared" si="122"/>
        <v/>
      </c>
    </row>
    <row r="841" spans="1:28" s="271" customFormat="1" ht="20">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20"/>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21"/>
        <v>0</v>
      </c>
      <c r="Y841" s="270"/>
      <c r="Z841" s="270"/>
      <c r="AB841" s="272" t="str">
        <f t="shared" si="122"/>
        <v/>
      </c>
    </row>
    <row r="842" spans="1:28" s="271" customFormat="1" ht="20">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20"/>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21"/>
        <v>0</v>
      </c>
      <c r="Y842" s="270"/>
      <c r="Z842" s="270"/>
      <c r="AB842" s="272" t="str">
        <f t="shared" si="122"/>
        <v/>
      </c>
    </row>
    <row r="843" spans="1:28" s="271" customFormat="1" ht="20">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20"/>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21"/>
        <v>0</v>
      </c>
      <c r="Y843" s="270"/>
      <c r="Z843" s="270"/>
      <c r="AB843" s="272" t="str">
        <f t="shared" si="122"/>
        <v/>
      </c>
    </row>
    <row r="844" spans="1:28" s="271" customFormat="1" ht="20">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20"/>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21"/>
        <v>0</v>
      </c>
      <c r="Y844" s="270"/>
      <c r="Z844" s="270"/>
      <c r="AB844" s="272" t="str">
        <f t="shared" si="122"/>
        <v/>
      </c>
    </row>
    <row r="845" spans="1:28" s="271" customFormat="1" ht="20">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20"/>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21"/>
        <v>0</v>
      </c>
      <c r="Y845" s="270"/>
      <c r="Z845" s="270"/>
      <c r="AB845" s="272" t="str">
        <f t="shared" si="122"/>
        <v/>
      </c>
    </row>
    <row r="846" spans="1:28" s="271" customFormat="1" ht="20">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20"/>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21"/>
        <v>0</v>
      </c>
      <c r="Y846" s="270"/>
      <c r="Z846" s="270"/>
      <c r="AB846" s="272" t="str">
        <f t="shared" si="122"/>
        <v/>
      </c>
    </row>
    <row r="847" spans="1:28" s="271" customFormat="1" ht="20">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20"/>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21"/>
        <v>0</v>
      </c>
      <c r="Y847" s="270"/>
      <c r="Z847" s="270"/>
      <c r="AB847" s="272" t="str">
        <f t="shared" si="122"/>
        <v/>
      </c>
    </row>
    <row r="848" spans="1:28" s="271" customFormat="1" ht="20">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20"/>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21"/>
        <v>0</v>
      </c>
      <c r="Y848" s="270"/>
      <c r="Z848" s="270"/>
      <c r="AB848" s="272" t="str">
        <f t="shared" si="122"/>
        <v/>
      </c>
    </row>
    <row r="849" spans="1:28" s="271" customFormat="1" ht="20">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20"/>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21"/>
        <v>0</v>
      </c>
      <c r="Y849" s="270"/>
      <c r="Z849" s="270"/>
      <c r="AB849" s="272" t="str">
        <f t="shared" si="122"/>
        <v/>
      </c>
    </row>
    <row r="850" spans="1:28" s="271" customFormat="1" ht="20">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20"/>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21"/>
        <v>0</v>
      </c>
      <c r="Y850" s="270"/>
      <c r="Z850" s="270"/>
      <c r="AB850" s="272" t="str">
        <f t="shared" si="122"/>
        <v/>
      </c>
    </row>
    <row r="851" spans="1:28" s="271" customFormat="1" ht="20">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20"/>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21"/>
        <v>0</v>
      </c>
      <c r="Y851" s="270"/>
      <c r="Z851" s="270"/>
      <c r="AB851" s="272" t="str">
        <f t="shared" si="122"/>
        <v/>
      </c>
    </row>
    <row r="852" spans="1:28" s="271" customFormat="1" ht="20">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20"/>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21"/>
        <v>0</v>
      </c>
      <c r="Y852" s="270"/>
      <c r="Z852" s="270"/>
      <c r="AB852" s="272" t="str">
        <f t="shared" si="122"/>
        <v/>
      </c>
    </row>
    <row r="853" spans="1:28" s="271" customFormat="1" ht="20">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20"/>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21"/>
        <v>0</v>
      </c>
      <c r="Y853" s="270"/>
      <c r="Z853" s="270"/>
      <c r="AB853" s="272" t="str">
        <f t="shared" si="122"/>
        <v/>
      </c>
    </row>
    <row r="854" spans="1:28" s="271" customFormat="1" ht="20">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20"/>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21"/>
        <v>0</v>
      </c>
      <c r="Y854" s="270"/>
      <c r="Z854" s="270"/>
      <c r="AB854" s="272" t="str">
        <f t="shared" si="122"/>
        <v/>
      </c>
    </row>
    <row r="855" spans="1:28" s="271" customFormat="1" ht="20">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20"/>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21"/>
        <v>0</v>
      </c>
      <c r="Y855" s="270"/>
      <c r="Z855" s="270"/>
      <c r="AB855" s="272" t="str">
        <f t="shared" si="122"/>
        <v/>
      </c>
    </row>
    <row r="856" spans="1:28" s="271" customFormat="1" ht="20">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20"/>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21"/>
        <v>0</v>
      </c>
      <c r="Y856" s="270"/>
      <c r="Z856" s="270"/>
      <c r="AB856" s="272" t="str">
        <f t="shared" si="122"/>
        <v/>
      </c>
    </row>
    <row r="857" spans="1:28" s="271" customFormat="1" ht="20">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20"/>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21"/>
        <v>0</v>
      </c>
      <c r="Y857" s="270"/>
      <c r="Z857" s="270"/>
      <c r="AB857" s="272" t="str">
        <f t="shared" si="122"/>
        <v/>
      </c>
    </row>
    <row r="858" spans="1:28" s="271" customFormat="1" ht="20">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20"/>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21"/>
        <v>0</v>
      </c>
      <c r="Y858" s="270"/>
      <c r="Z858" s="270"/>
      <c r="AB858" s="272" t="str">
        <f t="shared" si="122"/>
        <v/>
      </c>
    </row>
    <row r="859" spans="1:28" s="271" customFormat="1" ht="20">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ca="1" si="120"/>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ca="1" si="121"/>
        <v>0</v>
      </c>
      <c r="Y859" s="270"/>
      <c r="Z859" s="270"/>
      <c r="AB859" s="272" t="str">
        <f t="shared" si="122"/>
        <v/>
      </c>
    </row>
    <row r="860" spans="1:28" s="271" customFormat="1" ht="20">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ref="X860:X890" ca="1" si="124">IF(AND(C860="Smelter not listed",OR(LEN(D860)=0,LEN(E860)=0)),1,0)</f>
        <v>0</v>
      </c>
      <c r="Y860" s="270"/>
      <c r="Z860" s="270"/>
      <c r="AB860" s="272" t="str">
        <f t="shared" ref="AB860:AB890" si="125">B860&amp;C860</f>
        <v/>
      </c>
    </row>
    <row r="861" spans="1:28" s="271" customFormat="1" ht="20">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3"/>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4"/>
        <v>0</v>
      </c>
      <c r="Y861" s="270"/>
      <c r="Z861" s="270"/>
      <c r="AB861" s="272" t="str">
        <f t="shared" si="125"/>
        <v/>
      </c>
    </row>
    <row r="862" spans="1:28" s="271" customFormat="1" ht="20">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3"/>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4"/>
        <v>0</v>
      </c>
      <c r="Y862" s="270"/>
      <c r="Z862" s="270"/>
      <c r="AB862" s="272" t="str">
        <f t="shared" si="125"/>
        <v/>
      </c>
    </row>
    <row r="863" spans="1:28" s="271" customFormat="1" ht="20">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3"/>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4"/>
        <v>0</v>
      </c>
      <c r="Y863" s="270"/>
      <c r="Z863" s="270"/>
      <c r="AB863" s="272" t="str">
        <f t="shared" si="125"/>
        <v/>
      </c>
    </row>
    <row r="864" spans="1:28" s="271" customFormat="1" ht="20">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3"/>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4"/>
        <v>0</v>
      </c>
      <c r="Y864" s="270"/>
      <c r="Z864" s="270"/>
      <c r="AB864" s="272" t="str">
        <f t="shared" si="125"/>
        <v/>
      </c>
    </row>
    <row r="865" spans="1:28" s="271" customFormat="1" ht="20">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3"/>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4"/>
        <v>0</v>
      </c>
      <c r="Y865" s="270"/>
      <c r="Z865" s="270"/>
      <c r="AB865" s="272" t="str">
        <f t="shared" si="125"/>
        <v/>
      </c>
    </row>
    <row r="866" spans="1:28" s="271" customFormat="1" ht="20">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3"/>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4"/>
        <v>0</v>
      </c>
      <c r="Y866" s="270"/>
      <c r="Z866" s="270"/>
      <c r="AB866" s="272" t="str">
        <f t="shared" si="125"/>
        <v/>
      </c>
    </row>
    <row r="867" spans="1:28" s="271" customFormat="1" ht="20">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3"/>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4"/>
        <v>0</v>
      </c>
      <c r="Y867" s="270"/>
      <c r="Z867" s="270"/>
      <c r="AB867" s="272" t="str">
        <f t="shared" si="125"/>
        <v/>
      </c>
    </row>
    <row r="868" spans="1:28" s="271" customFormat="1" ht="20">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3"/>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4"/>
        <v>0</v>
      </c>
      <c r="Y868" s="270"/>
      <c r="Z868" s="270"/>
      <c r="AB868" s="272" t="str">
        <f t="shared" si="125"/>
        <v/>
      </c>
    </row>
    <row r="869" spans="1:28" s="271" customFormat="1" ht="20">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3"/>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4"/>
        <v>0</v>
      </c>
      <c r="Y869" s="270"/>
      <c r="Z869" s="270"/>
      <c r="AB869" s="272" t="str">
        <f t="shared" si="125"/>
        <v/>
      </c>
    </row>
    <row r="870" spans="1:28" s="271" customFormat="1" ht="20">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3"/>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4"/>
        <v>0</v>
      </c>
      <c r="Y870" s="270"/>
      <c r="Z870" s="270"/>
      <c r="AB870" s="272" t="str">
        <f t="shared" si="125"/>
        <v/>
      </c>
    </row>
    <row r="871" spans="1:28" s="271" customFormat="1" ht="20">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3"/>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4"/>
        <v>0</v>
      </c>
      <c r="Y871" s="270"/>
      <c r="Z871" s="270"/>
      <c r="AB871" s="272" t="str">
        <f t="shared" si="125"/>
        <v/>
      </c>
    </row>
    <row r="872" spans="1:28" s="271" customFormat="1" ht="20">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3"/>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4"/>
        <v>0</v>
      </c>
      <c r="Y872" s="270"/>
      <c r="Z872" s="270"/>
      <c r="AB872" s="272" t="str">
        <f t="shared" si="125"/>
        <v/>
      </c>
    </row>
    <row r="873" spans="1:28" s="271" customFormat="1" ht="20">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3"/>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4"/>
        <v>0</v>
      </c>
      <c r="Y873" s="270"/>
      <c r="Z873" s="270"/>
      <c r="AB873" s="272" t="str">
        <f t="shared" si="125"/>
        <v/>
      </c>
    </row>
    <row r="874" spans="1:28" s="271" customFormat="1" ht="20">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3"/>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4"/>
        <v>0</v>
      </c>
      <c r="Y874" s="270"/>
      <c r="Z874" s="270"/>
      <c r="AB874" s="272" t="str">
        <f t="shared" si="125"/>
        <v/>
      </c>
    </row>
    <row r="875" spans="1:28" s="271" customFormat="1" ht="20">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3"/>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4"/>
        <v>0</v>
      </c>
      <c r="Y875" s="270"/>
      <c r="Z875" s="270"/>
      <c r="AB875" s="272" t="str">
        <f t="shared" si="125"/>
        <v/>
      </c>
    </row>
    <row r="876" spans="1:28" s="271" customFormat="1" ht="20">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3"/>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4"/>
        <v>0</v>
      </c>
      <c r="Y876" s="270"/>
      <c r="Z876" s="270"/>
      <c r="AB876" s="272" t="str">
        <f t="shared" si="125"/>
        <v/>
      </c>
    </row>
    <row r="877" spans="1:28" s="271" customFormat="1" ht="20">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3"/>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4"/>
        <v>0</v>
      </c>
      <c r="Y877" s="270"/>
      <c r="Z877" s="270"/>
      <c r="AB877" s="272" t="str">
        <f t="shared" si="125"/>
        <v/>
      </c>
    </row>
    <row r="878" spans="1:28" s="271" customFormat="1" ht="20">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3"/>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4"/>
        <v>0</v>
      </c>
      <c r="Y878" s="270"/>
      <c r="Z878" s="270"/>
      <c r="AB878" s="272" t="str">
        <f t="shared" si="125"/>
        <v/>
      </c>
    </row>
    <row r="879" spans="1:28" s="271" customFormat="1" ht="20">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3"/>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4"/>
        <v>0</v>
      </c>
      <c r="Y879" s="270"/>
      <c r="Z879" s="270"/>
      <c r="AB879" s="272" t="str">
        <f t="shared" si="125"/>
        <v/>
      </c>
    </row>
    <row r="880" spans="1:28" s="271" customFormat="1" ht="20">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3"/>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4"/>
        <v>0</v>
      </c>
      <c r="Y880" s="270"/>
      <c r="Z880" s="270"/>
      <c r="AB880" s="272" t="str">
        <f t="shared" si="125"/>
        <v/>
      </c>
    </row>
    <row r="881" spans="1:28" s="271" customFormat="1" ht="20">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3"/>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4"/>
        <v>0</v>
      </c>
      <c r="Y881" s="270"/>
      <c r="Z881" s="270"/>
      <c r="AB881" s="272" t="str">
        <f t="shared" si="125"/>
        <v/>
      </c>
    </row>
    <row r="882" spans="1:28" s="271" customFormat="1" ht="20">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3"/>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4"/>
        <v>0</v>
      </c>
      <c r="Y882" s="270"/>
      <c r="Z882" s="270"/>
      <c r="AB882" s="272" t="str">
        <f t="shared" si="125"/>
        <v/>
      </c>
    </row>
    <row r="883" spans="1:28" s="271" customFormat="1" ht="20">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3"/>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4"/>
        <v>0</v>
      </c>
      <c r="Y883" s="270"/>
      <c r="Z883" s="270"/>
      <c r="AB883" s="272" t="str">
        <f t="shared" si="125"/>
        <v/>
      </c>
    </row>
    <row r="884" spans="1:28" s="271" customFormat="1" ht="20">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3"/>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4"/>
        <v>0</v>
      </c>
      <c r="Y884" s="270"/>
      <c r="Z884" s="270"/>
      <c r="AB884" s="272" t="str">
        <f t="shared" si="125"/>
        <v/>
      </c>
    </row>
    <row r="885" spans="1:28" s="271" customFormat="1" ht="20">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3"/>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4"/>
        <v>0</v>
      </c>
      <c r="Y885" s="270"/>
      <c r="Z885" s="270"/>
      <c r="AB885" s="272" t="str">
        <f t="shared" si="125"/>
        <v/>
      </c>
    </row>
    <row r="886" spans="1:28" s="271" customFormat="1" ht="20">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3"/>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4"/>
        <v>0</v>
      </c>
      <c r="Y886" s="270"/>
      <c r="Z886" s="270"/>
      <c r="AB886" s="272" t="str">
        <f t="shared" si="125"/>
        <v/>
      </c>
    </row>
    <row r="887" spans="1:28" s="271" customFormat="1" ht="20">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3"/>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4"/>
        <v>0</v>
      </c>
      <c r="Y887" s="270"/>
      <c r="Z887" s="270"/>
      <c r="AB887" s="272" t="str">
        <f t="shared" si="125"/>
        <v/>
      </c>
    </row>
    <row r="888" spans="1:28" s="271" customFormat="1" ht="20">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3"/>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4"/>
        <v>0</v>
      </c>
      <c r="Y888" s="270"/>
      <c r="Z888" s="270"/>
      <c r="AB888" s="272" t="str">
        <f t="shared" si="125"/>
        <v/>
      </c>
    </row>
    <row r="889" spans="1:28" s="271" customFormat="1" ht="20">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3"/>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4"/>
        <v>0</v>
      </c>
      <c r="Y889" s="270"/>
      <c r="Z889" s="270"/>
      <c r="AB889" s="272" t="str">
        <f t="shared" si="125"/>
        <v/>
      </c>
    </row>
    <row r="890" spans="1:28" s="271" customFormat="1" ht="20">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ca="1" si="123"/>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ca="1" si="124"/>
        <v>0</v>
      </c>
      <c r="Y890" s="270"/>
      <c r="Z890" s="270"/>
      <c r="AB890" s="272" t="str">
        <f t="shared" si="125"/>
        <v/>
      </c>
    </row>
    <row r="891" spans="1:28" s="271" customFormat="1" ht="20">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 ca="1" si="127">IF(AND(C891="Smelter not listed",OR(LEN(D891)=0,LEN(E891)=0)),1,0)</f>
        <v>0</v>
      </c>
      <c r="Y891" s="270"/>
      <c r="Z891" s="270"/>
      <c r="AB891" s="272" t="str">
        <f t="shared" ref="AB891" si="128">B891&amp;C891</f>
        <v/>
      </c>
    </row>
    <row r="892" spans="1:28" s="271" customFormat="1" ht="20">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ref="X892:X923" ca="1" si="130">IF(AND(C892="Smelter not listed",OR(LEN(D892)=0,LEN(E892)=0)),1,0)</f>
        <v>0</v>
      </c>
      <c r="Y892" s="270"/>
      <c r="Z892" s="270"/>
      <c r="AB892" s="272" t="str">
        <f t="shared" ref="AB892:AB923" si="131">B892&amp;C892</f>
        <v/>
      </c>
    </row>
    <row r="893" spans="1:28" s="271" customFormat="1" ht="20">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9"/>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30"/>
        <v>0</v>
      </c>
      <c r="Y893" s="270"/>
      <c r="Z893" s="270"/>
      <c r="AB893" s="272" t="str">
        <f t="shared" si="131"/>
        <v/>
      </c>
    </row>
    <row r="894" spans="1:28" s="271" customFormat="1" ht="20">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9"/>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30"/>
        <v>0</v>
      </c>
      <c r="Y894" s="270"/>
      <c r="Z894" s="270"/>
      <c r="AB894" s="272" t="str">
        <f t="shared" si="131"/>
        <v/>
      </c>
    </row>
    <row r="895" spans="1:28" s="271" customFormat="1" ht="20">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9"/>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30"/>
        <v>0</v>
      </c>
      <c r="Y895" s="270"/>
      <c r="Z895" s="270"/>
      <c r="AB895" s="272" t="str">
        <f t="shared" si="131"/>
        <v/>
      </c>
    </row>
    <row r="896" spans="1:28" s="271" customFormat="1" ht="20">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9"/>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30"/>
        <v>0</v>
      </c>
      <c r="Y896" s="270"/>
      <c r="Z896" s="270"/>
      <c r="AB896" s="272" t="str">
        <f t="shared" si="131"/>
        <v/>
      </c>
    </row>
    <row r="897" spans="1:28" s="271" customFormat="1" ht="20">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9"/>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30"/>
        <v>0</v>
      </c>
      <c r="Y897" s="270"/>
      <c r="Z897" s="270"/>
      <c r="AB897" s="272" t="str">
        <f t="shared" si="131"/>
        <v/>
      </c>
    </row>
    <row r="898" spans="1:28" s="271" customFormat="1" ht="20">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9"/>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30"/>
        <v>0</v>
      </c>
      <c r="Y898" s="270"/>
      <c r="Z898" s="270"/>
      <c r="AB898" s="272" t="str">
        <f t="shared" si="131"/>
        <v/>
      </c>
    </row>
    <row r="899" spans="1:28" s="271" customFormat="1" ht="20">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9"/>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30"/>
        <v>0</v>
      </c>
      <c r="Y899" s="270"/>
      <c r="Z899" s="270"/>
      <c r="AB899" s="272" t="str">
        <f t="shared" si="131"/>
        <v/>
      </c>
    </row>
    <row r="900" spans="1:28" s="271" customFormat="1" ht="20">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9"/>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30"/>
        <v>0</v>
      </c>
      <c r="Y900" s="270"/>
      <c r="Z900" s="270"/>
      <c r="AB900" s="272" t="str">
        <f t="shared" si="131"/>
        <v/>
      </c>
    </row>
    <row r="901" spans="1:28" s="271" customFormat="1" ht="20">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9"/>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30"/>
        <v>0</v>
      </c>
      <c r="Y901" s="270"/>
      <c r="Z901" s="270"/>
      <c r="AB901" s="272" t="str">
        <f t="shared" si="131"/>
        <v/>
      </c>
    </row>
    <row r="902" spans="1:28" s="271" customFormat="1" ht="20">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9"/>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30"/>
        <v>0</v>
      </c>
      <c r="Y902" s="270"/>
      <c r="Z902" s="270"/>
      <c r="AB902" s="272" t="str">
        <f t="shared" si="131"/>
        <v/>
      </c>
    </row>
    <row r="903" spans="1:28" s="271" customFormat="1" ht="20">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9"/>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30"/>
        <v>0</v>
      </c>
      <c r="Y903" s="270"/>
      <c r="Z903" s="270"/>
      <c r="AB903" s="272" t="str">
        <f t="shared" si="131"/>
        <v/>
      </c>
    </row>
    <row r="904" spans="1:28" s="271" customFormat="1" ht="20">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9"/>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30"/>
        <v>0</v>
      </c>
      <c r="Y904" s="270"/>
      <c r="Z904" s="270"/>
      <c r="AB904" s="272" t="str">
        <f t="shared" si="131"/>
        <v/>
      </c>
    </row>
    <row r="905" spans="1:28" s="271" customFormat="1" ht="20">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9"/>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30"/>
        <v>0</v>
      </c>
      <c r="Y905" s="270"/>
      <c r="Z905" s="270"/>
      <c r="AB905" s="272" t="str">
        <f t="shared" si="131"/>
        <v/>
      </c>
    </row>
    <row r="906" spans="1:28" s="271" customFormat="1" ht="20">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9"/>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30"/>
        <v>0</v>
      </c>
      <c r="Y906" s="270"/>
      <c r="Z906" s="270"/>
      <c r="AB906" s="272" t="str">
        <f t="shared" si="131"/>
        <v/>
      </c>
    </row>
    <row r="907" spans="1:28" s="271" customFormat="1" ht="20">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9"/>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30"/>
        <v>0</v>
      </c>
      <c r="Y907" s="270"/>
      <c r="Z907" s="270"/>
      <c r="AB907" s="272" t="str">
        <f t="shared" si="131"/>
        <v/>
      </c>
    </row>
    <row r="908" spans="1:28" s="271" customFormat="1" ht="20">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9"/>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30"/>
        <v>0</v>
      </c>
      <c r="Y908" s="270"/>
      <c r="Z908" s="270"/>
      <c r="AB908" s="272" t="str">
        <f t="shared" si="131"/>
        <v/>
      </c>
    </row>
    <row r="909" spans="1:28" s="271" customFormat="1" ht="20">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9"/>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30"/>
        <v>0</v>
      </c>
      <c r="Y909" s="270"/>
      <c r="Z909" s="270"/>
      <c r="AB909" s="272" t="str">
        <f t="shared" si="131"/>
        <v/>
      </c>
    </row>
    <row r="910" spans="1:28" s="271" customFormat="1" ht="20">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9"/>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30"/>
        <v>0</v>
      </c>
      <c r="Y910" s="270"/>
      <c r="Z910" s="270"/>
      <c r="AB910" s="272" t="str">
        <f t="shared" si="131"/>
        <v/>
      </c>
    </row>
    <row r="911" spans="1:28" s="271" customFormat="1" ht="20">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9"/>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30"/>
        <v>0</v>
      </c>
      <c r="Y911" s="270"/>
      <c r="Z911" s="270"/>
      <c r="AB911" s="272" t="str">
        <f t="shared" si="131"/>
        <v/>
      </c>
    </row>
    <row r="912" spans="1:28" s="271" customFormat="1" ht="20">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9"/>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30"/>
        <v>0</v>
      </c>
      <c r="Y912" s="270"/>
      <c r="Z912" s="270"/>
      <c r="AB912" s="272" t="str">
        <f t="shared" si="131"/>
        <v/>
      </c>
    </row>
    <row r="913" spans="1:28" s="271" customFormat="1" ht="20">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9"/>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30"/>
        <v>0</v>
      </c>
      <c r="Y913" s="270"/>
      <c r="Z913" s="270"/>
      <c r="AB913" s="272" t="str">
        <f t="shared" si="131"/>
        <v/>
      </c>
    </row>
    <row r="914" spans="1:28" s="271" customFormat="1" ht="20">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9"/>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30"/>
        <v>0</v>
      </c>
      <c r="Y914" s="270"/>
      <c r="Z914" s="270"/>
      <c r="AB914" s="272" t="str">
        <f t="shared" si="131"/>
        <v/>
      </c>
    </row>
    <row r="915" spans="1:28" s="271" customFormat="1" ht="20">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9"/>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30"/>
        <v>0</v>
      </c>
      <c r="Y915" s="270"/>
      <c r="Z915" s="270"/>
      <c r="AB915" s="272" t="str">
        <f t="shared" si="131"/>
        <v/>
      </c>
    </row>
    <row r="916" spans="1:28" s="271" customFormat="1" ht="20">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9"/>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30"/>
        <v>0</v>
      </c>
      <c r="Y916" s="270"/>
      <c r="Z916" s="270"/>
      <c r="AB916" s="272" t="str">
        <f t="shared" si="131"/>
        <v/>
      </c>
    </row>
    <row r="917" spans="1:28" s="271" customFormat="1" ht="20">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9"/>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30"/>
        <v>0</v>
      </c>
      <c r="Y917" s="270"/>
      <c r="Z917" s="270"/>
      <c r="AB917" s="272" t="str">
        <f t="shared" si="131"/>
        <v/>
      </c>
    </row>
    <row r="918" spans="1:28" s="271" customFormat="1" ht="20">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9"/>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30"/>
        <v>0</v>
      </c>
      <c r="Y918" s="270"/>
      <c r="Z918" s="270"/>
      <c r="AB918" s="272" t="str">
        <f t="shared" si="131"/>
        <v/>
      </c>
    </row>
    <row r="919" spans="1:28" s="271" customFormat="1" ht="20">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9"/>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30"/>
        <v>0</v>
      </c>
      <c r="Y919" s="270"/>
      <c r="Z919" s="270"/>
      <c r="AB919" s="272" t="str">
        <f t="shared" si="131"/>
        <v/>
      </c>
    </row>
    <row r="920" spans="1:28" s="271" customFormat="1" ht="20">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9"/>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30"/>
        <v>0</v>
      </c>
      <c r="Y920" s="270"/>
      <c r="Z920" s="270"/>
      <c r="AB920" s="272" t="str">
        <f t="shared" si="131"/>
        <v/>
      </c>
    </row>
    <row r="921" spans="1:28" s="271" customFormat="1" ht="20">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9"/>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30"/>
        <v>0</v>
      </c>
      <c r="Y921" s="270"/>
      <c r="Z921" s="270"/>
      <c r="AB921" s="272" t="str">
        <f t="shared" si="131"/>
        <v/>
      </c>
    </row>
    <row r="922" spans="1:28" s="271" customFormat="1" ht="20">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9"/>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30"/>
        <v>0</v>
      </c>
      <c r="Y922" s="270"/>
      <c r="Z922" s="270"/>
      <c r="AB922" s="272" t="str">
        <f t="shared" si="131"/>
        <v/>
      </c>
    </row>
    <row r="923" spans="1:28" s="271" customFormat="1" ht="20">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ca="1" si="129"/>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ca="1" si="130"/>
        <v>0</v>
      </c>
      <c r="Y923" s="270"/>
      <c r="Z923" s="270"/>
      <c r="AB923" s="272" t="str">
        <f t="shared" si="131"/>
        <v/>
      </c>
    </row>
    <row r="924" spans="1:28" s="271" customFormat="1" ht="20">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ref="X924:X954" ca="1" si="133">IF(AND(C924="Smelter not listed",OR(LEN(D924)=0,LEN(E924)=0)),1,0)</f>
        <v>0</v>
      </c>
      <c r="Y924" s="270"/>
      <c r="Z924" s="270"/>
      <c r="AB924" s="272" t="str">
        <f t="shared" ref="AB924:AB954" si="134">B924&amp;C924</f>
        <v/>
      </c>
    </row>
    <row r="925" spans="1:28" s="271" customFormat="1" ht="20">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32"/>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3"/>
        <v>0</v>
      </c>
      <c r="Y925" s="270"/>
      <c r="Z925" s="270"/>
      <c r="AB925" s="272" t="str">
        <f t="shared" si="134"/>
        <v/>
      </c>
    </row>
    <row r="926" spans="1:28" s="271" customFormat="1" ht="20">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32"/>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3"/>
        <v>0</v>
      </c>
      <c r="Y926" s="270"/>
      <c r="Z926" s="270"/>
      <c r="AB926" s="272" t="str">
        <f t="shared" si="134"/>
        <v/>
      </c>
    </row>
    <row r="927" spans="1:28" s="271" customFormat="1" ht="20">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32"/>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3"/>
        <v>0</v>
      </c>
      <c r="Y927" s="270"/>
      <c r="Z927" s="270"/>
      <c r="AB927" s="272" t="str">
        <f t="shared" si="134"/>
        <v/>
      </c>
    </row>
    <row r="928" spans="1:28" s="271" customFormat="1" ht="20">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32"/>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3"/>
        <v>0</v>
      </c>
      <c r="Y928" s="270"/>
      <c r="Z928" s="270"/>
      <c r="AB928" s="272" t="str">
        <f t="shared" si="134"/>
        <v/>
      </c>
    </row>
    <row r="929" spans="1:28" s="271" customFormat="1" ht="20">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32"/>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3"/>
        <v>0</v>
      </c>
      <c r="Y929" s="270"/>
      <c r="Z929" s="270"/>
      <c r="AB929" s="272" t="str">
        <f t="shared" si="134"/>
        <v/>
      </c>
    </row>
    <row r="930" spans="1:28" s="271" customFormat="1" ht="20">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32"/>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3"/>
        <v>0</v>
      </c>
      <c r="Y930" s="270"/>
      <c r="Z930" s="270"/>
      <c r="AB930" s="272" t="str">
        <f t="shared" si="134"/>
        <v/>
      </c>
    </row>
    <row r="931" spans="1:28" s="271" customFormat="1" ht="20">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32"/>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3"/>
        <v>0</v>
      </c>
      <c r="Y931" s="270"/>
      <c r="Z931" s="270"/>
      <c r="AB931" s="272" t="str">
        <f t="shared" si="134"/>
        <v/>
      </c>
    </row>
    <row r="932" spans="1:28" s="271" customFormat="1" ht="20">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32"/>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3"/>
        <v>0</v>
      </c>
      <c r="Y932" s="270"/>
      <c r="Z932" s="270"/>
      <c r="AB932" s="272" t="str">
        <f t="shared" si="134"/>
        <v/>
      </c>
    </row>
    <row r="933" spans="1:28" s="271" customFormat="1" ht="20">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32"/>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3"/>
        <v>0</v>
      </c>
      <c r="Y933" s="270"/>
      <c r="Z933" s="270"/>
      <c r="AB933" s="272" t="str">
        <f t="shared" si="134"/>
        <v/>
      </c>
    </row>
    <row r="934" spans="1:28" s="271" customFormat="1" ht="20">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32"/>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3"/>
        <v>0</v>
      </c>
      <c r="Y934" s="270"/>
      <c r="Z934" s="270"/>
      <c r="AB934" s="272" t="str">
        <f t="shared" si="134"/>
        <v/>
      </c>
    </row>
    <row r="935" spans="1:28" s="271" customFormat="1" ht="20">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32"/>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3"/>
        <v>0</v>
      </c>
      <c r="Y935" s="270"/>
      <c r="Z935" s="270"/>
      <c r="AB935" s="272" t="str">
        <f t="shared" si="134"/>
        <v/>
      </c>
    </row>
    <row r="936" spans="1:28" s="271" customFormat="1" ht="20">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32"/>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3"/>
        <v>0</v>
      </c>
      <c r="Y936" s="270"/>
      <c r="Z936" s="270"/>
      <c r="AB936" s="272" t="str">
        <f t="shared" si="134"/>
        <v/>
      </c>
    </row>
    <row r="937" spans="1:28" s="271" customFormat="1" ht="20">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32"/>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3"/>
        <v>0</v>
      </c>
      <c r="Y937" s="270"/>
      <c r="Z937" s="270"/>
      <c r="AB937" s="272" t="str">
        <f t="shared" si="134"/>
        <v/>
      </c>
    </row>
    <row r="938" spans="1:28" s="271" customFormat="1" ht="20">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32"/>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3"/>
        <v>0</v>
      </c>
      <c r="Y938" s="270"/>
      <c r="Z938" s="270"/>
      <c r="AB938" s="272" t="str">
        <f t="shared" si="134"/>
        <v/>
      </c>
    </row>
    <row r="939" spans="1:28" s="271" customFormat="1" ht="20">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32"/>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3"/>
        <v>0</v>
      </c>
      <c r="Y939" s="270"/>
      <c r="Z939" s="270"/>
      <c r="AB939" s="272" t="str">
        <f t="shared" si="134"/>
        <v/>
      </c>
    </row>
    <row r="940" spans="1:28" s="271" customFormat="1" ht="20">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32"/>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3"/>
        <v>0</v>
      </c>
      <c r="Y940" s="270"/>
      <c r="Z940" s="270"/>
      <c r="AB940" s="272" t="str">
        <f t="shared" si="134"/>
        <v/>
      </c>
    </row>
    <row r="941" spans="1:28" s="271" customFormat="1" ht="20">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32"/>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3"/>
        <v>0</v>
      </c>
      <c r="Y941" s="270"/>
      <c r="Z941" s="270"/>
      <c r="AB941" s="272" t="str">
        <f t="shared" si="134"/>
        <v/>
      </c>
    </row>
    <row r="942" spans="1:28" s="271" customFormat="1" ht="20">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32"/>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3"/>
        <v>0</v>
      </c>
      <c r="Y942" s="270"/>
      <c r="Z942" s="270"/>
      <c r="AB942" s="272" t="str">
        <f t="shared" si="134"/>
        <v/>
      </c>
    </row>
    <row r="943" spans="1:28" s="271" customFormat="1" ht="20">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32"/>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3"/>
        <v>0</v>
      </c>
      <c r="Y943" s="270"/>
      <c r="Z943" s="270"/>
      <c r="AB943" s="272" t="str">
        <f t="shared" si="134"/>
        <v/>
      </c>
    </row>
    <row r="944" spans="1:28" s="271" customFormat="1" ht="20">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32"/>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3"/>
        <v>0</v>
      </c>
      <c r="Y944" s="270"/>
      <c r="Z944" s="270"/>
      <c r="AB944" s="272" t="str">
        <f t="shared" si="134"/>
        <v/>
      </c>
    </row>
    <row r="945" spans="1:28" s="271" customFormat="1" ht="20">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32"/>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3"/>
        <v>0</v>
      </c>
      <c r="Y945" s="270"/>
      <c r="Z945" s="270"/>
      <c r="AB945" s="272" t="str">
        <f t="shared" si="134"/>
        <v/>
      </c>
    </row>
    <row r="946" spans="1:28" s="271" customFormat="1" ht="20">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32"/>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3"/>
        <v>0</v>
      </c>
      <c r="Y946" s="270"/>
      <c r="Z946" s="270"/>
      <c r="AB946" s="272" t="str">
        <f t="shared" si="134"/>
        <v/>
      </c>
    </row>
    <row r="947" spans="1:28" s="271" customFormat="1" ht="20">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32"/>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3"/>
        <v>0</v>
      </c>
      <c r="Y947" s="270"/>
      <c r="Z947" s="270"/>
      <c r="AB947" s="272" t="str">
        <f t="shared" si="134"/>
        <v/>
      </c>
    </row>
    <row r="948" spans="1:28" s="271" customFormat="1" ht="20">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32"/>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3"/>
        <v>0</v>
      </c>
      <c r="Y948" s="270"/>
      <c r="Z948" s="270"/>
      <c r="AB948" s="272" t="str">
        <f t="shared" si="134"/>
        <v/>
      </c>
    </row>
    <row r="949" spans="1:28" s="271" customFormat="1" ht="20">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32"/>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3"/>
        <v>0</v>
      </c>
      <c r="Y949" s="270"/>
      <c r="Z949" s="270"/>
      <c r="AB949" s="272" t="str">
        <f t="shared" si="134"/>
        <v/>
      </c>
    </row>
    <row r="950" spans="1:28" s="271" customFormat="1" ht="20">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32"/>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3"/>
        <v>0</v>
      </c>
      <c r="Y950" s="270"/>
      <c r="Z950" s="270"/>
      <c r="AB950" s="272" t="str">
        <f t="shared" si="134"/>
        <v/>
      </c>
    </row>
    <row r="951" spans="1:28" s="271" customFormat="1" ht="20">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32"/>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3"/>
        <v>0</v>
      </c>
      <c r="Y951" s="270"/>
      <c r="Z951" s="270"/>
      <c r="AB951" s="272" t="str">
        <f t="shared" si="134"/>
        <v/>
      </c>
    </row>
    <row r="952" spans="1:28" s="271" customFormat="1" ht="20">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32"/>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3"/>
        <v>0</v>
      </c>
      <c r="Y952" s="270"/>
      <c r="Z952" s="270"/>
      <c r="AB952" s="272" t="str">
        <f t="shared" si="134"/>
        <v/>
      </c>
    </row>
    <row r="953" spans="1:28" s="271" customFormat="1" ht="20">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32"/>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3"/>
        <v>0</v>
      </c>
      <c r="Y953" s="270"/>
      <c r="Z953" s="270"/>
      <c r="AB953" s="272" t="str">
        <f t="shared" si="134"/>
        <v/>
      </c>
    </row>
    <row r="954" spans="1:28" s="271" customFormat="1" ht="20">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ca="1" si="132"/>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ca="1" si="133"/>
        <v>0</v>
      </c>
      <c r="Y954" s="270"/>
      <c r="Z954" s="270"/>
      <c r="AB954" s="272" t="str">
        <f t="shared" si="134"/>
        <v/>
      </c>
    </row>
    <row r="955" spans="1:28" s="271" customFormat="1" ht="20">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 ca="1" si="136">IF(AND(C955="Smelter not listed",OR(LEN(D955)=0,LEN(E955)=0)),1,0)</f>
        <v>0</v>
      </c>
      <c r="Y955" s="270"/>
      <c r="Z955" s="270"/>
      <c r="AB955" s="272" t="str">
        <f t="shared" ref="AB955" si="137">B955&amp;C955</f>
        <v/>
      </c>
    </row>
    <row r="956" spans="1:28" s="271" customFormat="1" ht="20">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ref="X956:X987" ca="1" si="139">IF(AND(C956="Smelter not listed",OR(LEN(D956)=0,LEN(E956)=0)),1,0)</f>
        <v>0</v>
      </c>
      <c r="Y956" s="270"/>
      <c r="Z956" s="270"/>
      <c r="AB956" s="272" t="str">
        <f t="shared" ref="AB956:AB987" si="140">B956&amp;C956</f>
        <v/>
      </c>
    </row>
    <row r="957" spans="1:28" s="271" customFormat="1" ht="20">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8"/>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9"/>
        <v>0</v>
      </c>
      <c r="Y957" s="270"/>
      <c r="Z957" s="270"/>
      <c r="AB957" s="272" t="str">
        <f t="shared" si="140"/>
        <v/>
      </c>
    </row>
    <row r="958" spans="1:28" s="271" customFormat="1" ht="20">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8"/>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9"/>
        <v>0</v>
      </c>
      <c r="Y958" s="270"/>
      <c r="Z958" s="270"/>
      <c r="AB958" s="272" t="str">
        <f t="shared" si="140"/>
        <v/>
      </c>
    </row>
    <row r="959" spans="1:28" s="271" customFormat="1" ht="20">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8"/>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9"/>
        <v>0</v>
      </c>
      <c r="Y959" s="270"/>
      <c r="Z959" s="270"/>
      <c r="AB959" s="272" t="str">
        <f t="shared" si="140"/>
        <v/>
      </c>
    </row>
    <row r="960" spans="1:28" s="271" customFormat="1" ht="20">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8"/>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9"/>
        <v>0</v>
      </c>
      <c r="Y960" s="270"/>
      <c r="Z960" s="270"/>
      <c r="AB960" s="272" t="str">
        <f t="shared" si="140"/>
        <v/>
      </c>
    </row>
    <row r="961" spans="1:28" s="271" customFormat="1" ht="20">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8"/>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9"/>
        <v>0</v>
      </c>
      <c r="Y961" s="270"/>
      <c r="Z961" s="270"/>
      <c r="AB961" s="272" t="str">
        <f t="shared" si="140"/>
        <v/>
      </c>
    </row>
    <row r="962" spans="1:28" s="271" customFormat="1" ht="20">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8"/>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9"/>
        <v>0</v>
      </c>
      <c r="Y962" s="270"/>
      <c r="Z962" s="270"/>
      <c r="AB962" s="272" t="str">
        <f t="shared" si="140"/>
        <v/>
      </c>
    </row>
    <row r="963" spans="1:28" s="271" customFormat="1" ht="20">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8"/>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9"/>
        <v>0</v>
      </c>
      <c r="Y963" s="270"/>
      <c r="Z963" s="270"/>
      <c r="AB963" s="272" t="str">
        <f t="shared" si="140"/>
        <v/>
      </c>
    </row>
    <row r="964" spans="1:28" s="271" customFormat="1" ht="20">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8"/>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9"/>
        <v>0</v>
      </c>
      <c r="Y964" s="270"/>
      <c r="Z964" s="270"/>
      <c r="AB964" s="272" t="str">
        <f t="shared" si="140"/>
        <v/>
      </c>
    </row>
    <row r="965" spans="1:28" s="271" customFormat="1" ht="20">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8"/>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9"/>
        <v>0</v>
      </c>
      <c r="Y965" s="270"/>
      <c r="Z965" s="270"/>
      <c r="AB965" s="272" t="str">
        <f t="shared" si="140"/>
        <v/>
      </c>
    </row>
    <row r="966" spans="1:28" s="271" customFormat="1" ht="20">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8"/>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9"/>
        <v>0</v>
      </c>
      <c r="Y966" s="270"/>
      <c r="Z966" s="270"/>
      <c r="AB966" s="272" t="str">
        <f t="shared" si="140"/>
        <v/>
      </c>
    </row>
    <row r="967" spans="1:28" s="271" customFormat="1" ht="20">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8"/>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9"/>
        <v>0</v>
      </c>
      <c r="Y967" s="270"/>
      <c r="Z967" s="270"/>
      <c r="AB967" s="272" t="str">
        <f t="shared" si="140"/>
        <v/>
      </c>
    </row>
    <row r="968" spans="1:28" s="271" customFormat="1" ht="20">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8"/>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9"/>
        <v>0</v>
      </c>
      <c r="Y968" s="270"/>
      <c r="Z968" s="270"/>
      <c r="AB968" s="272" t="str">
        <f t="shared" si="140"/>
        <v/>
      </c>
    </row>
    <row r="969" spans="1:28" s="271" customFormat="1" ht="20">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8"/>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9"/>
        <v>0</v>
      </c>
      <c r="Y969" s="270"/>
      <c r="Z969" s="270"/>
      <c r="AB969" s="272" t="str">
        <f t="shared" si="140"/>
        <v/>
      </c>
    </row>
    <row r="970" spans="1:28" s="271" customFormat="1" ht="20">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8"/>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9"/>
        <v>0</v>
      </c>
      <c r="Y970" s="270"/>
      <c r="Z970" s="270"/>
      <c r="AB970" s="272" t="str">
        <f t="shared" si="140"/>
        <v/>
      </c>
    </row>
    <row r="971" spans="1:28" s="271" customFormat="1" ht="20">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8"/>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9"/>
        <v>0</v>
      </c>
      <c r="Y971" s="270"/>
      <c r="Z971" s="270"/>
      <c r="AB971" s="272" t="str">
        <f t="shared" si="140"/>
        <v/>
      </c>
    </row>
    <row r="972" spans="1:28" s="271" customFormat="1" ht="20">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8"/>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9"/>
        <v>0</v>
      </c>
      <c r="Y972" s="270"/>
      <c r="Z972" s="270"/>
      <c r="AB972" s="272" t="str">
        <f t="shared" si="140"/>
        <v/>
      </c>
    </row>
    <row r="973" spans="1:28" s="271" customFormat="1" ht="20">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8"/>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9"/>
        <v>0</v>
      </c>
      <c r="Y973" s="270"/>
      <c r="Z973" s="270"/>
      <c r="AB973" s="272" t="str">
        <f t="shared" si="140"/>
        <v/>
      </c>
    </row>
    <row r="974" spans="1:28" s="271" customFormat="1" ht="20">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8"/>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9"/>
        <v>0</v>
      </c>
      <c r="Y974" s="270"/>
      <c r="Z974" s="270"/>
      <c r="AB974" s="272" t="str">
        <f t="shared" si="140"/>
        <v/>
      </c>
    </row>
    <row r="975" spans="1:28" s="271" customFormat="1" ht="20">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8"/>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9"/>
        <v>0</v>
      </c>
      <c r="Y975" s="270"/>
      <c r="Z975" s="270"/>
      <c r="AB975" s="272" t="str">
        <f t="shared" si="140"/>
        <v/>
      </c>
    </row>
    <row r="976" spans="1:28" s="271" customFormat="1" ht="20">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8"/>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9"/>
        <v>0</v>
      </c>
      <c r="Y976" s="270"/>
      <c r="Z976" s="270"/>
      <c r="AB976" s="272" t="str">
        <f t="shared" si="140"/>
        <v/>
      </c>
    </row>
    <row r="977" spans="1:28" s="271" customFormat="1" ht="20">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8"/>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9"/>
        <v>0</v>
      </c>
      <c r="Y977" s="270"/>
      <c r="Z977" s="270"/>
      <c r="AB977" s="272" t="str">
        <f t="shared" si="140"/>
        <v/>
      </c>
    </row>
    <row r="978" spans="1:28" s="271" customFormat="1" ht="20">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8"/>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9"/>
        <v>0</v>
      </c>
      <c r="Y978" s="270"/>
      <c r="Z978" s="270"/>
      <c r="AB978" s="272" t="str">
        <f t="shared" si="140"/>
        <v/>
      </c>
    </row>
    <row r="979" spans="1:28" s="271" customFormat="1" ht="20">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8"/>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9"/>
        <v>0</v>
      </c>
      <c r="Y979" s="270"/>
      <c r="Z979" s="270"/>
      <c r="AB979" s="272" t="str">
        <f t="shared" si="140"/>
        <v/>
      </c>
    </row>
    <row r="980" spans="1:28" s="271" customFormat="1" ht="20">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8"/>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9"/>
        <v>0</v>
      </c>
      <c r="Y980" s="270"/>
      <c r="Z980" s="270"/>
      <c r="AB980" s="272" t="str">
        <f t="shared" si="140"/>
        <v/>
      </c>
    </row>
    <row r="981" spans="1:28" s="271" customFormat="1" ht="20">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8"/>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9"/>
        <v>0</v>
      </c>
      <c r="Y981" s="270"/>
      <c r="Z981" s="270"/>
      <c r="AB981" s="272" t="str">
        <f t="shared" si="140"/>
        <v/>
      </c>
    </row>
    <row r="982" spans="1:28" s="271" customFormat="1" ht="20">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8"/>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9"/>
        <v>0</v>
      </c>
      <c r="Y982" s="270"/>
      <c r="Z982" s="270"/>
      <c r="AB982" s="272" t="str">
        <f t="shared" si="140"/>
        <v/>
      </c>
    </row>
    <row r="983" spans="1:28" s="271" customFormat="1" ht="20">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8"/>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9"/>
        <v>0</v>
      </c>
      <c r="Y983" s="270"/>
      <c r="Z983" s="270"/>
      <c r="AB983" s="272" t="str">
        <f t="shared" si="140"/>
        <v/>
      </c>
    </row>
    <row r="984" spans="1:28" s="271" customFormat="1" ht="20">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8"/>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9"/>
        <v>0</v>
      </c>
      <c r="Y984" s="270"/>
      <c r="Z984" s="270"/>
      <c r="AB984" s="272" t="str">
        <f t="shared" si="140"/>
        <v/>
      </c>
    </row>
    <row r="985" spans="1:28" s="271" customFormat="1" ht="20">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8"/>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9"/>
        <v>0</v>
      </c>
      <c r="Y985" s="270"/>
      <c r="Z985" s="270"/>
      <c r="AB985" s="272" t="str">
        <f t="shared" si="140"/>
        <v/>
      </c>
    </row>
    <row r="986" spans="1:28" s="271" customFormat="1" ht="20">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8"/>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9"/>
        <v>0</v>
      </c>
      <c r="Y986" s="270"/>
      <c r="Z986" s="270"/>
      <c r="AB986" s="272" t="str">
        <f t="shared" si="140"/>
        <v/>
      </c>
    </row>
    <row r="987" spans="1:28" s="271" customFormat="1" ht="20">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ca="1" si="138"/>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ca="1" si="139"/>
        <v>0</v>
      </c>
      <c r="Y987" s="270"/>
      <c r="Z987" s="270"/>
      <c r="AB987" s="272" t="str">
        <f t="shared" si="140"/>
        <v/>
      </c>
    </row>
    <row r="988" spans="1:28" s="271" customFormat="1" ht="20">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ref="X988:X1018" ca="1" si="142">IF(AND(C988="Smelter not listed",OR(LEN(D988)=0,LEN(E988)=0)),1,0)</f>
        <v>0</v>
      </c>
      <c r="Y988" s="270"/>
      <c r="Z988" s="270"/>
      <c r="AB988" s="272" t="str">
        <f t="shared" ref="AB988:AB1018" si="143">B988&amp;C988</f>
        <v/>
      </c>
    </row>
    <row r="989" spans="1:28" s="271" customFormat="1" ht="20">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41"/>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42"/>
        <v>0</v>
      </c>
      <c r="Y989" s="270"/>
      <c r="Z989" s="270"/>
      <c r="AB989" s="272" t="str">
        <f t="shared" si="143"/>
        <v/>
      </c>
    </row>
    <row r="990" spans="1:28" s="271" customFormat="1" ht="20">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41"/>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42"/>
        <v>0</v>
      </c>
      <c r="Y990" s="270"/>
      <c r="Z990" s="270"/>
      <c r="AB990" s="272" t="str">
        <f t="shared" si="143"/>
        <v/>
      </c>
    </row>
    <row r="991" spans="1:28" s="271" customFormat="1" ht="20">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41"/>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42"/>
        <v>0</v>
      </c>
      <c r="Y991" s="270"/>
      <c r="Z991" s="270"/>
      <c r="AB991" s="272" t="str">
        <f t="shared" si="143"/>
        <v/>
      </c>
    </row>
    <row r="992" spans="1:28" s="271" customFormat="1" ht="20">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41"/>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42"/>
        <v>0</v>
      </c>
      <c r="Y992" s="270"/>
      <c r="Z992" s="270"/>
      <c r="AB992" s="272" t="str">
        <f t="shared" si="143"/>
        <v/>
      </c>
    </row>
    <row r="993" spans="1:28" s="271" customFormat="1" ht="20">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41"/>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42"/>
        <v>0</v>
      </c>
      <c r="Y993" s="270"/>
      <c r="Z993" s="270"/>
      <c r="AB993" s="272" t="str">
        <f t="shared" si="143"/>
        <v/>
      </c>
    </row>
    <row r="994" spans="1:28" s="271" customFormat="1" ht="20">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41"/>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42"/>
        <v>0</v>
      </c>
      <c r="Y994" s="270"/>
      <c r="Z994" s="270"/>
      <c r="AB994" s="272" t="str">
        <f t="shared" si="143"/>
        <v/>
      </c>
    </row>
    <row r="995" spans="1:28" s="271" customFormat="1" ht="20">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41"/>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42"/>
        <v>0</v>
      </c>
      <c r="Y995" s="270"/>
      <c r="Z995" s="270"/>
      <c r="AB995" s="272" t="str">
        <f t="shared" si="143"/>
        <v/>
      </c>
    </row>
    <row r="996" spans="1:28" s="271" customFormat="1" ht="20">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41"/>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42"/>
        <v>0</v>
      </c>
      <c r="Y996" s="270"/>
      <c r="Z996" s="270"/>
      <c r="AB996" s="272" t="str">
        <f t="shared" si="143"/>
        <v/>
      </c>
    </row>
    <row r="997" spans="1:28" s="271" customFormat="1" ht="20">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41"/>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42"/>
        <v>0</v>
      </c>
      <c r="Y997" s="270"/>
      <c r="Z997" s="270"/>
      <c r="AB997" s="272" t="str">
        <f t="shared" si="143"/>
        <v/>
      </c>
    </row>
    <row r="998" spans="1:28" s="271" customFormat="1" ht="20">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41"/>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42"/>
        <v>0</v>
      </c>
      <c r="Y998" s="270"/>
      <c r="Z998" s="270"/>
      <c r="AB998" s="272" t="str">
        <f t="shared" si="143"/>
        <v/>
      </c>
    </row>
    <row r="999" spans="1:28" s="271" customFormat="1" ht="20">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41"/>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42"/>
        <v>0</v>
      </c>
      <c r="Y999" s="270"/>
      <c r="Z999" s="270"/>
      <c r="AB999" s="272" t="str">
        <f t="shared" si="143"/>
        <v/>
      </c>
    </row>
    <row r="1000" spans="1:28" s="271" customFormat="1" ht="20">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41"/>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42"/>
        <v>0</v>
      </c>
      <c r="Y1000" s="270"/>
      <c r="Z1000" s="270"/>
      <c r="AB1000" s="272" t="str">
        <f t="shared" si="143"/>
        <v/>
      </c>
    </row>
    <row r="1001" spans="1:28" s="271" customFormat="1" ht="20">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41"/>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42"/>
        <v>0</v>
      </c>
      <c r="Y1001" s="270"/>
      <c r="Z1001" s="270"/>
      <c r="AB1001" s="272" t="str">
        <f t="shared" si="143"/>
        <v/>
      </c>
    </row>
    <row r="1002" spans="1:28" s="271" customFormat="1" ht="20">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41"/>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42"/>
        <v>0</v>
      </c>
      <c r="Y1002" s="270"/>
      <c r="Z1002" s="270"/>
      <c r="AB1002" s="272" t="str">
        <f t="shared" si="143"/>
        <v/>
      </c>
    </row>
    <row r="1003" spans="1:28" s="271" customFormat="1" ht="20">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41"/>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42"/>
        <v>0</v>
      </c>
      <c r="Y1003" s="270"/>
      <c r="Z1003" s="270"/>
      <c r="AB1003" s="272" t="str">
        <f t="shared" si="143"/>
        <v/>
      </c>
    </row>
    <row r="1004" spans="1:28" s="271" customFormat="1" ht="20">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41"/>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42"/>
        <v>0</v>
      </c>
      <c r="Y1004" s="270"/>
      <c r="Z1004" s="270"/>
      <c r="AB1004" s="272" t="str">
        <f t="shared" si="143"/>
        <v/>
      </c>
    </row>
    <row r="1005" spans="1:28" s="271" customFormat="1" ht="20">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41"/>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42"/>
        <v>0</v>
      </c>
      <c r="Y1005" s="270"/>
      <c r="Z1005" s="270"/>
      <c r="AB1005" s="272" t="str">
        <f t="shared" si="143"/>
        <v/>
      </c>
    </row>
    <row r="1006" spans="1:28" s="271" customFormat="1" ht="20">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41"/>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42"/>
        <v>0</v>
      </c>
      <c r="Y1006" s="270"/>
      <c r="Z1006" s="270"/>
      <c r="AB1006" s="272" t="str">
        <f t="shared" si="143"/>
        <v/>
      </c>
    </row>
    <row r="1007" spans="1:28" s="271" customFormat="1" ht="20">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41"/>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42"/>
        <v>0</v>
      </c>
      <c r="Y1007" s="270"/>
      <c r="Z1007" s="270"/>
      <c r="AB1007" s="272" t="str">
        <f t="shared" si="143"/>
        <v/>
      </c>
    </row>
    <row r="1008" spans="1:28" s="271" customFormat="1" ht="20">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41"/>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42"/>
        <v>0</v>
      </c>
      <c r="Y1008" s="270"/>
      <c r="Z1008" s="270"/>
      <c r="AB1008" s="272" t="str">
        <f t="shared" si="143"/>
        <v/>
      </c>
    </row>
    <row r="1009" spans="1:28" s="271" customFormat="1" ht="20">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41"/>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42"/>
        <v>0</v>
      </c>
      <c r="Y1009" s="270"/>
      <c r="Z1009" s="270"/>
      <c r="AB1009" s="272" t="str">
        <f t="shared" si="143"/>
        <v/>
      </c>
    </row>
    <row r="1010" spans="1:28" s="271" customFormat="1" ht="20">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41"/>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42"/>
        <v>0</v>
      </c>
      <c r="Y1010" s="270"/>
      <c r="Z1010" s="270"/>
      <c r="AB1010" s="272" t="str">
        <f t="shared" si="143"/>
        <v/>
      </c>
    </row>
    <row r="1011" spans="1:28" s="271" customFormat="1" ht="20">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41"/>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42"/>
        <v>0</v>
      </c>
      <c r="Y1011" s="270"/>
      <c r="Z1011" s="270"/>
      <c r="AB1011" s="272" t="str">
        <f t="shared" si="143"/>
        <v/>
      </c>
    </row>
    <row r="1012" spans="1:28" s="271" customFormat="1" ht="20">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41"/>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42"/>
        <v>0</v>
      </c>
      <c r="Y1012" s="270"/>
      <c r="Z1012" s="270"/>
      <c r="AB1012" s="272" t="str">
        <f t="shared" si="143"/>
        <v/>
      </c>
    </row>
    <row r="1013" spans="1:28" s="271" customFormat="1" ht="20">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41"/>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42"/>
        <v>0</v>
      </c>
      <c r="Y1013" s="270"/>
      <c r="Z1013" s="270"/>
      <c r="AB1013" s="272" t="str">
        <f t="shared" si="143"/>
        <v/>
      </c>
    </row>
    <row r="1014" spans="1:28" s="271" customFormat="1" ht="20">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41"/>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42"/>
        <v>0</v>
      </c>
      <c r="Y1014" s="270"/>
      <c r="Z1014" s="270"/>
      <c r="AB1014" s="272" t="str">
        <f t="shared" si="143"/>
        <v/>
      </c>
    </row>
    <row r="1015" spans="1:28" s="271" customFormat="1" ht="20">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41"/>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42"/>
        <v>0</v>
      </c>
      <c r="Y1015" s="270"/>
      <c r="Z1015" s="270"/>
      <c r="AB1015" s="272" t="str">
        <f t="shared" si="143"/>
        <v/>
      </c>
    </row>
    <row r="1016" spans="1:28" s="271" customFormat="1" ht="20">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41"/>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42"/>
        <v>0</v>
      </c>
      <c r="Y1016" s="270"/>
      <c r="Z1016" s="270"/>
      <c r="AB1016" s="272" t="str">
        <f t="shared" si="143"/>
        <v/>
      </c>
    </row>
    <row r="1017" spans="1:28" s="271" customFormat="1" ht="20">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41"/>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42"/>
        <v>0</v>
      </c>
      <c r="Y1017" s="270"/>
      <c r="Z1017" s="270"/>
      <c r="AB1017" s="272" t="str">
        <f t="shared" si="143"/>
        <v/>
      </c>
    </row>
    <row r="1018" spans="1:28" s="271" customFormat="1" ht="20">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ca="1" si="141"/>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ca="1" si="142"/>
        <v>0</v>
      </c>
      <c r="Y1018" s="270"/>
      <c r="Z1018" s="270"/>
      <c r="AB1018" s="272" t="str">
        <f t="shared" si="143"/>
        <v/>
      </c>
    </row>
    <row r="1019" spans="1:28" s="271" customFormat="1" ht="20">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 ca="1" si="145">IF(AND(C1019="Smelter not listed",OR(LEN(D1019)=0,LEN(E1019)=0)),1,0)</f>
        <v>0</v>
      </c>
      <c r="Y1019" s="270"/>
      <c r="Z1019" s="270"/>
      <c r="AB1019" s="272" t="str">
        <f t="shared" ref="AB1019" si="146">B1019&amp;C1019</f>
        <v/>
      </c>
    </row>
    <row r="1020" spans="1:28" s="271" customFormat="1" ht="20">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ref="X1020:X1051" ca="1" si="148">IF(AND(C1020="Smelter not listed",OR(LEN(D1020)=0,LEN(E1020)=0)),1,0)</f>
        <v>0</v>
      </c>
      <c r="Y1020" s="270"/>
      <c r="Z1020" s="270"/>
      <c r="AB1020" s="272" t="str">
        <f t="shared" ref="AB1020:AB1051" si="149">B1020&amp;C1020</f>
        <v/>
      </c>
    </row>
    <row r="1021" spans="1:28" s="271" customFormat="1" ht="20">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7"/>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8"/>
        <v>0</v>
      </c>
      <c r="Y1021" s="270"/>
      <c r="Z1021" s="270"/>
      <c r="AB1021" s="272" t="str">
        <f t="shared" si="149"/>
        <v/>
      </c>
    </row>
    <row r="1022" spans="1:28" s="271" customFormat="1" ht="20">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7"/>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8"/>
        <v>0</v>
      </c>
      <c r="Y1022" s="270"/>
      <c r="Z1022" s="270"/>
      <c r="AB1022" s="272" t="str">
        <f t="shared" si="149"/>
        <v/>
      </c>
    </row>
    <row r="1023" spans="1:28" s="271" customFormat="1" ht="20">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7"/>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8"/>
        <v>0</v>
      </c>
      <c r="Y1023" s="270"/>
      <c r="Z1023" s="270"/>
      <c r="AB1023" s="272" t="str">
        <f t="shared" si="149"/>
        <v/>
      </c>
    </row>
    <row r="1024" spans="1:28" s="271" customFormat="1" ht="20">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7"/>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8"/>
        <v>0</v>
      </c>
      <c r="Y1024" s="270"/>
      <c r="Z1024" s="270"/>
      <c r="AB1024" s="272" t="str">
        <f t="shared" si="149"/>
        <v/>
      </c>
    </row>
    <row r="1025" spans="1:28" s="271" customFormat="1" ht="20">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7"/>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8"/>
        <v>0</v>
      </c>
      <c r="Y1025" s="270"/>
      <c r="Z1025" s="270"/>
      <c r="AB1025" s="272" t="str">
        <f t="shared" si="149"/>
        <v/>
      </c>
    </row>
    <row r="1026" spans="1:28" s="271" customFormat="1" ht="20">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7"/>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8"/>
        <v>0</v>
      </c>
      <c r="Y1026" s="270"/>
      <c r="Z1026" s="270"/>
      <c r="AB1026" s="272" t="str">
        <f t="shared" si="149"/>
        <v/>
      </c>
    </row>
    <row r="1027" spans="1:28" s="271" customFormat="1" ht="20">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7"/>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8"/>
        <v>0</v>
      </c>
      <c r="Y1027" s="270"/>
      <c r="Z1027" s="270"/>
      <c r="AB1027" s="272" t="str">
        <f t="shared" si="149"/>
        <v/>
      </c>
    </row>
    <row r="1028" spans="1:28" s="271" customFormat="1" ht="20">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7"/>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8"/>
        <v>0</v>
      </c>
      <c r="Y1028" s="270"/>
      <c r="Z1028" s="270"/>
      <c r="AB1028" s="272" t="str">
        <f t="shared" si="149"/>
        <v/>
      </c>
    </row>
    <row r="1029" spans="1:28" s="271" customFormat="1" ht="20">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7"/>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8"/>
        <v>0</v>
      </c>
      <c r="Y1029" s="270"/>
      <c r="Z1029" s="270"/>
      <c r="AB1029" s="272" t="str">
        <f t="shared" si="149"/>
        <v/>
      </c>
    </row>
    <row r="1030" spans="1:28" s="271" customFormat="1" ht="20">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7"/>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8"/>
        <v>0</v>
      </c>
      <c r="Y1030" s="270"/>
      <c r="Z1030" s="270"/>
      <c r="AB1030" s="272" t="str">
        <f t="shared" si="149"/>
        <v/>
      </c>
    </row>
    <row r="1031" spans="1:28" s="271" customFormat="1" ht="20">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7"/>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8"/>
        <v>0</v>
      </c>
      <c r="Y1031" s="270"/>
      <c r="Z1031" s="270"/>
      <c r="AB1031" s="272" t="str">
        <f t="shared" si="149"/>
        <v/>
      </c>
    </row>
    <row r="1032" spans="1:28" s="271" customFormat="1" ht="20">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7"/>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8"/>
        <v>0</v>
      </c>
      <c r="Y1032" s="270"/>
      <c r="Z1032" s="270"/>
      <c r="AB1032" s="272" t="str">
        <f t="shared" si="149"/>
        <v/>
      </c>
    </row>
    <row r="1033" spans="1:28" s="271" customFormat="1" ht="20">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7"/>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8"/>
        <v>0</v>
      </c>
      <c r="Y1033" s="270"/>
      <c r="Z1033" s="270"/>
      <c r="AB1033" s="272" t="str">
        <f t="shared" si="149"/>
        <v/>
      </c>
    </row>
    <row r="1034" spans="1:28" s="271" customFormat="1" ht="20">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7"/>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8"/>
        <v>0</v>
      </c>
      <c r="Y1034" s="270"/>
      <c r="Z1034" s="270"/>
      <c r="AB1034" s="272" t="str">
        <f t="shared" si="149"/>
        <v/>
      </c>
    </row>
    <row r="1035" spans="1:28" s="271" customFormat="1" ht="20">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7"/>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8"/>
        <v>0</v>
      </c>
      <c r="Y1035" s="270"/>
      <c r="Z1035" s="270"/>
      <c r="AB1035" s="272" t="str">
        <f t="shared" si="149"/>
        <v/>
      </c>
    </row>
    <row r="1036" spans="1:28" s="271" customFormat="1" ht="20">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7"/>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8"/>
        <v>0</v>
      </c>
      <c r="Y1036" s="270"/>
      <c r="Z1036" s="270"/>
      <c r="AB1036" s="272" t="str">
        <f t="shared" si="149"/>
        <v/>
      </c>
    </row>
    <row r="1037" spans="1:28" s="271" customFormat="1" ht="20">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7"/>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8"/>
        <v>0</v>
      </c>
      <c r="Y1037" s="270"/>
      <c r="Z1037" s="270"/>
      <c r="AB1037" s="272" t="str">
        <f t="shared" si="149"/>
        <v/>
      </c>
    </row>
    <row r="1038" spans="1:28" s="271" customFormat="1" ht="20">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7"/>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8"/>
        <v>0</v>
      </c>
      <c r="Y1038" s="270"/>
      <c r="Z1038" s="270"/>
      <c r="AB1038" s="272" t="str">
        <f t="shared" si="149"/>
        <v/>
      </c>
    </row>
    <row r="1039" spans="1:28" s="271" customFormat="1" ht="20">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7"/>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8"/>
        <v>0</v>
      </c>
      <c r="Y1039" s="270"/>
      <c r="Z1039" s="270"/>
      <c r="AB1039" s="272" t="str">
        <f t="shared" si="149"/>
        <v/>
      </c>
    </row>
    <row r="1040" spans="1:28" s="271" customFormat="1" ht="20">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7"/>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8"/>
        <v>0</v>
      </c>
      <c r="Y1040" s="270"/>
      <c r="Z1040" s="270"/>
      <c r="AB1040" s="272" t="str">
        <f t="shared" si="149"/>
        <v/>
      </c>
    </row>
    <row r="1041" spans="1:28" s="271" customFormat="1" ht="20">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7"/>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8"/>
        <v>0</v>
      </c>
      <c r="Y1041" s="270"/>
      <c r="Z1041" s="270"/>
      <c r="AB1041" s="272" t="str">
        <f t="shared" si="149"/>
        <v/>
      </c>
    </row>
    <row r="1042" spans="1:28" s="271" customFormat="1" ht="20">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7"/>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8"/>
        <v>0</v>
      </c>
      <c r="Y1042" s="270"/>
      <c r="Z1042" s="270"/>
      <c r="AB1042" s="272" t="str">
        <f t="shared" si="149"/>
        <v/>
      </c>
    </row>
    <row r="1043" spans="1:28" s="271" customFormat="1" ht="20">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7"/>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8"/>
        <v>0</v>
      </c>
      <c r="Y1043" s="270"/>
      <c r="Z1043" s="270"/>
      <c r="AB1043" s="272" t="str">
        <f t="shared" si="149"/>
        <v/>
      </c>
    </row>
    <row r="1044" spans="1:28" s="271" customFormat="1" ht="20">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7"/>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8"/>
        <v>0</v>
      </c>
      <c r="Y1044" s="270"/>
      <c r="Z1044" s="270"/>
      <c r="AB1044" s="272" t="str">
        <f t="shared" si="149"/>
        <v/>
      </c>
    </row>
    <row r="1045" spans="1:28" s="271" customFormat="1" ht="20">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7"/>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8"/>
        <v>0</v>
      </c>
      <c r="Y1045" s="270"/>
      <c r="Z1045" s="270"/>
      <c r="AB1045" s="272" t="str">
        <f t="shared" si="149"/>
        <v/>
      </c>
    </row>
    <row r="1046" spans="1:28" s="271" customFormat="1" ht="20">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7"/>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8"/>
        <v>0</v>
      </c>
      <c r="Y1046" s="270"/>
      <c r="Z1046" s="270"/>
      <c r="AB1046" s="272" t="str">
        <f t="shared" si="149"/>
        <v/>
      </c>
    </row>
    <row r="1047" spans="1:28" s="271" customFormat="1" ht="20">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7"/>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8"/>
        <v>0</v>
      </c>
      <c r="Y1047" s="270"/>
      <c r="Z1047" s="270"/>
      <c r="AB1047" s="272" t="str">
        <f t="shared" si="149"/>
        <v/>
      </c>
    </row>
    <row r="1048" spans="1:28" s="271" customFormat="1" ht="20">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7"/>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8"/>
        <v>0</v>
      </c>
      <c r="Y1048" s="270"/>
      <c r="Z1048" s="270"/>
      <c r="AB1048" s="272" t="str">
        <f t="shared" si="149"/>
        <v/>
      </c>
    </row>
    <row r="1049" spans="1:28" s="271" customFormat="1" ht="20">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7"/>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8"/>
        <v>0</v>
      </c>
      <c r="Y1049" s="270"/>
      <c r="Z1049" s="270"/>
      <c r="AB1049" s="272" t="str">
        <f t="shared" si="149"/>
        <v/>
      </c>
    </row>
    <row r="1050" spans="1:28" s="271" customFormat="1" ht="20">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7"/>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8"/>
        <v>0</v>
      </c>
      <c r="Y1050" s="270"/>
      <c r="Z1050" s="270"/>
      <c r="AB1050" s="272" t="str">
        <f t="shared" si="149"/>
        <v/>
      </c>
    </row>
    <row r="1051" spans="1:28" s="271" customFormat="1" ht="20">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ca="1" si="147"/>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ca="1" si="148"/>
        <v>0</v>
      </c>
      <c r="Y1051" s="270"/>
      <c r="Z1051" s="270"/>
      <c r="AB1051" s="272" t="str">
        <f t="shared" si="149"/>
        <v/>
      </c>
    </row>
    <row r="1052" spans="1:28" s="271" customFormat="1" ht="20">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ref="X1052:X1082" ca="1" si="151">IF(AND(C1052="Smelter not listed",OR(LEN(D1052)=0,LEN(E1052)=0)),1,0)</f>
        <v>0</v>
      </c>
      <c r="Y1052" s="270"/>
      <c r="Z1052" s="270"/>
      <c r="AB1052" s="272" t="str">
        <f t="shared" ref="AB1052:AB1082" si="152">B1052&amp;C1052</f>
        <v/>
      </c>
    </row>
    <row r="1053" spans="1:28" s="271" customFormat="1" ht="20">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50"/>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51"/>
        <v>0</v>
      </c>
      <c r="Y1053" s="270"/>
      <c r="Z1053" s="270"/>
      <c r="AB1053" s="272" t="str">
        <f t="shared" si="152"/>
        <v/>
      </c>
    </row>
    <row r="1054" spans="1:28" s="271" customFormat="1" ht="20">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50"/>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51"/>
        <v>0</v>
      </c>
      <c r="Y1054" s="270"/>
      <c r="Z1054" s="270"/>
      <c r="AB1054" s="272" t="str">
        <f t="shared" si="152"/>
        <v/>
      </c>
    </row>
    <row r="1055" spans="1:28" s="271" customFormat="1" ht="20">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50"/>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51"/>
        <v>0</v>
      </c>
      <c r="Y1055" s="270"/>
      <c r="Z1055" s="270"/>
      <c r="AB1055" s="272" t="str">
        <f t="shared" si="152"/>
        <v/>
      </c>
    </row>
    <row r="1056" spans="1:28" s="271" customFormat="1" ht="20">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50"/>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51"/>
        <v>0</v>
      </c>
      <c r="Y1056" s="270"/>
      <c r="Z1056" s="270"/>
      <c r="AB1056" s="272" t="str">
        <f t="shared" si="152"/>
        <v/>
      </c>
    </row>
    <row r="1057" spans="1:28" s="271" customFormat="1" ht="20">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50"/>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51"/>
        <v>0</v>
      </c>
      <c r="Y1057" s="270"/>
      <c r="Z1057" s="270"/>
      <c r="AB1057" s="272" t="str">
        <f t="shared" si="152"/>
        <v/>
      </c>
    </row>
    <row r="1058" spans="1:28" s="271" customFormat="1" ht="20">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50"/>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51"/>
        <v>0</v>
      </c>
      <c r="Y1058" s="270"/>
      <c r="Z1058" s="270"/>
      <c r="AB1058" s="272" t="str">
        <f t="shared" si="152"/>
        <v/>
      </c>
    </row>
    <row r="1059" spans="1:28" s="271" customFormat="1" ht="20">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50"/>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51"/>
        <v>0</v>
      </c>
      <c r="Y1059" s="270"/>
      <c r="Z1059" s="270"/>
      <c r="AB1059" s="272" t="str">
        <f t="shared" si="152"/>
        <v/>
      </c>
    </row>
    <row r="1060" spans="1:28" s="271" customFormat="1" ht="20">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50"/>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51"/>
        <v>0</v>
      </c>
      <c r="Y1060" s="270"/>
      <c r="Z1060" s="270"/>
      <c r="AB1060" s="272" t="str">
        <f t="shared" si="152"/>
        <v/>
      </c>
    </row>
    <row r="1061" spans="1:28" s="271" customFormat="1" ht="20">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50"/>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51"/>
        <v>0</v>
      </c>
      <c r="Y1061" s="270"/>
      <c r="Z1061" s="270"/>
      <c r="AB1061" s="272" t="str">
        <f t="shared" si="152"/>
        <v/>
      </c>
    </row>
    <row r="1062" spans="1:28" s="271" customFormat="1" ht="20">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50"/>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51"/>
        <v>0</v>
      </c>
      <c r="Y1062" s="270"/>
      <c r="Z1062" s="270"/>
      <c r="AB1062" s="272" t="str">
        <f t="shared" si="152"/>
        <v/>
      </c>
    </row>
    <row r="1063" spans="1:28" s="271" customFormat="1" ht="20">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50"/>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51"/>
        <v>0</v>
      </c>
      <c r="Y1063" s="270"/>
      <c r="Z1063" s="270"/>
      <c r="AB1063" s="272" t="str">
        <f t="shared" si="152"/>
        <v/>
      </c>
    </row>
    <row r="1064" spans="1:28" s="271" customFormat="1" ht="20">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50"/>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51"/>
        <v>0</v>
      </c>
      <c r="Y1064" s="270"/>
      <c r="Z1064" s="270"/>
      <c r="AB1064" s="272" t="str">
        <f t="shared" si="152"/>
        <v/>
      </c>
    </row>
    <row r="1065" spans="1:28" s="271" customFormat="1" ht="20">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50"/>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51"/>
        <v>0</v>
      </c>
      <c r="Y1065" s="270"/>
      <c r="Z1065" s="270"/>
      <c r="AB1065" s="272" t="str">
        <f t="shared" si="152"/>
        <v/>
      </c>
    </row>
    <row r="1066" spans="1:28" s="271" customFormat="1" ht="20">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50"/>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51"/>
        <v>0</v>
      </c>
      <c r="Y1066" s="270"/>
      <c r="Z1066" s="270"/>
      <c r="AB1066" s="272" t="str">
        <f t="shared" si="152"/>
        <v/>
      </c>
    </row>
    <row r="1067" spans="1:28" s="271" customFormat="1" ht="20">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50"/>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51"/>
        <v>0</v>
      </c>
      <c r="Y1067" s="270"/>
      <c r="Z1067" s="270"/>
      <c r="AB1067" s="272" t="str">
        <f t="shared" si="152"/>
        <v/>
      </c>
    </row>
    <row r="1068" spans="1:28" s="271" customFormat="1" ht="20">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50"/>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51"/>
        <v>0</v>
      </c>
      <c r="Y1068" s="270"/>
      <c r="Z1068" s="270"/>
      <c r="AB1068" s="272" t="str">
        <f t="shared" si="152"/>
        <v/>
      </c>
    </row>
    <row r="1069" spans="1:28" s="271" customFormat="1" ht="20">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50"/>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51"/>
        <v>0</v>
      </c>
      <c r="Y1069" s="270"/>
      <c r="Z1069" s="270"/>
      <c r="AB1069" s="272" t="str">
        <f t="shared" si="152"/>
        <v/>
      </c>
    </row>
    <row r="1070" spans="1:28" s="271" customFormat="1" ht="20">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50"/>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51"/>
        <v>0</v>
      </c>
      <c r="Y1070" s="270"/>
      <c r="Z1070" s="270"/>
      <c r="AB1070" s="272" t="str">
        <f t="shared" si="152"/>
        <v/>
      </c>
    </row>
    <row r="1071" spans="1:28" s="271" customFormat="1" ht="20">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50"/>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51"/>
        <v>0</v>
      </c>
      <c r="Y1071" s="270"/>
      <c r="Z1071" s="270"/>
      <c r="AB1071" s="272" t="str">
        <f t="shared" si="152"/>
        <v/>
      </c>
    </row>
    <row r="1072" spans="1:28" s="271" customFormat="1" ht="20">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50"/>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51"/>
        <v>0</v>
      </c>
      <c r="Y1072" s="270"/>
      <c r="Z1072" s="270"/>
      <c r="AB1072" s="272" t="str">
        <f t="shared" si="152"/>
        <v/>
      </c>
    </row>
    <row r="1073" spans="1:28" s="271" customFormat="1" ht="20">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50"/>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51"/>
        <v>0</v>
      </c>
      <c r="Y1073" s="270"/>
      <c r="Z1073" s="270"/>
      <c r="AB1073" s="272" t="str">
        <f t="shared" si="152"/>
        <v/>
      </c>
    </row>
    <row r="1074" spans="1:28" s="271" customFormat="1" ht="20">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50"/>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51"/>
        <v>0</v>
      </c>
      <c r="Y1074" s="270"/>
      <c r="Z1074" s="270"/>
      <c r="AB1074" s="272" t="str">
        <f t="shared" si="152"/>
        <v/>
      </c>
    </row>
    <row r="1075" spans="1:28" s="271" customFormat="1" ht="20">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50"/>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51"/>
        <v>0</v>
      </c>
      <c r="Y1075" s="270"/>
      <c r="Z1075" s="270"/>
      <c r="AB1075" s="272" t="str">
        <f t="shared" si="152"/>
        <v/>
      </c>
    </row>
    <row r="1076" spans="1:28" s="271" customFormat="1" ht="20">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50"/>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51"/>
        <v>0</v>
      </c>
      <c r="Y1076" s="270"/>
      <c r="Z1076" s="270"/>
      <c r="AB1076" s="272" t="str">
        <f t="shared" si="152"/>
        <v/>
      </c>
    </row>
    <row r="1077" spans="1:28" s="271" customFormat="1" ht="20">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50"/>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51"/>
        <v>0</v>
      </c>
      <c r="Y1077" s="270"/>
      <c r="Z1077" s="270"/>
      <c r="AB1077" s="272" t="str">
        <f t="shared" si="152"/>
        <v/>
      </c>
    </row>
    <row r="1078" spans="1:28" s="271" customFormat="1" ht="20">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50"/>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51"/>
        <v>0</v>
      </c>
      <c r="Y1078" s="270"/>
      <c r="Z1078" s="270"/>
      <c r="AB1078" s="272" t="str">
        <f t="shared" si="152"/>
        <v/>
      </c>
    </row>
    <row r="1079" spans="1:28" s="271" customFormat="1" ht="20">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50"/>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51"/>
        <v>0</v>
      </c>
      <c r="Y1079" s="270"/>
      <c r="Z1079" s="270"/>
      <c r="AB1079" s="272" t="str">
        <f t="shared" si="152"/>
        <v/>
      </c>
    </row>
    <row r="1080" spans="1:28" s="271" customFormat="1" ht="20">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50"/>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51"/>
        <v>0</v>
      </c>
      <c r="Y1080" s="270"/>
      <c r="Z1080" s="270"/>
      <c r="AB1080" s="272" t="str">
        <f t="shared" si="152"/>
        <v/>
      </c>
    </row>
    <row r="1081" spans="1:28" s="271" customFormat="1" ht="20">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50"/>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51"/>
        <v>0</v>
      </c>
      <c r="Y1081" s="270"/>
      <c r="Z1081" s="270"/>
      <c r="AB1081" s="272" t="str">
        <f t="shared" si="152"/>
        <v/>
      </c>
    </row>
    <row r="1082" spans="1:28" s="271" customFormat="1" ht="20">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ca="1" si="150"/>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ca="1" si="151"/>
        <v>0</v>
      </c>
      <c r="Y1082" s="270"/>
      <c r="Z1082" s="270"/>
      <c r="AB1082" s="272" t="str">
        <f t="shared" si="152"/>
        <v/>
      </c>
    </row>
    <row r="1083" spans="1:28" s="271" customFormat="1" ht="20">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 ca="1" si="154">IF(AND(C1083="Smelter not listed",OR(LEN(D1083)=0,LEN(E1083)=0)),1,0)</f>
        <v>0</v>
      </c>
      <c r="Y1083" s="270"/>
      <c r="Z1083" s="270"/>
      <c r="AB1083" s="272" t="str">
        <f t="shared" ref="AB1083" si="155">B1083&amp;C1083</f>
        <v/>
      </c>
    </row>
    <row r="1084" spans="1:28" s="271" customFormat="1" ht="20">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ref="X1084:X1115" ca="1" si="157">IF(AND(C1084="Smelter not listed",OR(LEN(D1084)=0,LEN(E1084)=0)),1,0)</f>
        <v>0</v>
      </c>
      <c r="Y1084" s="270"/>
      <c r="Z1084" s="270"/>
      <c r="AB1084" s="272" t="str">
        <f t="shared" ref="AB1084:AB1115" si="158">B1084&amp;C1084</f>
        <v/>
      </c>
    </row>
    <row r="1085" spans="1:28" s="271" customFormat="1" ht="20">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6"/>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7"/>
        <v>0</v>
      </c>
      <c r="Y1085" s="270"/>
      <c r="Z1085" s="270"/>
      <c r="AB1085" s="272" t="str">
        <f t="shared" si="158"/>
        <v/>
      </c>
    </row>
    <row r="1086" spans="1:28" s="271" customFormat="1" ht="20">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6"/>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7"/>
        <v>0</v>
      </c>
      <c r="Y1086" s="270"/>
      <c r="Z1086" s="270"/>
      <c r="AB1086" s="272" t="str">
        <f t="shared" si="158"/>
        <v/>
      </c>
    </row>
    <row r="1087" spans="1:28" s="271" customFormat="1" ht="20">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6"/>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7"/>
        <v>0</v>
      </c>
      <c r="Y1087" s="270"/>
      <c r="Z1087" s="270"/>
      <c r="AB1087" s="272" t="str">
        <f t="shared" si="158"/>
        <v/>
      </c>
    </row>
    <row r="1088" spans="1:28" s="271" customFormat="1" ht="20">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6"/>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7"/>
        <v>0</v>
      </c>
      <c r="Y1088" s="270"/>
      <c r="Z1088" s="270"/>
      <c r="AB1088" s="272" t="str">
        <f t="shared" si="158"/>
        <v/>
      </c>
    </row>
    <row r="1089" spans="1:28" s="271" customFormat="1" ht="20">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6"/>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7"/>
        <v>0</v>
      </c>
      <c r="Y1089" s="270"/>
      <c r="Z1089" s="270"/>
      <c r="AB1089" s="272" t="str">
        <f t="shared" si="158"/>
        <v/>
      </c>
    </row>
    <row r="1090" spans="1:28" s="271" customFormat="1" ht="20">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6"/>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7"/>
        <v>0</v>
      </c>
      <c r="Y1090" s="270"/>
      <c r="Z1090" s="270"/>
      <c r="AB1090" s="272" t="str">
        <f t="shared" si="158"/>
        <v/>
      </c>
    </row>
    <row r="1091" spans="1:28" s="271" customFormat="1" ht="20">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6"/>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7"/>
        <v>0</v>
      </c>
      <c r="Y1091" s="270"/>
      <c r="Z1091" s="270"/>
      <c r="AB1091" s="272" t="str">
        <f t="shared" si="158"/>
        <v/>
      </c>
    </row>
    <row r="1092" spans="1:28" s="271" customFormat="1" ht="20">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6"/>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7"/>
        <v>0</v>
      </c>
      <c r="Y1092" s="270"/>
      <c r="Z1092" s="270"/>
      <c r="AB1092" s="272" t="str">
        <f t="shared" si="158"/>
        <v/>
      </c>
    </row>
    <row r="1093" spans="1:28" s="271" customFormat="1" ht="20">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6"/>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7"/>
        <v>0</v>
      </c>
      <c r="Y1093" s="270"/>
      <c r="Z1093" s="270"/>
      <c r="AB1093" s="272" t="str">
        <f t="shared" si="158"/>
        <v/>
      </c>
    </row>
    <row r="1094" spans="1:28" s="271" customFormat="1" ht="20">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6"/>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7"/>
        <v>0</v>
      </c>
      <c r="Y1094" s="270"/>
      <c r="Z1094" s="270"/>
      <c r="AB1094" s="272" t="str">
        <f t="shared" si="158"/>
        <v/>
      </c>
    </row>
    <row r="1095" spans="1:28" s="271" customFormat="1" ht="20">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6"/>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7"/>
        <v>0</v>
      </c>
      <c r="Y1095" s="270"/>
      <c r="Z1095" s="270"/>
      <c r="AB1095" s="272" t="str">
        <f t="shared" si="158"/>
        <v/>
      </c>
    </row>
    <row r="1096" spans="1:28" s="271" customFormat="1" ht="20">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6"/>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7"/>
        <v>0</v>
      </c>
      <c r="Y1096" s="270"/>
      <c r="Z1096" s="270"/>
      <c r="AB1096" s="272" t="str">
        <f t="shared" si="158"/>
        <v/>
      </c>
    </row>
    <row r="1097" spans="1:28" s="271" customFormat="1" ht="20">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6"/>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7"/>
        <v>0</v>
      </c>
      <c r="Y1097" s="270"/>
      <c r="Z1097" s="270"/>
      <c r="AB1097" s="272" t="str">
        <f t="shared" si="158"/>
        <v/>
      </c>
    </row>
    <row r="1098" spans="1:28" s="271" customFormat="1" ht="20">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6"/>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7"/>
        <v>0</v>
      </c>
      <c r="Y1098" s="270"/>
      <c r="Z1098" s="270"/>
      <c r="AB1098" s="272" t="str">
        <f t="shared" si="158"/>
        <v/>
      </c>
    </row>
    <row r="1099" spans="1:28" s="271" customFormat="1" ht="20">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6"/>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7"/>
        <v>0</v>
      </c>
      <c r="Y1099" s="270"/>
      <c r="Z1099" s="270"/>
      <c r="AB1099" s="272" t="str">
        <f t="shared" si="158"/>
        <v/>
      </c>
    </row>
    <row r="1100" spans="1:28" s="271" customFormat="1" ht="20">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6"/>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7"/>
        <v>0</v>
      </c>
      <c r="Y1100" s="270"/>
      <c r="Z1100" s="270"/>
      <c r="AB1100" s="272" t="str">
        <f t="shared" si="158"/>
        <v/>
      </c>
    </row>
    <row r="1101" spans="1:28" s="271" customFormat="1" ht="20">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6"/>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7"/>
        <v>0</v>
      </c>
      <c r="Y1101" s="270"/>
      <c r="Z1101" s="270"/>
      <c r="AB1101" s="272" t="str">
        <f t="shared" si="158"/>
        <v/>
      </c>
    </row>
    <row r="1102" spans="1:28" s="271" customFormat="1" ht="20">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6"/>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7"/>
        <v>0</v>
      </c>
      <c r="Y1102" s="270"/>
      <c r="Z1102" s="270"/>
      <c r="AB1102" s="272" t="str">
        <f t="shared" si="158"/>
        <v/>
      </c>
    </row>
    <row r="1103" spans="1:28" s="271" customFormat="1" ht="20">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6"/>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7"/>
        <v>0</v>
      </c>
      <c r="Y1103" s="270"/>
      <c r="Z1103" s="270"/>
      <c r="AB1103" s="272" t="str">
        <f t="shared" si="158"/>
        <v/>
      </c>
    </row>
    <row r="1104" spans="1:28" s="271" customFormat="1" ht="20">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6"/>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7"/>
        <v>0</v>
      </c>
      <c r="Y1104" s="270"/>
      <c r="Z1104" s="270"/>
      <c r="AB1104" s="272" t="str">
        <f t="shared" si="158"/>
        <v/>
      </c>
    </row>
    <row r="1105" spans="1:28" s="271" customFormat="1" ht="20">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6"/>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7"/>
        <v>0</v>
      </c>
      <c r="Y1105" s="270"/>
      <c r="Z1105" s="270"/>
      <c r="AB1105" s="272" t="str">
        <f t="shared" si="158"/>
        <v/>
      </c>
    </row>
    <row r="1106" spans="1:28" s="271" customFormat="1" ht="20">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6"/>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7"/>
        <v>0</v>
      </c>
      <c r="Y1106" s="270"/>
      <c r="Z1106" s="270"/>
      <c r="AB1106" s="272" t="str">
        <f t="shared" si="158"/>
        <v/>
      </c>
    </row>
    <row r="1107" spans="1:28" s="271" customFormat="1" ht="20">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6"/>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7"/>
        <v>0</v>
      </c>
      <c r="Y1107" s="270"/>
      <c r="Z1107" s="270"/>
      <c r="AB1107" s="272" t="str">
        <f t="shared" si="158"/>
        <v/>
      </c>
    </row>
    <row r="1108" spans="1:28" s="271" customFormat="1" ht="20">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6"/>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7"/>
        <v>0</v>
      </c>
      <c r="Y1108" s="270"/>
      <c r="Z1108" s="270"/>
      <c r="AB1108" s="272" t="str">
        <f t="shared" si="158"/>
        <v/>
      </c>
    </row>
    <row r="1109" spans="1:28" s="271" customFormat="1" ht="20">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6"/>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7"/>
        <v>0</v>
      </c>
      <c r="Y1109" s="270"/>
      <c r="Z1109" s="270"/>
      <c r="AB1109" s="272" t="str">
        <f t="shared" si="158"/>
        <v/>
      </c>
    </row>
    <row r="1110" spans="1:28" s="271" customFormat="1" ht="20">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6"/>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7"/>
        <v>0</v>
      </c>
      <c r="Y1110" s="270"/>
      <c r="Z1110" s="270"/>
      <c r="AB1110" s="272" t="str">
        <f t="shared" si="158"/>
        <v/>
      </c>
    </row>
    <row r="1111" spans="1:28" s="271" customFormat="1" ht="20">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6"/>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7"/>
        <v>0</v>
      </c>
      <c r="Y1111" s="270"/>
      <c r="Z1111" s="270"/>
      <c r="AB1111" s="272" t="str">
        <f t="shared" si="158"/>
        <v/>
      </c>
    </row>
    <row r="1112" spans="1:28" s="271" customFormat="1" ht="20">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6"/>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7"/>
        <v>0</v>
      </c>
      <c r="Y1112" s="270"/>
      <c r="Z1112" s="270"/>
      <c r="AB1112" s="272" t="str">
        <f t="shared" si="158"/>
        <v/>
      </c>
    </row>
    <row r="1113" spans="1:28" s="271" customFormat="1" ht="20">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6"/>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7"/>
        <v>0</v>
      </c>
      <c r="Y1113" s="270"/>
      <c r="Z1113" s="270"/>
      <c r="AB1113" s="272" t="str">
        <f t="shared" si="158"/>
        <v/>
      </c>
    </row>
    <row r="1114" spans="1:28" s="271" customFormat="1" ht="20">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6"/>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7"/>
        <v>0</v>
      </c>
      <c r="Y1114" s="270"/>
      <c r="Z1114" s="270"/>
      <c r="AB1114" s="272" t="str">
        <f t="shared" si="158"/>
        <v/>
      </c>
    </row>
    <row r="1115" spans="1:28" s="271" customFormat="1" ht="20">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ca="1" si="156"/>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ca="1" si="157"/>
        <v>0</v>
      </c>
      <c r="Y1115" s="270"/>
      <c r="Z1115" s="270"/>
      <c r="AB1115" s="272" t="str">
        <f t="shared" si="158"/>
        <v/>
      </c>
    </row>
    <row r="1116" spans="1:28" s="271" customFormat="1" ht="20">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ref="X1116:X1146" ca="1" si="160">IF(AND(C1116="Smelter not listed",OR(LEN(D1116)=0,LEN(E1116)=0)),1,0)</f>
        <v>0</v>
      </c>
      <c r="Y1116" s="270"/>
      <c r="Z1116" s="270"/>
      <c r="AB1116" s="272" t="str">
        <f t="shared" ref="AB1116:AB1146" si="161">B1116&amp;C1116</f>
        <v/>
      </c>
    </row>
    <row r="1117" spans="1:28" s="271" customFormat="1" ht="20">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9"/>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60"/>
        <v>0</v>
      </c>
      <c r="Y1117" s="270"/>
      <c r="Z1117" s="270"/>
      <c r="AB1117" s="272" t="str">
        <f t="shared" si="161"/>
        <v/>
      </c>
    </row>
    <row r="1118" spans="1:28" s="271" customFormat="1" ht="20">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9"/>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60"/>
        <v>0</v>
      </c>
      <c r="Y1118" s="270"/>
      <c r="Z1118" s="270"/>
      <c r="AB1118" s="272" t="str">
        <f t="shared" si="161"/>
        <v/>
      </c>
    </row>
    <row r="1119" spans="1:28" s="271" customFormat="1" ht="20">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9"/>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60"/>
        <v>0</v>
      </c>
      <c r="Y1119" s="270"/>
      <c r="Z1119" s="270"/>
      <c r="AB1119" s="272" t="str">
        <f t="shared" si="161"/>
        <v/>
      </c>
    </row>
    <row r="1120" spans="1:28" s="271" customFormat="1" ht="20">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9"/>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60"/>
        <v>0</v>
      </c>
      <c r="Y1120" s="270"/>
      <c r="Z1120" s="270"/>
      <c r="AB1120" s="272" t="str">
        <f t="shared" si="161"/>
        <v/>
      </c>
    </row>
    <row r="1121" spans="1:28" s="271" customFormat="1" ht="20">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9"/>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60"/>
        <v>0</v>
      </c>
      <c r="Y1121" s="270"/>
      <c r="Z1121" s="270"/>
      <c r="AB1121" s="272" t="str">
        <f t="shared" si="161"/>
        <v/>
      </c>
    </row>
    <row r="1122" spans="1:28" s="271" customFormat="1" ht="20">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9"/>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60"/>
        <v>0</v>
      </c>
      <c r="Y1122" s="270"/>
      <c r="Z1122" s="270"/>
      <c r="AB1122" s="272" t="str">
        <f t="shared" si="161"/>
        <v/>
      </c>
    </row>
    <row r="1123" spans="1:28" s="271" customFormat="1" ht="20">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9"/>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60"/>
        <v>0</v>
      </c>
      <c r="Y1123" s="270"/>
      <c r="Z1123" s="270"/>
      <c r="AB1123" s="272" t="str">
        <f t="shared" si="161"/>
        <v/>
      </c>
    </row>
    <row r="1124" spans="1:28" s="271" customFormat="1" ht="20">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9"/>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60"/>
        <v>0</v>
      </c>
      <c r="Y1124" s="270"/>
      <c r="Z1124" s="270"/>
      <c r="AB1124" s="272" t="str">
        <f t="shared" si="161"/>
        <v/>
      </c>
    </row>
    <row r="1125" spans="1:28" s="271" customFormat="1" ht="20">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9"/>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60"/>
        <v>0</v>
      </c>
      <c r="Y1125" s="270"/>
      <c r="Z1125" s="270"/>
      <c r="AB1125" s="272" t="str">
        <f t="shared" si="161"/>
        <v/>
      </c>
    </row>
    <row r="1126" spans="1:28" s="271" customFormat="1" ht="20">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9"/>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60"/>
        <v>0</v>
      </c>
      <c r="Y1126" s="270"/>
      <c r="Z1126" s="270"/>
      <c r="AB1126" s="272" t="str">
        <f t="shared" si="161"/>
        <v/>
      </c>
    </row>
    <row r="1127" spans="1:28" s="271" customFormat="1" ht="20">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9"/>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60"/>
        <v>0</v>
      </c>
      <c r="Y1127" s="270"/>
      <c r="Z1127" s="270"/>
      <c r="AB1127" s="272" t="str">
        <f t="shared" si="161"/>
        <v/>
      </c>
    </row>
    <row r="1128" spans="1:28" s="271" customFormat="1" ht="20">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9"/>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60"/>
        <v>0</v>
      </c>
      <c r="Y1128" s="270"/>
      <c r="Z1128" s="270"/>
      <c r="AB1128" s="272" t="str">
        <f t="shared" si="161"/>
        <v/>
      </c>
    </row>
    <row r="1129" spans="1:28" s="271" customFormat="1" ht="20">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9"/>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60"/>
        <v>0</v>
      </c>
      <c r="Y1129" s="270"/>
      <c r="Z1129" s="270"/>
      <c r="AB1129" s="272" t="str">
        <f t="shared" si="161"/>
        <v/>
      </c>
    </row>
    <row r="1130" spans="1:28" s="271" customFormat="1" ht="20">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9"/>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60"/>
        <v>0</v>
      </c>
      <c r="Y1130" s="270"/>
      <c r="Z1130" s="270"/>
      <c r="AB1130" s="272" t="str">
        <f t="shared" si="161"/>
        <v/>
      </c>
    </row>
    <row r="1131" spans="1:28" s="271" customFormat="1" ht="20">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9"/>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60"/>
        <v>0</v>
      </c>
      <c r="Y1131" s="270"/>
      <c r="Z1131" s="270"/>
      <c r="AB1131" s="272" t="str">
        <f t="shared" si="161"/>
        <v/>
      </c>
    </row>
    <row r="1132" spans="1:28" s="271" customFormat="1" ht="20">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9"/>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60"/>
        <v>0</v>
      </c>
      <c r="Y1132" s="270"/>
      <c r="Z1132" s="270"/>
      <c r="AB1132" s="272" t="str">
        <f t="shared" si="161"/>
        <v/>
      </c>
    </row>
    <row r="1133" spans="1:28" s="271" customFormat="1" ht="20">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9"/>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60"/>
        <v>0</v>
      </c>
      <c r="Y1133" s="270"/>
      <c r="Z1133" s="270"/>
      <c r="AB1133" s="272" t="str">
        <f t="shared" si="161"/>
        <v/>
      </c>
    </row>
    <row r="1134" spans="1:28" s="271" customFormat="1" ht="20">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9"/>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60"/>
        <v>0</v>
      </c>
      <c r="Y1134" s="270"/>
      <c r="Z1134" s="270"/>
      <c r="AB1134" s="272" t="str">
        <f t="shared" si="161"/>
        <v/>
      </c>
    </row>
    <row r="1135" spans="1:28" s="271" customFormat="1" ht="20">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9"/>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60"/>
        <v>0</v>
      </c>
      <c r="Y1135" s="270"/>
      <c r="Z1135" s="270"/>
      <c r="AB1135" s="272" t="str">
        <f t="shared" si="161"/>
        <v/>
      </c>
    </row>
    <row r="1136" spans="1:28" s="271" customFormat="1" ht="20">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9"/>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60"/>
        <v>0</v>
      </c>
      <c r="Y1136" s="270"/>
      <c r="Z1136" s="270"/>
      <c r="AB1136" s="272" t="str">
        <f t="shared" si="161"/>
        <v/>
      </c>
    </row>
    <row r="1137" spans="1:28" s="271" customFormat="1" ht="20">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9"/>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60"/>
        <v>0</v>
      </c>
      <c r="Y1137" s="270"/>
      <c r="Z1137" s="270"/>
      <c r="AB1137" s="272" t="str">
        <f t="shared" si="161"/>
        <v/>
      </c>
    </row>
    <row r="1138" spans="1:28" s="271" customFormat="1" ht="20">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9"/>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60"/>
        <v>0</v>
      </c>
      <c r="Y1138" s="270"/>
      <c r="Z1138" s="270"/>
      <c r="AB1138" s="272" t="str">
        <f t="shared" si="161"/>
        <v/>
      </c>
    </row>
    <row r="1139" spans="1:28" s="271" customFormat="1" ht="20">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9"/>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60"/>
        <v>0</v>
      </c>
      <c r="Y1139" s="270"/>
      <c r="Z1139" s="270"/>
      <c r="AB1139" s="272" t="str">
        <f t="shared" si="161"/>
        <v/>
      </c>
    </row>
    <row r="1140" spans="1:28" s="271" customFormat="1" ht="20">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9"/>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60"/>
        <v>0</v>
      </c>
      <c r="Y1140" s="270"/>
      <c r="Z1140" s="270"/>
      <c r="AB1140" s="272" t="str">
        <f t="shared" si="161"/>
        <v/>
      </c>
    </row>
    <row r="1141" spans="1:28" s="271" customFormat="1" ht="20">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9"/>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60"/>
        <v>0</v>
      </c>
      <c r="Y1141" s="270"/>
      <c r="Z1141" s="270"/>
      <c r="AB1141" s="272" t="str">
        <f t="shared" si="161"/>
        <v/>
      </c>
    </row>
    <row r="1142" spans="1:28" s="271" customFormat="1" ht="20">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9"/>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60"/>
        <v>0</v>
      </c>
      <c r="Y1142" s="270"/>
      <c r="Z1142" s="270"/>
      <c r="AB1142" s="272" t="str">
        <f t="shared" si="161"/>
        <v/>
      </c>
    </row>
    <row r="1143" spans="1:28" s="271" customFormat="1" ht="20">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9"/>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60"/>
        <v>0</v>
      </c>
      <c r="Y1143" s="270"/>
      <c r="Z1143" s="270"/>
      <c r="AB1143" s="272" t="str">
        <f t="shared" si="161"/>
        <v/>
      </c>
    </row>
    <row r="1144" spans="1:28" s="271" customFormat="1" ht="20">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9"/>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60"/>
        <v>0</v>
      </c>
      <c r="Y1144" s="270"/>
      <c r="Z1144" s="270"/>
      <c r="AB1144" s="272" t="str">
        <f t="shared" si="161"/>
        <v/>
      </c>
    </row>
    <row r="1145" spans="1:28" s="271" customFormat="1" ht="20">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9"/>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60"/>
        <v>0</v>
      </c>
      <c r="Y1145" s="270"/>
      <c r="Z1145" s="270"/>
      <c r="AB1145" s="272" t="str">
        <f t="shared" si="161"/>
        <v/>
      </c>
    </row>
    <row r="1146" spans="1:28" s="271" customFormat="1" ht="20">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ca="1" si="159"/>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ca="1" si="160"/>
        <v>0</v>
      </c>
      <c r="Y1146" s="270"/>
      <c r="Z1146" s="270"/>
      <c r="AB1146" s="272" t="str">
        <f t="shared" si="161"/>
        <v/>
      </c>
    </row>
    <row r="1147" spans="1:28" s="271" customFormat="1" ht="20">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 ca="1" si="163">IF(AND(C1147="Smelter not listed",OR(LEN(D1147)=0,LEN(E1147)=0)),1,0)</f>
        <v>0</v>
      </c>
      <c r="Y1147" s="270"/>
      <c r="Z1147" s="270"/>
      <c r="AB1147" s="272" t="str">
        <f t="shared" ref="AB1147" si="164">B1147&amp;C1147</f>
        <v/>
      </c>
    </row>
    <row r="1148" spans="1:28" s="271" customFormat="1" ht="20">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ref="X1148:X1179" ca="1" si="166">IF(AND(C1148="Smelter not listed",OR(LEN(D1148)=0,LEN(E1148)=0)),1,0)</f>
        <v>0</v>
      </c>
      <c r="Y1148" s="270"/>
      <c r="Z1148" s="270"/>
      <c r="AB1148" s="272" t="str">
        <f t="shared" ref="AB1148:AB1179" si="167">B1148&amp;C1148</f>
        <v/>
      </c>
    </row>
    <row r="1149" spans="1:28" s="271" customFormat="1" ht="20">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5"/>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6"/>
        <v>0</v>
      </c>
      <c r="Y1149" s="270"/>
      <c r="Z1149" s="270"/>
      <c r="AB1149" s="272" t="str">
        <f t="shared" si="167"/>
        <v/>
      </c>
    </row>
    <row r="1150" spans="1:28" s="271" customFormat="1" ht="20">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5"/>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6"/>
        <v>0</v>
      </c>
      <c r="Y1150" s="270"/>
      <c r="Z1150" s="270"/>
      <c r="AB1150" s="272" t="str">
        <f t="shared" si="167"/>
        <v/>
      </c>
    </row>
    <row r="1151" spans="1:28" s="271" customFormat="1" ht="20">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5"/>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6"/>
        <v>0</v>
      </c>
      <c r="Y1151" s="270"/>
      <c r="Z1151" s="270"/>
      <c r="AB1151" s="272" t="str">
        <f t="shared" si="167"/>
        <v/>
      </c>
    </row>
    <row r="1152" spans="1:28" s="271" customFormat="1" ht="20">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5"/>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6"/>
        <v>0</v>
      </c>
      <c r="Y1152" s="270"/>
      <c r="Z1152" s="270"/>
      <c r="AB1152" s="272" t="str">
        <f t="shared" si="167"/>
        <v/>
      </c>
    </row>
    <row r="1153" spans="1:28" s="271" customFormat="1" ht="20">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5"/>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6"/>
        <v>0</v>
      </c>
      <c r="Y1153" s="270"/>
      <c r="Z1153" s="270"/>
      <c r="AB1153" s="272" t="str">
        <f t="shared" si="167"/>
        <v/>
      </c>
    </row>
    <row r="1154" spans="1:28" s="271" customFormat="1" ht="20">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5"/>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6"/>
        <v>0</v>
      </c>
      <c r="Y1154" s="270"/>
      <c r="Z1154" s="270"/>
      <c r="AB1154" s="272" t="str">
        <f t="shared" si="167"/>
        <v/>
      </c>
    </row>
    <row r="1155" spans="1:28" s="271" customFormat="1" ht="20">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5"/>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6"/>
        <v>0</v>
      </c>
      <c r="Y1155" s="270"/>
      <c r="Z1155" s="270"/>
      <c r="AB1155" s="272" t="str">
        <f t="shared" si="167"/>
        <v/>
      </c>
    </row>
    <row r="1156" spans="1:28" s="271" customFormat="1" ht="20">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5"/>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6"/>
        <v>0</v>
      </c>
      <c r="Y1156" s="270"/>
      <c r="Z1156" s="270"/>
      <c r="AB1156" s="272" t="str">
        <f t="shared" si="167"/>
        <v/>
      </c>
    </row>
    <row r="1157" spans="1:28" s="271" customFormat="1" ht="20">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5"/>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6"/>
        <v>0</v>
      </c>
      <c r="Y1157" s="270"/>
      <c r="Z1157" s="270"/>
      <c r="AB1157" s="272" t="str">
        <f t="shared" si="167"/>
        <v/>
      </c>
    </row>
    <row r="1158" spans="1:28" s="271" customFormat="1" ht="20">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5"/>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6"/>
        <v>0</v>
      </c>
      <c r="Y1158" s="270"/>
      <c r="Z1158" s="270"/>
      <c r="AB1158" s="272" t="str">
        <f t="shared" si="167"/>
        <v/>
      </c>
    </row>
    <row r="1159" spans="1:28" s="271" customFormat="1" ht="20">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5"/>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6"/>
        <v>0</v>
      </c>
      <c r="Y1159" s="270"/>
      <c r="Z1159" s="270"/>
      <c r="AB1159" s="272" t="str">
        <f t="shared" si="167"/>
        <v/>
      </c>
    </row>
    <row r="1160" spans="1:28" s="271" customFormat="1" ht="20">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5"/>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6"/>
        <v>0</v>
      </c>
      <c r="Y1160" s="270"/>
      <c r="Z1160" s="270"/>
      <c r="AB1160" s="272" t="str">
        <f t="shared" si="167"/>
        <v/>
      </c>
    </row>
    <row r="1161" spans="1:28" s="271" customFormat="1" ht="20">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5"/>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6"/>
        <v>0</v>
      </c>
      <c r="Y1161" s="270"/>
      <c r="Z1161" s="270"/>
      <c r="AB1161" s="272" t="str">
        <f t="shared" si="167"/>
        <v/>
      </c>
    </row>
    <row r="1162" spans="1:28" s="271" customFormat="1" ht="20">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5"/>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6"/>
        <v>0</v>
      </c>
      <c r="Y1162" s="270"/>
      <c r="Z1162" s="270"/>
      <c r="AB1162" s="272" t="str">
        <f t="shared" si="167"/>
        <v/>
      </c>
    </row>
    <row r="1163" spans="1:28" s="271" customFormat="1" ht="20">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5"/>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6"/>
        <v>0</v>
      </c>
      <c r="Y1163" s="270"/>
      <c r="Z1163" s="270"/>
      <c r="AB1163" s="272" t="str">
        <f t="shared" si="167"/>
        <v/>
      </c>
    </row>
    <row r="1164" spans="1:28" s="271" customFormat="1" ht="20">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5"/>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6"/>
        <v>0</v>
      </c>
      <c r="Y1164" s="270"/>
      <c r="Z1164" s="270"/>
      <c r="AB1164" s="272" t="str">
        <f t="shared" si="167"/>
        <v/>
      </c>
    </row>
    <row r="1165" spans="1:28" s="271" customFormat="1" ht="20">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5"/>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6"/>
        <v>0</v>
      </c>
      <c r="Y1165" s="270"/>
      <c r="Z1165" s="270"/>
      <c r="AB1165" s="272" t="str">
        <f t="shared" si="167"/>
        <v/>
      </c>
    </row>
    <row r="1166" spans="1:28" s="271" customFormat="1" ht="20">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5"/>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6"/>
        <v>0</v>
      </c>
      <c r="Y1166" s="270"/>
      <c r="Z1166" s="270"/>
      <c r="AB1166" s="272" t="str">
        <f t="shared" si="167"/>
        <v/>
      </c>
    </row>
    <row r="1167" spans="1:28" s="271" customFormat="1" ht="20">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5"/>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6"/>
        <v>0</v>
      </c>
      <c r="Y1167" s="270"/>
      <c r="Z1167" s="270"/>
      <c r="AB1167" s="272" t="str">
        <f t="shared" si="167"/>
        <v/>
      </c>
    </row>
    <row r="1168" spans="1:28" s="271" customFormat="1" ht="20">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5"/>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6"/>
        <v>0</v>
      </c>
      <c r="Y1168" s="270"/>
      <c r="Z1168" s="270"/>
      <c r="AB1168" s="272" t="str">
        <f t="shared" si="167"/>
        <v/>
      </c>
    </row>
    <row r="1169" spans="1:28" s="271" customFormat="1" ht="20">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5"/>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6"/>
        <v>0</v>
      </c>
      <c r="Y1169" s="270"/>
      <c r="Z1169" s="270"/>
      <c r="AB1169" s="272" t="str">
        <f t="shared" si="167"/>
        <v/>
      </c>
    </row>
    <row r="1170" spans="1:28" s="271" customFormat="1" ht="20">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5"/>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6"/>
        <v>0</v>
      </c>
      <c r="Y1170" s="270"/>
      <c r="Z1170" s="270"/>
      <c r="AB1170" s="272" t="str">
        <f t="shared" si="167"/>
        <v/>
      </c>
    </row>
    <row r="1171" spans="1:28" s="271" customFormat="1" ht="20">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5"/>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6"/>
        <v>0</v>
      </c>
      <c r="Y1171" s="270"/>
      <c r="Z1171" s="270"/>
      <c r="AB1171" s="272" t="str">
        <f t="shared" si="167"/>
        <v/>
      </c>
    </row>
    <row r="1172" spans="1:28" s="271" customFormat="1" ht="20">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5"/>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6"/>
        <v>0</v>
      </c>
      <c r="Y1172" s="270"/>
      <c r="Z1172" s="270"/>
      <c r="AB1172" s="272" t="str">
        <f t="shared" si="167"/>
        <v/>
      </c>
    </row>
    <row r="1173" spans="1:28" s="271" customFormat="1" ht="20">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5"/>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6"/>
        <v>0</v>
      </c>
      <c r="Y1173" s="270"/>
      <c r="Z1173" s="270"/>
      <c r="AB1173" s="272" t="str">
        <f t="shared" si="167"/>
        <v/>
      </c>
    </row>
    <row r="1174" spans="1:28" s="271" customFormat="1" ht="20">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5"/>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6"/>
        <v>0</v>
      </c>
      <c r="Y1174" s="270"/>
      <c r="Z1174" s="270"/>
      <c r="AB1174" s="272" t="str">
        <f t="shared" si="167"/>
        <v/>
      </c>
    </row>
    <row r="1175" spans="1:28" s="271" customFormat="1" ht="20">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5"/>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6"/>
        <v>0</v>
      </c>
      <c r="Y1175" s="270"/>
      <c r="Z1175" s="270"/>
      <c r="AB1175" s="272" t="str">
        <f t="shared" si="167"/>
        <v/>
      </c>
    </row>
    <row r="1176" spans="1:28" s="271" customFormat="1" ht="20">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5"/>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6"/>
        <v>0</v>
      </c>
      <c r="Y1176" s="270"/>
      <c r="Z1176" s="270"/>
      <c r="AB1176" s="272" t="str">
        <f t="shared" si="167"/>
        <v/>
      </c>
    </row>
    <row r="1177" spans="1:28" s="271" customFormat="1" ht="20">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5"/>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6"/>
        <v>0</v>
      </c>
      <c r="Y1177" s="270"/>
      <c r="Z1177" s="270"/>
      <c r="AB1177" s="272" t="str">
        <f t="shared" si="167"/>
        <v/>
      </c>
    </row>
    <row r="1178" spans="1:28" s="271" customFormat="1" ht="20">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5"/>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6"/>
        <v>0</v>
      </c>
      <c r="Y1178" s="270"/>
      <c r="Z1178" s="270"/>
      <c r="AB1178" s="272" t="str">
        <f t="shared" si="167"/>
        <v/>
      </c>
    </row>
    <row r="1179" spans="1:28" s="271" customFormat="1" ht="20">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ca="1" si="165"/>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ca="1" si="166"/>
        <v>0</v>
      </c>
      <c r="Y1179" s="270"/>
      <c r="Z1179" s="270"/>
      <c r="AB1179" s="272" t="str">
        <f t="shared" si="167"/>
        <v/>
      </c>
    </row>
    <row r="1180" spans="1:28" s="271" customFormat="1" ht="20">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ref="X1180:X1210" ca="1" si="169">IF(AND(C1180="Smelter not listed",OR(LEN(D1180)=0,LEN(E1180)=0)),1,0)</f>
        <v>0</v>
      </c>
      <c r="Y1180" s="270"/>
      <c r="Z1180" s="270"/>
      <c r="AB1180" s="272" t="str">
        <f t="shared" ref="AB1180:AB1210" si="170">B1180&amp;C1180</f>
        <v/>
      </c>
    </row>
    <row r="1181" spans="1:28" s="271" customFormat="1" ht="20">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8"/>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9"/>
        <v>0</v>
      </c>
      <c r="Y1181" s="270"/>
      <c r="Z1181" s="270"/>
      <c r="AB1181" s="272" t="str">
        <f t="shared" si="170"/>
        <v/>
      </c>
    </row>
    <row r="1182" spans="1:28" s="271" customFormat="1" ht="20">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8"/>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9"/>
        <v>0</v>
      </c>
      <c r="Y1182" s="270"/>
      <c r="Z1182" s="270"/>
      <c r="AB1182" s="272" t="str">
        <f t="shared" si="170"/>
        <v/>
      </c>
    </row>
    <row r="1183" spans="1:28" s="271" customFormat="1" ht="20">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8"/>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9"/>
        <v>0</v>
      </c>
      <c r="Y1183" s="270"/>
      <c r="Z1183" s="270"/>
      <c r="AB1183" s="272" t="str">
        <f t="shared" si="170"/>
        <v/>
      </c>
    </row>
    <row r="1184" spans="1:28" s="271" customFormat="1" ht="20">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8"/>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9"/>
        <v>0</v>
      </c>
      <c r="Y1184" s="270"/>
      <c r="Z1184" s="270"/>
      <c r="AB1184" s="272" t="str">
        <f t="shared" si="170"/>
        <v/>
      </c>
    </row>
    <row r="1185" spans="1:28" s="271" customFormat="1" ht="20">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8"/>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9"/>
        <v>0</v>
      </c>
      <c r="Y1185" s="270"/>
      <c r="Z1185" s="270"/>
      <c r="AB1185" s="272" t="str">
        <f t="shared" si="170"/>
        <v/>
      </c>
    </row>
    <row r="1186" spans="1:28" s="271" customFormat="1" ht="20">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8"/>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9"/>
        <v>0</v>
      </c>
      <c r="Y1186" s="270"/>
      <c r="Z1186" s="270"/>
      <c r="AB1186" s="272" t="str">
        <f t="shared" si="170"/>
        <v/>
      </c>
    </row>
    <row r="1187" spans="1:28" s="271" customFormat="1" ht="20">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8"/>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9"/>
        <v>0</v>
      </c>
      <c r="Y1187" s="270"/>
      <c r="Z1187" s="270"/>
      <c r="AB1187" s="272" t="str">
        <f t="shared" si="170"/>
        <v/>
      </c>
    </row>
    <row r="1188" spans="1:28" s="271" customFormat="1" ht="20">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8"/>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9"/>
        <v>0</v>
      </c>
      <c r="Y1188" s="270"/>
      <c r="Z1188" s="270"/>
      <c r="AB1188" s="272" t="str">
        <f t="shared" si="170"/>
        <v/>
      </c>
    </row>
    <row r="1189" spans="1:28" s="271" customFormat="1" ht="20">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8"/>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9"/>
        <v>0</v>
      </c>
      <c r="Y1189" s="270"/>
      <c r="Z1189" s="270"/>
      <c r="AB1189" s="272" t="str">
        <f t="shared" si="170"/>
        <v/>
      </c>
    </row>
    <row r="1190" spans="1:28" s="271" customFormat="1" ht="20">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8"/>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9"/>
        <v>0</v>
      </c>
      <c r="Y1190" s="270"/>
      <c r="Z1190" s="270"/>
      <c r="AB1190" s="272" t="str">
        <f t="shared" si="170"/>
        <v/>
      </c>
    </row>
    <row r="1191" spans="1:28" s="271" customFormat="1" ht="20">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8"/>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9"/>
        <v>0</v>
      </c>
      <c r="Y1191" s="270"/>
      <c r="Z1191" s="270"/>
      <c r="AB1191" s="272" t="str">
        <f t="shared" si="170"/>
        <v/>
      </c>
    </row>
    <row r="1192" spans="1:28" s="271" customFormat="1" ht="20">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8"/>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9"/>
        <v>0</v>
      </c>
      <c r="Y1192" s="270"/>
      <c r="Z1192" s="270"/>
      <c r="AB1192" s="272" t="str">
        <f t="shared" si="170"/>
        <v/>
      </c>
    </row>
    <row r="1193" spans="1:28" s="271" customFormat="1" ht="20">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8"/>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9"/>
        <v>0</v>
      </c>
      <c r="Y1193" s="270"/>
      <c r="Z1193" s="270"/>
      <c r="AB1193" s="272" t="str">
        <f t="shared" si="170"/>
        <v/>
      </c>
    </row>
    <row r="1194" spans="1:28" s="271" customFormat="1" ht="20">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8"/>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9"/>
        <v>0</v>
      </c>
      <c r="Y1194" s="270"/>
      <c r="Z1194" s="270"/>
      <c r="AB1194" s="272" t="str">
        <f t="shared" si="170"/>
        <v/>
      </c>
    </row>
    <row r="1195" spans="1:28" s="271" customFormat="1" ht="20">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8"/>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9"/>
        <v>0</v>
      </c>
      <c r="Y1195" s="270"/>
      <c r="Z1195" s="270"/>
      <c r="AB1195" s="272" t="str">
        <f t="shared" si="170"/>
        <v/>
      </c>
    </row>
    <row r="1196" spans="1:28" s="271" customFormat="1" ht="20">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8"/>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9"/>
        <v>0</v>
      </c>
      <c r="Y1196" s="270"/>
      <c r="Z1196" s="270"/>
      <c r="AB1196" s="272" t="str">
        <f t="shared" si="170"/>
        <v/>
      </c>
    </row>
    <row r="1197" spans="1:28" s="271" customFormat="1" ht="20">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8"/>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9"/>
        <v>0</v>
      </c>
      <c r="Y1197" s="270"/>
      <c r="Z1197" s="270"/>
      <c r="AB1197" s="272" t="str">
        <f t="shared" si="170"/>
        <v/>
      </c>
    </row>
    <row r="1198" spans="1:28" s="271" customFormat="1" ht="20">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8"/>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9"/>
        <v>0</v>
      </c>
      <c r="Y1198" s="270"/>
      <c r="Z1198" s="270"/>
      <c r="AB1198" s="272" t="str">
        <f t="shared" si="170"/>
        <v/>
      </c>
    </row>
    <row r="1199" spans="1:28" s="271" customFormat="1" ht="20">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8"/>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9"/>
        <v>0</v>
      </c>
      <c r="Y1199" s="270"/>
      <c r="Z1199" s="270"/>
      <c r="AB1199" s="272" t="str">
        <f t="shared" si="170"/>
        <v/>
      </c>
    </row>
    <row r="1200" spans="1:28" s="271" customFormat="1" ht="20">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8"/>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9"/>
        <v>0</v>
      </c>
      <c r="Y1200" s="270"/>
      <c r="Z1200" s="270"/>
      <c r="AB1200" s="272" t="str">
        <f t="shared" si="170"/>
        <v/>
      </c>
    </row>
    <row r="1201" spans="1:28" s="271" customFormat="1" ht="20">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8"/>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9"/>
        <v>0</v>
      </c>
      <c r="Y1201" s="270"/>
      <c r="Z1201" s="270"/>
      <c r="AB1201" s="272" t="str">
        <f t="shared" si="170"/>
        <v/>
      </c>
    </row>
    <row r="1202" spans="1:28" s="271" customFormat="1" ht="20">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8"/>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9"/>
        <v>0</v>
      </c>
      <c r="Y1202" s="270"/>
      <c r="Z1202" s="270"/>
      <c r="AB1202" s="272" t="str">
        <f t="shared" si="170"/>
        <v/>
      </c>
    </row>
    <row r="1203" spans="1:28" s="271" customFormat="1" ht="20">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8"/>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9"/>
        <v>0</v>
      </c>
      <c r="Y1203" s="270"/>
      <c r="Z1203" s="270"/>
      <c r="AB1203" s="272" t="str">
        <f t="shared" si="170"/>
        <v/>
      </c>
    </row>
    <row r="1204" spans="1:28" s="271" customFormat="1" ht="20">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8"/>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9"/>
        <v>0</v>
      </c>
      <c r="Y1204" s="270"/>
      <c r="Z1204" s="270"/>
      <c r="AB1204" s="272" t="str">
        <f t="shared" si="170"/>
        <v/>
      </c>
    </row>
    <row r="1205" spans="1:28" s="271" customFormat="1" ht="20">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8"/>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9"/>
        <v>0</v>
      </c>
      <c r="Y1205" s="270"/>
      <c r="Z1205" s="270"/>
      <c r="AB1205" s="272" t="str">
        <f t="shared" si="170"/>
        <v/>
      </c>
    </row>
    <row r="1206" spans="1:28" s="271" customFormat="1" ht="20">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8"/>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9"/>
        <v>0</v>
      </c>
      <c r="Y1206" s="270"/>
      <c r="Z1206" s="270"/>
      <c r="AB1206" s="272" t="str">
        <f t="shared" si="170"/>
        <v/>
      </c>
    </row>
    <row r="1207" spans="1:28" s="271" customFormat="1" ht="20">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8"/>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9"/>
        <v>0</v>
      </c>
      <c r="Y1207" s="270"/>
      <c r="Z1207" s="270"/>
      <c r="AB1207" s="272" t="str">
        <f t="shared" si="170"/>
        <v/>
      </c>
    </row>
    <row r="1208" spans="1:28" s="271" customFormat="1" ht="20">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8"/>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9"/>
        <v>0</v>
      </c>
      <c r="Y1208" s="270"/>
      <c r="Z1208" s="270"/>
      <c r="AB1208" s="272" t="str">
        <f t="shared" si="170"/>
        <v/>
      </c>
    </row>
    <row r="1209" spans="1:28" s="271" customFormat="1" ht="20">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8"/>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9"/>
        <v>0</v>
      </c>
      <c r="Y1209" s="270"/>
      <c r="Z1209" s="270"/>
      <c r="AB1209" s="272" t="str">
        <f t="shared" si="170"/>
        <v/>
      </c>
    </row>
    <row r="1210" spans="1:28" s="271" customFormat="1" ht="20">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ca="1" si="168"/>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ca="1" si="169"/>
        <v>0</v>
      </c>
      <c r="Y1210" s="270"/>
      <c r="Z1210" s="270"/>
      <c r="AB1210" s="272" t="str">
        <f t="shared" si="170"/>
        <v/>
      </c>
    </row>
    <row r="1211" spans="1:28" s="271" customFormat="1" ht="20">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 ca="1" si="172">IF(AND(C1211="Smelter not listed",OR(LEN(D1211)=0,LEN(E1211)=0)),1,0)</f>
        <v>0</v>
      </c>
      <c r="Y1211" s="270"/>
      <c r="Z1211" s="270"/>
      <c r="AB1211" s="272" t="str">
        <f t="shared" ref="AB1211" si="173">B1211&amp;C1211</f>
        <v/>
      </c>
    </row>
    <row r="1212" spans="1:28" s="271" customFormat="1" ht="20">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ref="X1212:X1243" ca="1" si="175">IF(AND(C1212="Smelter not listed",OR(LEN(D1212)=0,LEN(E1212)=0)),1,0)</f>
        <v>0</v>
      </c>
      <c r="Y1212" s="270"/>
      <c r="Z1212" s="270"/>
      <c r="AB1212" s="272" t="str">
        <f t="shared" ref="AB1212:AB1243" si="176">B1212&amp;C1212</f>
        <v/>
      </c>
    </row>
    <row r="1213" spans="1:28" s="271" customFormat="1" ht="20">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4"/>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5"/>
        <v>0</v>
      </c>
      <c r="Y1213" s="270"/>
      <c r="Z1213" s="270"/>
      <c r="AB1213" s="272" t="str">
        <f t="shared" si="176"/>
        <v/>
      </c>
    </row>
    <row r="1214" spans="1:28" s="271" customFormat="1" ht="20">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4"/>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5"/>
        <v>0</v>
      </c>
      <c r="Y1214" s="270"/>
      <c r="Z1214" s="270"/>
      <c r="AB1214" s="272" t="str">
        <f t="shared" si="176"/>
        <v/>
      </c>
    </row>
    <row r="1215" spans="1:28" s="271" customFormat="1" ht="20">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4"/>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5"/>
        <v>0</v>
      </c>
      <c r="Y1215" s="270"/>
      <c r="Z1215" s="270"/>
      <c r="AB1215" s="272" t="str">
        <f t="shared" si="176"/>
        <v/>
      </c>
    </row>
    <row r="1216" spans="1:28" s="271" customFormat="1" ht="20">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4"/>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5"/>
        <v>0</v>
      </c>
      <c r="Y1216" s="270"/>
      <c r="Z1216" s="270"/>
      <c r="AB1216" s="272" t="str">
        <f t="shared" si="176"/>
        <v/>
      </c>
    </row>
    <row r="1217" spans="1:28" s="271" customFormat="1" ht="20">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4"/>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5"/>
        <v>0</v>
      </c>
      <c r="Y1217" s="270"/>
      <c r="Z1217" s="270"/>
      <c r="AB1217" s="272" t="str">
        <f t="shared" si="176"/>
        <v/>
      </c>
    </row>
    <row r="1218" spans="1:28" s="271" customFormat="1" ht="20">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4"/>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5"/>
        <v>0</v>
      </c>
      <c r="Y1218" s="270"/>
      <c r="Z1218" s="270"/>
      <c r="AB1218" s="272" t="str">
        <f t="shared" si="176"/>
        <v/>
      </c>
    </row>
    <row r="1219" spans="1:28" s="271" customFormat="1" ht="20">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4"/>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5"/>
        <v>0</v>
      </c>
      <c r="Y1219" s="270"/>
      <c r="Z1219" s="270"/>
      <c r="AB1219" s="272" t="str">
        <f t="shared" si="176"/>
        <v/>
      </c>
    </row>
    <row r="1220" spans="1:28" s="271" customFormat="1" ht="20">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4"/>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5"/>
        <v>0</v>
      </c>
      <c r="Y1220" s="270"/>
      <c r="Z1220" s="270"/>
      <c r="AB1220" s="272" t="str">
        <f t="shared" si="176"/>
        <v/>
      </c>
    </row>
    <row r="1221" spans="1:28" s="271" customFormat="1" ht="20">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4"/>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5"/>
        <v>0</v>
      </c>
      <c r="Y1221" s="270"/>
      <c r="Z1221" s="270"/>
      <c r="AB1221" s="272" t="str">
        <f t="shared" si="176"/>
        <v/>
      </c>
    </row>
    <row r="1222" spans="1:28" s="271" customFormat="1" ht="20">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4"/>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5"/>
        <v>0</v>
      </c>
      <c r="Y1222" s="270"/>
      <c r="Z1222" s="270"/>
      <c r="AB1222" s="272" t="str">
        <f t="shared" si="176"/>
        <v/>
      </c>
    </row>
    <row r="1223" spans="1:28" s="271" customFormat="1" ht="20">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4"/>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5"/>
        <v>0</v>
      </c>
      <c r="Y1223" s="270"/>
      <c r="Z1223" s="270"/>
      <c r="AB1223" s="272" t="str">
        <f t="shared" si="176"/>
        <v/>
      </c>
    </row>
    <row r="1224" spans="1:28" s="271" customFormat="1" ht="20">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4"/>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5"/>
        <v>0</v>
      </c>
      <c r="Y1224" s="270"/>
      <c r="Z1224" s="270"/>
      <c r="AB1224" s="272" t="str">
        <f t="shared" si="176"/>
        <v/>
      </c>
    </row>
    <row r="1225" spans="1:28" s="271" customFormat="1" ht="20">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4"/>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5"/>
        <v>0</v>
      </c>
      <c r="Y1225" s="270"/>
      <c r="Z1225" s="270"/>
      <c r="AB1225" s="272" t="str">
        <f t="shared" si="176"/>
        <v/>
      </c>
    </row>
    <row r="1226" spans="1:28" s="271" customFormat="1" ht="20">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4"/>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5"/>
        <v>0</v>
      </c>
      <c r="Y1226" s="270"/>
      <c r="Z1226" s="270"/>
      <c r="AB1226" s="272" t="str">
        <f t="shared" si="176"/>
        <v/>
      </c>
    </row>
    <row r="1227" spans="1:28" s="271" customFormat="1" ht="20">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4"/>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5"/>
        <v>0</v>
      </c>
      <c r="Y1227" s="270"/>
      <c r="Z1227" s="270"/>
      <c r="AB1227" s="272" t="str">
        <f t="shared" si="176"/>
        <v/>
      </c>
    </row>
    <row r="1228" spans="1:28" s="271" customFormat="1" ht="20">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4"/>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5"/>
        <v>0</v>
      </c>
      <c r="Y1228" s="270"/>
      <c r="Z1228" s="270"/>
      <c r="AB1228" s="272" t="str">
        <f t="shared" si="176"/>
        <v/>
      </c>
    </row>
    <row r="1229" spans="1:28" s="271" customFormat="1" ht="20">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4"/>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5"/>
        <v>0</v>
      </c>
      <c r="Y1229" s="270"/>
      <c r="Z1229" s="270"/>
      <c r="AB1229" s="272" t="str">
        <f t="shared" si="176"/>
        <v/>
      </c>
    </row>
    <row r="1230" spans="1:28" s="271" customFormat="1" ht="20">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4"/>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5"/>
        <v>0</v>
      </c>
      <c r="Y1230" s="270"/>
      <c r="Z1230" s="270"/>
      <c r="AB1230" s="272" t="str">
        <f t="shared" si="176"/>
        <v/>
      </c>
    </row>
    <row r="1231" spans="1:28" s="271" customFormat="1" ht="20">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4"/>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5"/>
        <v>0</v>
      </c>
      <c r="Y1231" s="270"/>
      <c r="Z1231" s="270"/>
      <c r="AB1231" s="272" t="str">
        <f t="shared" si="176"/>
        <v/>
      </c>
    </row>
    <row r="1232" spans="1:28" s="271" customFormat="1" ht="20">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4"/>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5"/>
        <v>0</v>
      </c>
      <c r="Y1232" s="270"/>
      <c r="Z1232" s="270"/>
      <c r="AB1232" s="272" t="str">
        <f t="shared" si="176"/>
        <v/>
      </c>
    </row>
    <row r="1233" spans="1:28" s="271" customFormat="1" ht="20">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4"/>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5"/>
        <v>0</v>
      </c>
      <c r="Y1233" s="270"/>
      <c r="Z1233" s="270"/>
      <c r="AB1233" s="272" t="str">
        <f t="shared" si="176"/>
        <v/>
      </c>
    </row>
    <row r="1234" spans="1:28" s="271" customFormat="1" ht="20">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4"/>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5"/>
        <v>0</v>
      </c>
      <c r="Y1234" s="270"/>
      <c r="Z1234" s="270"/>
      <c r="AB1234" s="272" t="str">
        <f t="shared" si="176"/>
        <v/>
      </c>
    </row>
    <row r="1235" spans="1:28" s="271" customFormat="1" ht="20">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4"/>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5"/>
        <v>0</v>
      </c>
      <c r="Y1235" s="270"/>
      <c r="Z1235" s="270"/>
      <c r="AB1235" s="272" t="str">
        <f t="shared" si="176"/>
        <v/>
      </c>
    </row>
    <row r="1236" spans="1:28" s="271" customFormat="1" ht="20">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4"/>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5"/>
        <v>0</v>
      </c>
      <c r="Y1236" s="270"/>
      <c r="Z1236" s="270"/>
      <c r="AB1236" s="272" t="str">
        <f t="shared" si="176"/>
        <v/>
      </c>
    </row>
    <row r="1237" spans="1:28" s="271" customFormat="1" ht="20">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4"/>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5"/>
        <v>0</v>
      </c>
      <c r="Y1237" s="270"/>
      <c r="Z1237" s="270"/>
      <c r="AB1237" s="272" t="str">
        <f t="shared" si="176"/>
        <v/>
      </c>
    </row>
    <row r="1238" spans="1:28" s="271" customFormat="1" ht="20">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4"/>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5"/>
        <v>0</v>
      </c>
      <c r="Y1238" s="270"/>
      <c r="Z1238" s="270"/>
      <c r="AB1238" s="272" t="str">
        <f t="shared" si="176"/>
        <v/>
      </c>
    </row>
    <row r="1239" spans="1:28" s="271" customFormat="1" ht="20">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4"/>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5"/>
        <v>0</v>
      </c>
      <c r="Y1239" s="270"/>
      <c r="Z1239" s="270"/>
      <c r="AB1239" s="272" t="str">
        <f t="shared" si="176"/>
        <v/>
      </c>
    </row>
    <row r="1240" spans="1:28" s="271" customFormat="1" ht="20">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4"/>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5"/>
        <v>0</v>
      </c>
      <c r="Y1240" s="270"/>
      <c r="Z1240" s="270"/>
      <c r="AB1240" s="272" t="str">
        <f t="shared" si="176"/>
        <v/>
      </c>
    </row>
    <row r="1241" spans="1:28" s="271" customFormat="1" ht="20">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4"/>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5"/>
        <v>0</v>
      </c>
      <c r="Y1241" s="270"/>
      <c r="Z1241" s="270"/>
      <c r="AB1241" s="272" t="str">
        <f t="shared" si="176"/>
        <v/>
      </c>
    </row>
    <row r="1242" spans="1:28" s="271" customFormat="1" ht="20">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4"/>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5"/>
        <v>0</v>
      </c>
      <c r="Y1242" s="270"/>
      <c r="Z1242" s="270"/>
      <c r="AB1242" s="272" t="str">
        <f t="shared" si="176"/>
        <v/>
      </c>
    </row>
    <row r="1243" spans="1:28" s="271" customFormat="1" ht="20">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ca="1" si="174"/>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ca="1" si="175"/>
        <v>0</v>
      </c>
      <c r="Y1243" s="270"/>
      <c r="Z1243" s="270"/>
      <c r="AB1243" s="272" t="str">
        <f t="shared" si="176"/>
        <v/>
      </c>
    </row>
    <row r="1244" spans="1:28" s="271" customFormat="1" ht="20">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ref="X1244:X1274" ca="1" si="178">IF(AND(C1244="Smelter not listed",OR(LEN(D1244)=0,LEN(E1244)=0)),1,0)</f>
        <v>0</v>
      </c>
      <c r="Y1244" s="270"/>
      <c r="Z1244" s="270"/>
      <c r="AB1244" s="272" t="str">
        <f t="shared" ref="AB1244:AB1274" si="179">B1244&amp;C1244</f>
        <v/>
      </c>
    </row>
    <row r="1245" spans="1:28" s="271" customFormat="1" ht="20">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7"/>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8"/>
        <v>0</v>
      </c>
      <c r="Y1245" s="270"/>
      <c r="Z1245" s="270"/>
      <c r="AB1245" s="272" t="str">
        <f t="shared" si="179"/>
        <v/>
      </c>
    </row>
    <row r="1246" spans="1:28" s="271" customFormat="1" ht="20">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7"/>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8"/>
        <v>0</v>
      </c>
      <c r="Y1246" s="270"/>
      <c r="Z1246" s="270"/>
      <c r="AB1246" s="272" t="str">
        <f t="shared" si="179"/>
        <v/>
      </c>
    </row>
    <row r="1247" spans="1:28" s="271" customFormat="1" ht="20">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7"/>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8"/>
        <v>0</v>
      </c>
      <c r="Y1247" s="270"/>
      <c r="Z1247" s="270"/>
      <c r="AB1247" s="272" t="str">
        <f t="shared" si="179"/>
        <v/>
      </c>
    </row>
    <row r="1248" spans="1:28" s="271" customFormat="1" ht="20">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7"/>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8"/>
        <v>0</v>
      </c>
      <c r="Y1248" s="270"/>
      <c r="Z1248" s="270"/>
      <c r="AB1248" s="272" t="str">
        <f t="shared" si="179"/>
        <v/>
      </c>
    </row>
    <row r="1249" spans="1:28" s="271" customFormat="1" ht="20">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7"/>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8"/>
        <v>0</v>
      </c>
      <c r="Y1249" s="270"/>
      <c r="Z1249" s="270"/>
      <c r="AB1249" s="272" t="str">
        <f t="shared" si="179"/>
        <v/>
      </c>
    </row>
    <row r="1250" spans="1:28" s="271" customFormat="1" ht="20">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7"/>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8"/>
        <v>0</v>
      </c>
      <c r="Y1250" s="270"/>
      <c r="Z1250" s="270"/>
      <c r="AB1250" s="272" t="str">
        <f t="shared" si="179"/>
        <v/>
      </c>
    </row>
    <row r="1251" spans="1:28" s="271" customFormat="1" ht="20">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7"/>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8"/>
        <v>0</v>
      </c>
      <c r="Y1251" s="270"/>
      <c r="Z1251" s="270"/>
      <c r="AB1251" s="272" t="str">
        <f t="shared" si="179"/>
        <v/>
      </c>
    </row>
    <row r="1252" spans="1:28" s="271" customFormat="1" ht="20">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7"/>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8"/>
        <v>0</v>
      </c>
      <c r="Y1252" s="270"/>
      <c r="Z1252" s="270"/>
      <c r="AB1252" s="272" t="str">
        <f t="shared" si="179"/>
        <v/>
      </c>
    </row>
    <row r="1253" spans="1:28" s="271" customFormat="1" ht="20">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7"/>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8"/>
        <v>0</v>
      </c>
      <c r="Y1253" s="270"/>
      <c r="Z1253" s="270"/>
      <c r="AB1253" s="272" t="str">
        <f t="shared" si="179"/>
        <v/>
      </c>
    </row>
    <row r="1254" spans="1:28" s="271" customFormat="1" ht="20">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7"/>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8"/>
        <v>0</v>
      </c>
      <c r="Y1254" s="270"/>
      <c r="Z1254" s="270"/>
      <c r="AB1254" s="272" t="str">
        <f t="shared" si="179"/>
        <v/>
      </c>
    </row>
    <row r="1255" spans="1:28" s="271" customFormat="1" ht="20">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7"/>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8"/>
        <v>0</v>
      </c>
      <c r="Y1255" s="270"/>
      <c r="Z1255" s="270"/>
      <c r="AB1255" s="272" t="str">
        <f t="shared" si="179"/>
        <v/>
      </c>
    </row>
    <row r="1256" spans="1:28" s="271" customFormat="1" ht="20">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7"/>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8"/>
        <v>0</v>
      </c>
      <c r="Y1256" s="270"/>
      <c r="Z1256" s="270"/>
      <c r="AB1256" s="272" t="str">
        <f t="shared" si="179"/>
        <v/>
      </c>
    </row>
    <row r="1257" spans="1:28" s="271" customFormat="1" ht="20">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7"/>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8"/>
        <v>0</v>
      </c>
      <c r="Y1257" s="270"/>
      <c r="Z1257" s="270"/>
      <c r="AB1257" s="272" t="str">
        <f t="shared" si="179"/>
        <v/>
      </c>
    </row>
    <row r="1258" spans="1:28" s="271" customFormat="1" ht="20">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7"/>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8"/>
        <v>0</v>
      </c>
      <c r="Y1258" s="270"/>
      <c r="Z1258" s="270"/>
      <c r="AB1258" s="272" t="str">
        <f t="shared" si="179"/>
        <v/>
      </c>
    </row>
    <row r="1259" spans="1:28" s="271" customFormat="1" ht="20">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7"/>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8"/>
        <v>0</v>
      </c>
      <c r="Y1259" s="270"/>
      <c r="Z1259" s="270"/>
      <c r="AB1259" s="272" t="str">
        <f t="shared" si="179"/>
        <v/>
      </c>
    </row>
    <row r="1260" spans="1:28" s="271" customFormat="1" ht="20">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7"/>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8"/>
        <v>0</v>
      </c>
      <c r="Y1260" s="270"/>
      <c r="Z1260" s="270"/>
      <c r="AB1260" s="272" t="str">
        <f t="shared" si="179"/>
        <v/>
      </c>
    </row>
    <row r="1261" spans="1:28" s="271" customFormat="1" ht="20">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7"/>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8"/>
        <v>0</v>
      </c>
      <c r="Y1261" s="270"/>
      <c r="Z1261" s="270"/>
      <c r="AB1261" s="272" t="str">
        <f t="shared" si="179"/>
        <v/>
      </c>
    </row>
    <row r="1262" spans="1:28" s="271" customFormat="1" ht="20">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7"/>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8"/>
        <v>0</v>
      </c>
      <c r="Y1262" s="270"/>
      <c r="Z1262" s="270"/>
      <c r="AB1262" s="272" t="str">
        <f t="shared" si="179"/>
        <v/>
      </c>
    </row>
    <row r="1263" spans="1:28" s="271" customFormat="1" ht="20">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7"/>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8"/>
        <v>0</v>
      </c>
      <c r="Y1263" s="270"/>
      <c r="Z1263" s="270"/>
      <c r="AB1263" s="272" t="str">
        <f t="shared" si="179"/>
        <v/>
      </c>
    </row>
    <row r="1264" spans="1:28" s="271" customFormat="1" ht="20">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7"/>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8"/>
        <v>0</v>
      </c>
      <c r="Y1264" s="270"/>
      <c r="Z1264" s="270"/>
      <c r="AB1264" s="272" t="str">
        <f t="shared" si="179"/>
        <v/>
      </c>
    </row>
    <row r="1265" spans="1:28" s="271" customFormat="1" ht="20">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7"/>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8"/>
        <v>0</v>
      </c>
      <c r="Y1265" s="270"/>
      <c r="Z1265" s="270"/>
      <c r="AB1265" s="272" t="str">
        <f t="shared" si="179"/>
        <v/>
      </c>
    </row>
    <row r="1266" spans="1:28" s="271" customFormat="1" ht="20">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7"/>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8"/>
        <v>0</v>
      </c>
      <c r="Y1266" s="270"/>
      <c r="Z1266" s="270"/>
      <c r="AB1266" s="272" t="str">
        <f t="shared" si="179"/>
        <v/>
      </c>
    </row>
    <row r="1267" spans="1:28" s="271" customFormat="1" ht="20">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7"/>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8"/>
        <v>0</v>
      </c>
      <c r="Y1267" s="270"/>
      <c r="Z1267" s="270"/>
      <c r="AB1267" s="272" t="str">
        <f t="shared" si="179"/>
        <v/>
      </c>
    </row>
    <row r="1268" spans="1:28" s="271" customFormat="1" ht="20">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7"/>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8"/>
        <v>0</v>
      </c>
      <c r="Y1268" s="270"/>
      <c r="Z1268" s="270"/>
      <c r="AB1268" s="272" t="str">
        <f t="shared" si="179"/>
        <v/>
      </c>
    </row>
    <row r="1269" spans="1:28" s="271" customFormat="1" ht="20">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7"/>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8"/>
        <v>0</v>
      </c>
      <c r="Y1269" s="270"/>
      <c r="Z1269" s="270"/>
      <c r="AB1269" s="272" t="str">
        <f t="shared" si="179"/>
        <v/>
      </c>
    </row>
    <row r="1270" spans="1:28" s="271" customFormat="1" ht="20">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7"/>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8"/>
        <v>0</v>
      </c>
      <c r="Y1270" s="270"/>
      <c r="Z1270" s="270"/>
      <c r="AB1270" s="272" t="str">
        <f t="shared" si="179"/>
        <v/>
      </c>
    </row>
    <row r="1271" spans="1:28" s="271" customFormat="1" ht="20">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7"/>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8"/>
        <v>0</v>
      </c>
      <c r="Y1271" s="270"/>
      <c r="Z1271" s="270"/>
      <c r="AB1271" s="272" t="str">
        <f t="shared" si="179"/>
        <v/>
      </c>
    </row>
    <row r="1272" spans="1:28" s="271" customFormat="1" ht="20">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7"/>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8"/>
        <v>0</v>
      </c>
      <c r="Y1272" s="270"/>
      <c r="Z1272" s="270"/>
      <c r="AB1272" s="272" t="str">
        <f t="shared" si="179"/>
        <v/>
      </c>
    </row>
    <row r="1273" spans="1:28" s="271" customFormat="1" ht="20">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7"/>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8"/>
        <v>0</v>
      </c>
      <c r="Y1273" s="270"/>
      <c r="Z1273" s="270"/>
      <c r="AB1273" s="272" t="str">
        <f t="shared" si="179"/>
        <v/>
      </c>
    </row>
    <row r="1274" spans="1:28" s="271" customFormat="1" ht="20">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ca="1" si="177"/>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ca="1" si="178"/>
        <v>0</v>
      </c>
      <c r="Y1274" s="270"/>
      <c r="Z1274" s="270"/>
      <c r="AB1274" s="272" t="str">
        <f t="shared" si="179"/>
        <v/>
      </c>
    </row>
    <row r="1275" spans="1:28" s="271" customFormat="1" ht="20">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 ca="1" si="181">IF(AND(C1275="Smelter not listed",OR(LEN(D1275)=0,LEN(E1275)=0)),1,0)</f>
        <v>0</v>
      </c>
      <c r="Y1275" s="270"/>
      <c r="Z1275" s="270"/>
      <c r="AB1275" s="272" t="str">
        <f t="shared" ref="AB1275" si="182">B1275&amp;C1275</f>
        <v/>
      </c>
    </row>
    <row r="1276" spans="1:28" s="271" customFormat="1" ht="20">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ref="X1276:X1307" ca="1" si="184">IF(AND(C1276="Smelter not listed",OR(LEN(D1276)=0,LEN(E1276)=0)),1,0)</f>
        <v>0</v>
      </c>
      <c r="Y1276" s="270"/>
      <c r="Z1276" s="270"/>
      <c r="AB1276" s="272" t="str">
        <f t="shared" ref="AB1276:AB1307" si="185">B1276&amp;C1276</f>
        <v/>
      </c>
    </row>
    <row r="1277" spans="1:28" s="271" customFormat="1" ht="20">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3"/>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4"/>
        <v>0</v>
      </c>
      <c r="Y1277" s="270"/>
      <c r="Z1277" s="270"/>
      <c r="AB1277" s="272" t="str">
        <f t="shared" si="185"/>
        <v/>
      </c>
    </row>
    <row r="1278" spans="1:28" s="271" customFormat="1" ht="20">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3"/>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4"/>
        <v>0</v>
      </c>
      <c r="Y1278" s="270"/>
      <c r="Z1278" s="270"/>
      <c r="AB1278" s="272" t="str">
        <f t="shared" si="185"/>
        <v/>
      </c>
    </row>
    <row r="1279" spans="1:28" s="271" customFormat="1" ht="20">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3"/>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4"/>
        <v>0</v>
      </c>
      <c r="Y1279" s="270"/>
      <c r="Z1279" s="270"/>
      <c r="AB1279" s="272" t="str">
        <f t="shared" si="185"/>
        <v/>
      </c>
    </row>
    <row r="1280" spans="1:28" s="271" customFormat="1" ht="20">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3"/>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4"/>
        <v>0</v>
      </c>
      <c r="Y1280" s="270"/>
      <c r="Z1280" s="270"/>
      <c r="AB1280" s="272" t="str">
        <f t="shared" si="185"/>
        <v/>
      </c>
    </row>
    <row r="1281" spans="1:28" s="271" customFormat="1" ht="20">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3"/>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4"/>
        <v>0</v>
      </c>
      <c r="Y1281" s="270"/>
      <c r="Z1281" s="270"/>
      <c r="AB1281" s="272" t="str">
        <f t="shared" si="185"/>
        <v/>
      </c>
    </row>
    <row r="1282" spans="1:28" s="271" customFormat="1" ht="20">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3"/>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4"/>
        <v>0</v>
      </c>
      <c r="Y1282" s="270"/>
      <c r="Z1282" s="270"/>
      <c r="AB1282" s="272" t="str">
        <f t="shared" si="185"/>
        <v/>
      </c>
    </row>
    <row r="1283" spans="1:28" s="271" customFormat="1" ht="20">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3"/>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4"/>
        <v>0</v>
      </c>
      <c r="Y1283" s="270"/>
      <c r="Z1283" s="270"/>
      <c r="AB1283" s="272" t="str">
        <f t="shared" si="185"/>
        <v/>
      </c>
    </row>
    <row r="1284" spans="1:28" s="271" customFormat="1" ht="20">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3"/>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4"/>
        <v>0</v>
      </c>
      <c r="Y1284" s="270"/>
      <c r="Z1284" s="270"/>
      <c r="AB1284" s="272" t="str">
        <f t="shared" si="185"/>
        <v/>
      </c>
    </row>
    <row r="1285" spans="1:28" s="271" customFormat="1" ht="20">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3"/>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4"/>
        <v>0</v>
      </c>
      <c r="Y1285" s="270"/>
      <c r="Z1285" s="270"/>
      <c r="AB1285" s="272" t="str">
        <f t="shared" si="185"/>
        <v/>
      </c>
    </row>
    <row r="1286" spans="1:28" s="271" customFormat="1" ht="20">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3"/>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4"/>
        <v>0</v>
      </c>
      <c r="Y1286" s="270"/>
      <c r="Z1286" s="270"/>
      <c r="AB1286" s="272" t="str">
        <f t="shared" si="185"/>
        <v/>
      </c>
    </row>
    <row r="1287" spans="1:28" s="271" customFormat="1" ht="20">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3"/>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4"/>
        <v>0</v>
      </c>
      <c r="Y1287" s="270"/>
      <c r="Z1287" s="270"/>
      <c r="AB1287" s="272" t="str">
        <f t="shared" si="185"/>
        <v/>
      </c>
    </row>
    <row r="1288" spans="1:28" s="271" customFormat="1" ht="20">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3"/>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4"/>
        <v>0</v>
      </c>
      <c r="Y1288" s="270"/>
      <c r="Z1288" s="270"/>
      <c r="AB1288" s="272" t="str">
        <f t="shared" si="185"/>
        <v/>
      </c>
    </row>
    <row r="1289" spans="1:28" s="271" customFormat="1" ht="20">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3"/>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4"/>
        <v>0</v>
      </c>
      <c r="Y1289" s="270"/>
      <c r="Z1289" s="270"/>
      <c r="AB1289" s="272" t="str">
        <f t="shared" si="185"/>
        <v/>
      </c>
    </row>
    <row r="1290" spans="1:28" s="271" customFormat="1" ht="20">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3"/>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4"/>
        <v>0</v>
      </c>
      <c r="Y1290" s="270"/>
      <c r="Z1290" s="270"/>
      <c r="AB1290" s="272" t="str">
        <f t="shared" si="185"/>
        <v/>
      </c>
    </row>
    <row r="1291" spans="1:28" s="271" customFormat="1" ht="20">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3"/>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4"/>
        <v>0</v>
      </c>
      <c r="Y1291" s="270"/>
      <c r="Z1291" s="270"/>
      <c r="AB1291" s="272" t="str">
        <f t="shared" si="185"/>
        <v/>
      </c>
    </row>
    <row r="1292" spans="1:28" s="271" customFormat="1" ht="20">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3"/>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4"/>
        <v>0</v>
      </c>
      <c r="Y1292" s="270"/>
      <c r="Z1292" s="270"/>
      <c r="AB1292" s="272" t="str">
        <f t="shared" si="185"/>
        <v/>
      </c>
    </row>
    <row r="1293" spans="1:28" s="271" customFormat="1" ht="20">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3"/>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4"/>
        <v>0</v>
      </c>
      <c r="Y1293" s="270"/>
      <c r="Z1293" s="270"/>
      <c r="AB1293" s="272" t="str">
        <f t="shared" si="185"/>
        <v/>
      </c>
    </row>
    <row r="1294" spans="1:28" s="271" customFormat="1" ht="20">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3"/>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4"/>
        <v>0</v>
      </c>
      <c r="Y1294" s="270"/>
      <c r="Z1294" s="270"/>
      <c r="AB1294" s="272" t="str">
        <f t="shared" si="185"/>
        <v/>
      </c>
    </row>
    <row r="1295" spans="1:28" s="271" customFormat="1" ht="20">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3"/>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4"/>
        <v>0</v>
      </c>
      <c r="Y1295" s="270"/>
      <c r="Z1295" s="270"/>
      <c r="AB1295" s="272" t="str">
        <f t="shared" si="185"/>
        <v/>
      </c>
    </row>
    <row r="1296" spans="1:28" s="271" customFormat="1" ht="20">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3"/>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4"/>
        <v>0</v>
      </c>
      <c r="Y1296" s="270"/>
      <c r="Z1296" s="270"/>
      <c r="AB1296" s="272" t="str">
        <f t="shared" si="185"/>
        <v/>
      </c>
    </row>
    <row r="1297" spans="1:28" s="271" customFormat="1" ht="20">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3"/>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4"/>
        <v>0</v>
      </c>
      <c r="Y1297" s="270"/>
      <c r="Z1297" s="270"/>
      <c r="AB1297" s="272" t="str">
        <f t="shared" si="185"/>
        <v/>
      </c>
    </row>
    <row r="1298" spans="1:28" s="271" customFormat="1" ht="20">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3"/>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4"/>
        <v>0</v>
      </c>
      <c r="Y1298" s="270"/>
      <c r="Z1298" s="270"/>
      <c r="AB1298" s="272" t="str">
        <f t="shared" si="185"/>
        <v/>
      </c>
    </row>
    <row r="1299" spans="1:28" s="271" customFormat="1" ht="20">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3"/>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4"/>
        <v>0</v>
      </c>
      <c r="Y1299" s="270"/>
      <c r="Z1299" s="270"/>
      <c r="AB1299" s="272" t="str">
        <f t="shared" si="185"/>
        <v/>
      </c>
    </row>
    <row r="1300" spans="1:28" s="271" customFormat="1" ht="20">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3"/>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4"/>
        <v>0</v>
      </c>
      <c r="Y1300" s="270"/>
      <c r="Z1300" s="270"/>
      <c r="AB1300" s="272" t="str">
        <f t="shared" si="185"/>
        <v/>
      </c>
    </row>
    <row r="1301" spans="1:28" s="271" customFormat="1" ht="20">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3"/>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4"/>
        <v>0</v>
      </c>
      <c r="Y1301" s="270"/>
      <c r="Z1301" s="270"/>
      <c r="AB1301" s="272" t="str">
        <f t="shared" si="185"/>
        <v/>
      </c>
    </row>
    <row r="1302" spans="1:28" s="271" customFormat="1" ht="20">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3"/>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4"/>
        <v>0</v>
      </c>
      <c r="Y1302" s="270"/>
      <c r="Z1302" s="270"/>
      <c r="AB1302" s="272" t="str">
        <f t="shared" si="185"/>
        <v/>
      </c>
    </row>
    <row r="1303" spans="1:28" s="271" customFormat="1" ht="20">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3"/>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4"/>
        <v>0</v>
      </c>
      <c r="Y1303" s="270"/>
      <c r="Z1303" s="270"/>
      <c r="AB1303" s="272" t="str">
        <f t="shared" si="185"/>
        <v/>
      </c>
    </row>
    <row r="1304" spans="1:28" s="271" customFormat="1" ht="20">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3"/>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4"/>
        <v>0</v>
      </c>
      <c r="Y1304" s="270"/>
      <c r="Z1304" s="270"/>
      <c r="AB1304" s="272" t="str">
        <f t="shared" si="185"/>
        <v/>
      </c>
    </row>
    <row r="1305" spans="1:28" s="271" customFormat="1" ht="20">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3"/>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4"/>
        <v>0</v>
      </c>
      <c r="Y1305" s="270"/>
      <c r="Z1305" s="270"/>
      <c r="AB1305" s="272" t="str">
        <f t="shared" si="185"/>
        <v/>
      </c>
    </row>
    <row r="1306" spans="1:28" s="271" customFormat="1" ht="20">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3"/>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4"/>
        <v>0</v>
      </c>
      <c r="Y1306" s="270"/>
      <c r="Z1306" s="270"/>
      <c r="AB1306" s="272" t="str">
        <f t="shared" si="185"/>
        <v/>
      </c>
    </row>
    <row r="1307" spans="1:28" s="271" customFormat="1" ht="20">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ca="1" si="183"/>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ca="1" si="184"/>
        <v>0</v>
      </c>
      <c r="Y1307" s="270"/>
      <c r="Z1307" s="270"/>
      <c r="AB1307" s="272" t="str">
        <f t="shared" si="185"/>
        <v/>
      </c>
    </row>
    <row r="1308" spans="1:28" s="271" customFormat="1" ht="20">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ref="X1308:X1338" ca="1" si="187">IF(AND(C1308="Smelter not listed",OR(LEN(D1308)=0,LEN(E1308)=0)),1,0)</f>
        <v>0</v>
      </c>
      <c r="Y1308" s="270"/>
      <c r="Z1308" s="270"/>
      <c r="AB1308" s="272" t="str">
        <f t="shared" ref="AB1308:AB1338" si="188">B1308&amp;C1308</f>
        <v/>
      </c>
    </row>
    <row r="1309" spans="1:28" s="271" customFormat="1" ht="20">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6"/>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7"/>
        <v>0</v>
      </c>
      <c r="Y1309" s="270"/>
      <c r="Z1309" s="270"/>
      <c r="AB1309" s="272" t="str">
        <f t="shared" si="188"/>
        <v/>
      </c>
    </row>
    <row r="1310" spans="1:28" s="271" customFormat="1" ht="20">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6"/>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7"/>
        <v>0</v>
      </c>
      <c r="Y1310" s="270"/>
      <c r="Z1310" s="270"/>
      <c r="AB1310" s="272" t="str">
        <f t="shared" si="188"/>
        <v/>
      </c>
    </row>
    <row r="1311" spans="1:28" s="271" customFormat="1" ht="20">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6"/>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7"/>
        <v>0</v>
      </c>
      <c r="Y1311" s="270"/>
      <c r="Z1311" s="270"/>
      <c r="AB1311" s="272" t="str">
        <f t="shared" si="188"/>
        <v/>
      </c>
    </row>
    <row r="1312" spans="1:28" s="271" customFormat="1" ht="20">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6"/>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7"/>
        <v>0</v>
      </c>
      <c r="Y1312" s="270"/>
      <c r="Z1312" s="270"/>
      <c r="AB1312" s="272" t="str">
        <f t="shared" si="188"/>
        <v/>
      </c>
    </row>
    <row r="1313" spans="1:28" s="271" customFormat="1" ht="20">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6"/>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7"/>
        <v>0</v>
      </c>
      <c r="Y1313" s="270"/>
      <c r="Z1313" s="270"/>
      <c r="AB1313" s="272" t="str">
        <f t="shared" si="188"/>
        <v/>
      </c>
    </row>
    <row r="1314" spans="1:28" s="271" customFormat="1" ht="20">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6"/>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7"/>
        <v>0</v>
      </c>
      <c r="Y1314" s="270"/>
      <c r="Z1314" s="270"/>
      <c r="AB1314" s="272" t="str">
        <f t="shared" si="188"/>
        <v/>
      </c>
    </row>
    <row r="1315" spans="1:28" s="271" customFormat="1" ht="20">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6"/>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7"/>
        <v>0</v>
      </c>
      <c r="Y1315" s="270"/>
      <c r="Z1315" s="270"/>
      <c r="AB1315" s="272" t="str">
        <f t="shared" si="188"/>
        <v/>
      </c>
    </row>
    <row r="1316" spans="1:28" s="271" customFormat="1" ht="20">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6"/>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7"/>
        <v>0</v>
      </c>
      <c r="Y1316" s="270"/>
      <c r="Z1316" s="270"/>
      <c r="AB1316" s="272" t="str">
        <f t="shared" si="188"/>
        <v/>
      </c>
    </row>
    <row r="1317" spans="1:28" s="271" customFormat="1" ht="20">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6"/>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7"/>
        <v>0</v>
      </c>
      <c r="Y1317" s="270"/>
      <c r="Z1317" s="270"/>
      <c r="AB1317" s="272" t="str">
        <f t="shared" si="188"/>
        <v/>
      </c>
    </row>
    <row r="1318" spans="1:28" s="271" customFormat="1" ht="20">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6"/>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7"/>
        <v>0</v>
      </c>
      <c r="Y1318" s="270"/>
      <c r="Z1318" s="270"/>
      <c r="AB1318" s="272" t="str">
        <f t="shared" si="188"/>
        <v/>
      </c>
    </row>
    <row r="1319" spans="1:28" s="271" customFormat="1" ht="20">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6"/>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7"/>
        <v>0</v>
      </c>
      <c r="Y1319" s="270"/>
      <c r="Z1319" s="270"/>
      <c r="AB1319" s="272" t="str">
        <f t="shared" si="188"/>
        <v/>
      </c>
    </row>
    <row r="1320" spans="1:28" s="271" customFormat="1" ht="20">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6"/>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7"/>
        <v>0</v>
      </c>
      <c r="Y1320" s="270"/>
      <c r="Z1320" s="270"/>
      <c r="AB1320" s="272" t="str">
        <f t="shared" si="188"/>
        <v/>
      </c>
    </row>
    <row r="1321" spans="1:28" s="271" customFormat="1" ht="20">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6"/>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7"/>
        <v>0</v>
      </c>
      <c r="Y1321" s="270"/>
      <c r="Z1321" s="270"/>
      <c r="AB1321" s="272" t="str">
        <f t="shared" si="188"/>
        <v/>
      </c>
    </row>
    <row r="1322" spans="1:28" s="271" customFormat="1" ht="20">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6"/>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7"/>
        <v>0</v>
      </c>
      <c r="Y1322" s="270"/>
      <c r="Z1322" s="270"/>
      <c r="AB1322" s="272" t="str">
        <f t="shared" si="188"/>
        <v/>
      </c>
    </row>
    <row r="1323" spans="1:28" s="271" customFormat="1" ht="20">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6"/>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7"/>
        <v>0</v>
      </c>
      <c r="Y1323" s="270"/>
      <c r="Z1323" s="270"/>
      <c r="AB1323" s="272" t="str">
        <f t="shared" si="188"/>
        <v/>
      </c>
    </row>
    <row r="1324" spans="1:28" s="271" customFormat="1" ht="20">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6"/>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7"/>
        <v>0</v>
      </c>
      <c r="Y1324" s="270"/>
      <c r="Z1324" s="270"/>
      <c r="AB1324" s="272" t="str">
        <f t="shared" si="188"/>
        <v/>
      </c>
    </row>
    <row r="1325" spans="1:28" s="271" customFormat="1" ht="20">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6"/>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7"/>
        <v>0</v>
      </c>
      <c r="Y1325" s="270"/>
      <c r="Z1325" s="270"/>
      <c r="AB1325" s="272" t="str">
        <f t="shared" si="188"/>
        <v/>
      </c>
    </row>
    <row r="1326" spans="1:28" s="271" customFormat="1" ht="20">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6"/>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7"/>
        <v>0</v>
      </c>
      <c r="Y1326" s="270"/>
      <c r="Z1326" s="270"/>
      <c r="AB1326" s="272" t="str">
        <f t="shared" si="188"/>
        <v/>
      </c>
    </row>
    <row r="1327" spans="1:28" s="271" customFormat="1" ht="20">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6"/>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7"/>
        <v>0</v>
      </c>
      <c r="Y1327" s="270"/>
      <c r="Z1327" s="270"/>
      <c r="AB1327" s="272" t="str">
        <f t="shared" si="188"/>
        <v/>
      </c>
    </row>
    <row r="1328" spans="1:28" s="271" customFormat="1" ht="20">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6"/>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7"/>
        <v>0</v>
      </c>
      <c r="Y1328" s="270"/>
      <c r="Z1328" s="270"/>
      <c r="AB1328" s="272" t="str">
        <f t="shared" si="188"/>
        <v/>
      </c>
    </row>
    <row r="1329" spans="1:28" s="271" customFormat="1" ht="20">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6"/>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7"/>
        <v>0</v>
      </c>
      <c r="Y1329" s="270"/>
      <c r="Z1329" s="270"/>
      <c r="AB1329" s="272" t="str">
        <f t="shared" si="188"/>
        <v/>
      </c>
    </row>
    <row r="1330" spans="1:28" s="271" customFormat="1" ht="20">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6"/>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7"/>
        <v>0</v>
      </c>
      <c r="Y1330" s="270"/>
      <c r="Z1330" s="270"/>
      <c r="AB1330" s="272" t="str">
        <f t="shared" si="188"/>
        <v/>
      </c>
    </row>
    <row r="1331" spans="1:28" s="271" customFormat="1" ht="20">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6"/>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7"/>
        <v>0</v>
      </c>
      <c r="Y1331" s="270"/>
      <c r="Z1331" s="270"/>
      <c r="AB1331" s="272" t="str">
        <f t="shared" si="188"/>
        <v/>
      </c>
    </row>
    <row r="1332" spans="1:28" s="271" customFormat="1" ht="20">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6"/>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7"/>
        <v>0</v>
      </c>
      <c r="Y1332" s="270"/>
      <c r="Z1332" s="270"/>
      <c r="AB1332" s="272" t="str">
        <f t="shared" si="188"/>
        <v/>
      </c>
    </row>
    <row r="1333" spans="1:28" s="271" customFormat="1" ht="20">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6"/>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7"/>
        <v>0</v>
      </c>
      <c r="Y1333" s="270"/>
      <c r="Z1333" s="270"/>
      <c r="AB1333" s="272" t="str">
        <f t="shared" si="188"/>
        <v/>
      </c>
    </row>
    <row r="1334" spans="1:28" s="271" customFormat="1" ht="20">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6"/>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7"/>
        <v>0</v>
      </c>
      <c r="Y1334" s="270"/>
      <c r="Z1334" s="270"/>
      <c r="AB1334" s="272" t="str">
        <f t="shared" si="188"/>
        <v/>
      </c>
    </row>
    <row r="1335" spans="1:28" s="271" customFormat="1" ht="20">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6"/>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7"/>
        <v>0</v>
      </c>
      <c r="Y1335" s="270"/>
      <c r="Z1335" s="270"/>
      <c r="AB1335" s="272" t="str">
        <f t="shared" si="188"/>
        <v/>
      </c>
    </row>
    <row r="1336" spans="1:28" s="271" customFormat="1" ht="20">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6"/>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7"/>
        <v>0</v>
      </c>
      <c r="Y1336" s="270"/>
      <c r="Z1336" s="270"/>
      <c r="AB1336" s="272" t="str">
        <f t="shared" si="188"/>
        <v/>
      </c>
    </row>
    <row r="1337" spans="1:28" s="271" customFormat="1" ht="20">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6"/>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7"/>
        <v>0</v>
      </c>
      <c r="Y1337" s="270"/>
      <c r="Z1337" s="270"/>
      <c r="AB1337" s="272" t="str">
        <f t="shared" si="188"/>
        <v/>
      </c>
    </row>
    <row r="1338" spans="1:28" s="271" customFormat="1" ht="20">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ca="1" si="186"/>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ca="1" si="187"/>
        <v>0</v>
      </c>
      <c r="Y1338" s="270"/>
      <c r="Z1338" s="270"/>
      <c r="AB1338" s="272" t="str">
        <f t="shared" si="188"/>
        <v/>
      </c>
    </row>
    <row r="1339" spans="1:28" s="271" customFormat="1" ht="20">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 ca="1" si="190">IF(AND(C1339="Smelter not listed",OR(LEN(D1339)=0,LEN(E1339)=0)),1,0)</f>
        <v>0</v>
      </c>
      <c r="Y1339" s="270"/>
      <c r="Z1339" s="270"/>
      <c r="AB1339" s="272" t="str">
        <f t="shared" ref="AB1339" si="191">B1339&amp;C1339</f>
        <v/>
      </c>
    </row>
    <row r="1340" spans="1:28" s="271" customFormat="1" ht="20">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ref="X1340:X1371" ca="1" si="193">IF(AND(C1340="Smelter not listed",OR(LEN(D1340)=0,LEN(E1340)=0)),1,0)</f>
        <v>0</v>
      </c>
      <c r="Y1340" s="270"/>
      <c r="Z1340" s="270"/>
      <c r="AB1340" s="272" t="str">
        <f t="shared" ref="AB1340:AB1371" si="194">B1340&amp;C1340</f>
        <v/>
      </c>
    </row>
    <row r="1341" spans="1:28" s="271" customFormat="1" ht="20">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92"/>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3"/>
        <v>0</v>
      </c>
      <c r="Y1341" s="270"/>
      <c r="Z1341" s="270"/>
      <c r="AB1341" s="272" t="str">
        <f t="shared" si="194"/>
        <v/>
      </c>
    </row>
    <row r="1342" spans="1:28" s="271" customFormat="1" ht="20">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92"/>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3"/>
        <v>0</v>
      </c>
      <c r="Y1342" s="270"/>
      <c r="Z1342" s="270"/>
      <c r="AB1342" s="272" t="str">
        <f t="shared" si="194"/>
        <v/>
      </c>
    </row>
    <row r="1343" spans="1:28" s="271" customFormat="1" ht="20">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92"/>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3"/>
        <v>0</v>
      </c>
      <c r="Y1343" s="270"/>
      <c r="Z1343" s="270"/>
      <c r="AB1343" s="272" t="str">
        <f t="shared" si="194"/>
        <v/>
      </c>
    </row>
    <row r="1344" spans="1:28" s="271" customFormat="1" ht="20">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92"/>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3"/>
        <v>0</v>
      </c>
      <c r="Y1344" s="270"/>
      <c r="Z1344" s="270"/>
      <c r="AB1344" s="272" t="str">
        <f t="shared" si="194"/>
        <v/>
      </c>
    </row>
    <row r="1345" spans="1:28" s="271" customFormat="1" ht="20">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92"/>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3"/>
        <v>0</v>
      </c>
      <c r="Y1345" s="270"/>
      <c r="Z1345" s="270"/>
      <c r="AB1345" s="272" t="str">
        <f t="shared" si="194"/>
        <v/>
      </c>
    </row>
    <row r="1346" spans="1:28" s="271" customFormat="1" ht="20">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92"/>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3"/>
        <v>0</v>
      </c>
      <c r="Y1346" s="270"/>
      <c r="Z1346" s="270"/>
      <c r="AB1346" s="272" t="str">
        <f t="shared" si="194"/>
        <v/>
      </c>
    </row>
    <row r="1347" spans="1:28" s="271" customFormat="1" ht="20">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92"/>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3"/>
        <v>0</v>
      </c>
      <c r="Y1347" s="270"/>
      <c r="Z1347" s="270"/>
      <c r="AB1347" s="272" t="str">
        <f t="shared" si="194"/>
        <v/>
      </c>
    </row>
    <row r="1348" spans="1:28" s="271" customFormat="1" ht="20">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92"/>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3"/>
        <v>0</v>
      </c>
      <c r="Y1348" s="270"/>
      <c r="Z1348" s="270"/>
      <c r="AB1348" s="272" t="str">
        <f t="shared" si="194"/>
        <v/>
      </c>
    </row>
    <row r="1349" spans="1:28" s="271" customFormat="1" ht="20">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92"/>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3"/>
        <v>0</v>
      </c>
      <c r="Y1349" s="270"/>
      <c r="Z1349" s="270"/>
      <c r="AB1349" s="272" t="str">
        <f t="shared" si="194"/>
        <v/>
      </c>
    </row>
    <row r="1350" spans="1:28" s="271" customFormat="1" ht="20">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92"/>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3"/>
        <v>0</v>
      </c>
      <c r="Y1350" s="270"/>
      <c r="Z1350" s="270"/>
      <c r="AB1350" s="272" t="str">
        <f t="shared" si="194"/>
        <v/>
      </c>
    </row>
    <row r="1351" spans="1:28" s="271" customFormat="1" ht="20">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92"/>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3"/>
        <v>0</v>
      </c>
      <c r="Y1351" s="270"/>
      <c r="Z1351" s="270"/>
      <c r="AB1351" s="272" t="str">
        <f t="shared" si="194"/>
        <v/>
      </c>
    </row>
    <row r="1352" spans="1:28" s="271" customFormat="1" ht="20">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92"/>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3"/>
        <v>0</v>
      </c>
      <c r="Y1352" s="270"/>
      <c r="Z1352" s="270"/>
      <c r="AB1352" s="272" t="str">
        <f t="shared" si="194"/>
        <v/>
      </c>
    </row>
    <row r="1353" spans="1:28" s="271" customFormat="1" ht="20">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92"/>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3"/>
        <v>0</v>
      </c>
      <c r="Y1353" s="270"/>
      <c r="Z1353" s="270"/>
      <c r="AB1353" s="272" t="str">
        <f t="shared" si="194"/>
        <v/>
      </c>
    </row>
    <row r="1354" spans="1:28" s="271" customFormat="1" ht="20">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92"/>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3"/>
        <v>0</v>
      </c>
      <c r="Y1354" s="270"/>
      <c r="Z1354" s="270"/>
      <c r="AB1354" s="272" t="str">
        <f t="shared" si="194"/>
        <v/>
      </c>
    </row>
    <row r="1355" spans="1:28" s="271" customFormat="1" ht="20">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92"/>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3"/>
        <v>0</v>
      </c>
      <c r="Y1355" s="270"/>
      <c r="Z1355" s="270"/>
      <c r="AB1355" s="272" t="str">
        <f t="shared" si="194"/>
        <v/>
      </c>
    </row>
    <row r="1356" spans="1:28" s="271" customFormat="1" ht="20">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92"/>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3"/>
        <v>0</v>
      </c>
      <c r="Y1356" s="270"/>
      <c r="Z1356" s="270"/>
      <c r="AB1356" s="272" t="str">
        <f t="shared" si="194"/>
        <v/>
      </c>
    </row>
    <row r="1357" spans="1:28" s="271" customFormat="1" ht="20">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92"/>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3"/>
        <v>0</v>
      </c>
      <c r="Y1357" s="270"/>
      <c r="Z1357" s="270"/>
      <c r="AB1357" s="272" t="str">
        <f t="shared" si="194"/>
        <v/>
      </c>
    </row>
    <row r="1358" spans="1:28" s="271" customFormat="1" ht="20">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92"/>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3"/>
        <v>0</v>
      </c>
      <c r="Y1358" s="270"/>
      <c r="Z1358" s="270"/>
      <c r="AB1358" s="272" t="str">
        <f t="shared" si="194"/>
        <v/>
      </c>
    </row>
    <row r="1359" spans="1:28" s="271" customFormat="1" ht="20">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92"/>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3"/>
        <v>0</v>
      </c>
      <c r="Y1359" s="270"/>
      <c r="Z1359" s="270"/>
      <c r="AB1359" s="272" t="str">
        <f t="shared" si="194"/>
        <v/>
      </c>
    </row>
    <row r="1360" spans="1:28" s="271" customFormat="1" ht="20">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92"/>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3"/>
        <v>0</v>
      </c>
      <c r="Y1360" s="270"/>
      <c r="Z1360" s="270"/>
      <c r="AB1360" s="272" t="str">
        <f t="shared" si="194"/>
        <v/>
      </c>
    </row>
    <row r="1361" spans="1:28" s="271" customFormat="1" ht="20">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92"/>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3"/>
        <v>0</v>
      </c>
      <c r="Y1361" s="270"/>
      <c r="Z1361" s="270"/>
      <c r="AB1361" s="272" t="str">
        <f t="shared" si="194"/>
        <v/>
      </c>
    </row>
    <row r="1362" spans="1:28" s="271" customFormat="1" ht="20">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92"/>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3"/>
        <v>0</v>
      </c>
      <c r="Y1362" s="270"/>
      <c r="Z1362" s="270"/>
      <c r="AB1362" s="272" t="str">
        <f t="shared" si="194"/>
        <v/>
      </c>
    </row>
    <row r="1363" spans="1:28" s="271" customFormat="1" ht="20">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92"/>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3"/>
        <v>0</v>
      </c>
      <c r="Y1363" s="270"/>
      <c r="Z1363" s="270"/>
      <c r="AB1363" s="272" t="str">
        <f t="shared" si="194"/>
        <v/>
      </c>
    </row>
    <row r="1364" spans="1:28" s="271" customFormat="1" ht="20">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92"/>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3"/>
        <v>0</v>
      </c>
      <c r="Y1364" s="270"/>
      <c r="Z1364" s="270"/>
      <c r="AB1364" s="272" t="str">
        <f t="shared" si="194"/>
        <v/>
      </c>
    </row>
    <row r="1365" spans="1:28" s="271" customFormat="1" ht="20">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92"/>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3"/>
        <v>0</v>
      </c>
      <c r="Y1365" s="270"/>
      <c r="Z1365" s="270"/>
      <c r="AB1365" s="272" t="str">
        <f t="shared" si="194"/>
        <v/>
      </c>
    </row>
    <row r="1366" spans="1:28" s="271" customFormat="1" ht="20">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92"/>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3"/>
        <v>0</v>
      </c>
      <c r="Y1366" s="270"/>
      <c r="Z1366" s="270"/>
      <c r="AB1366" s="272" t="str">
        <f t="shared" si="194"/>
        <v/>
      </c>
    </row>
    <row r="1367" spans="1:28" s="271" customFormat="1" ht="20">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92"/>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3"/>
        <v>0</v>
      </c>
      <c r="Y1367" s="270"/>
      <c r="Z1367" s="270"/>
      <c r="AB1367" s="272" t="str">
        <f t="shared" si="194"/>
        <v/>
      </c>
    </row>
    <row r="1368" spans="1:28" s="271" customFormat="1" ht="20">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92"/>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3"/>
        <v>0</v>
      </c>
      <c r="Y1368" s="270"/>
      <c r="Z1368" s="270"/>
      <c r="AB1368" s="272" t="str">
        <f t="shared" si="194"/>
        <v/>
      </c>
    </row>
    <row r="1369" spans="1:28" s="271" customFormat="1" ht="20">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92"/>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3"/>
        <v>0</v>
      </c>
      <c r="Y1369" s="270"/>
      <c r="Z1369" s="270"/>
      <c r="AB1369" s="272" t="str">
        <f t="shared" si="194"/>
        <v/>
      </c>
    </row>
    <row r="1370" spans="1:28" s="271" customFormat="1" ht="20">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92"/>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3"/>
        <v>0</v>
      </c>
      <c r="Y1370" s="270"/>
      <c r="Z1370" s="270"/>
      <c r="AB1370" s="272" t="str">
        <f t="shared" si="194"/>
        <v/>
      </c>
    </row>
    <row r="1371" spans="1:28" s="271" customFormat="1" ht="20">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ca="1" si="192"/>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ca="1" si="193"/>
        <v>0</v>
      </c>
      <c r="Y1371" s="270"/>
      <c r="Z1371" s="270"/>
      <c r="AB1371" s="272" t="str">
        <f t="shared" si="194"/>
        <v/>
      </c>
    </row>
    <row r="1372" spans="1:28" s="271" customFormat="1" ht="20">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ref="X1372:X1402" ca="1" si="196">IF(AND(C1372="Smelter not listed",OR(LEN(D1372)=0,LEN(E1372)=0)),1,0)</f>
        <v>0</v>
      </c>
      <c r="Y1372" s="270"/>
      <c r="Z1372" s="270"/>
      <c r="AB1372" s="272" t="str">
        <f t="shared" ref="AB1372:AB1402" si="197">B1372&amp;C1372</f>
        <v/>
      </c>
    </row>
    <row r="1373" spans="1:28" s="271" customFormat="1" ht="20">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5"/>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6"/>
        <v>0</v>
      </c>
      <c r="Y1373" s="270"/>
      <c r="Z1373" s="270"/>
      <c r="AB1373" s="272" t="str">
        <f t="shared" si="197"/>
        <v/>
      </c>
    </row>
    <row r="1374" spans="1:28" s="271" customFormat="1" ht="20">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5"/>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6"/>
        <v>0</v>
      </c>
      <c r="Y1374" s="270"/>
      <c r="Z1374" s="270"/>
      <c r="AB1374" s="272" t="str">
        <f t="shared" si="197"/>
        <v/>
      </c>
    </row>
    <row r="1375" spans="1:28" s="271" customFormat="1" ht="20">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5"/>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6"/>
        <v>0</v>
      </c>
      <c r="Y1375" s="270"/>
      <c r="Z1375" s="270"/>
      <c r="AB1375" s="272" t="str">
        <f t="shared" si="197"/>
        <v/>
      </c>
    </row>
    <row r="1376" spans="1:28" s="271" customFormat="1" ht="20">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5"/>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6"/>
        <v>0</v>
      </c>
      <c r="Y1376" s="270"/>
      <c r="Z1376" s="270"/>
      <c r="AB1376" s="272" t="str">
        <f t="shared" si="197"/>
        <v/>
      </c>
    </row>
    <row r="1377" spans="1:28" s="271" customFormat="1" ht="20">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5"/>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6"/>
        <v>0</v>
      </c>
      <c r="Y1377" s="270"/>
      <c r="Z1377" s="270"/>
      <c r="AB1377" s="272" t="str">
        <f t="shared" si="197"/>
        <v/>
      </c>
    </row>
    <row r="1378" spans="1:28" s="271" customFormat="1" ht="20">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5"/>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6"/>
        <v>0</v>
      </c>
      <c r="Y1378" s="270"/>
      <c r="Z1378" s="270"/>
      <c r="AB1378" s="272" t="str">
        <f t="shared" si="197"/>
        <v/>
      </c>
    </row>
    <row r="1379" spans="1:28" s="271" customFormat="1" ht="20">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5"/>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6"/>
        <v>0</v>
      </c>
      <c r="Y1379" s="270"/>
      <c r="Z1379" s="270"/>
      <c r="AB1379" s="272" t="str">
        <f t="shared" si="197"/>
        <v/>
      </c>
    </row>
    <row r="1380" spans="1:28" s="271" customFormat="1" ht="20">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5"/>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6"/>
        <v>0</v>
      </c>
      <c r="Y1380" s="270"/>
      <c r="Z1380" s="270"/>
      <c r="AB1380" s="272" t="str">
        <f t="shared" si="197"/>
        <v/>
      </c>
    </row>
    <row r="1381" spans="1:28" s="271" customFormat="1" ht="20">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5"/>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6"/>
        <v>0</v>
      </c>
      <c r="Y1381" s="270"/>
      <c r="Z1381" s="270"/>
      <c r="AB1381" s="272" t="str">
        <f t="shared" si="197"/>
        <v/>
      </c>
    </row>
    <row r="1382" spans="1:28" s="271" customFormat="1" ht="20">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5"/>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6"/>
        <v>0</v>
      </c>
      <c r="Y1382" s="270"/>
      <c r="Z1382" s="270"/>
      <c r="AB1382" s="272" t="str">
        <f t="shared" si="197"/>
        <v/>
      </c>
    </row>
    <row r="1383" spans="1:28" s="271" customFormat="1" ht="20">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5"/>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6"/>
        <v>0</v>
      </c>
      <c r="Y1383" s="270"/>
      <c r="Z1383" s="270"/>
      <c r="AB1383" s="272" t="str">
        <f t="shared" si="197"/>
        <v/>
      </c>
    </row>
    <row r="1384" spans="1:28" s="271" customFormat="1" ht="20">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5"/>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6"/>
        <v>0</v>
      </c>
      <c r="Y1384" s="270"/>
      <c r="Z1384" s="270"/>
      <c r="AB1384" s="272" t="str">
        <f t="shared" si="197"/>
        <v/>
      </c>
    </row>
    <row r="1385" spans="1:28" s="271" customFormat="1" ht="20">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5"/>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6"/>
        <v>0</v>
      </c>
      <c r="Y1385" s="270"/>
      <c r="Z1385" s="270"/>
      <c r="AB1385" s="272" t="str">
        <f t="shared" si="197"/>
        <v/>
      </c>
    </row>
    <row r="1386" spans="1:28" s="271" customFormat="1" ht="20">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5"/>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6"/>
        <v>0</v>
      </c>
      <c r="Y1386" s="270"/>
      <c r="Z1386" s="270"/>
      <c r="AB1386" s="272" t="str">
        <f t="shared" si="197"/>
        <v/>
      </c>
    </row>
    <row r="1387" spans="1:28" s="271" customFormat="1" ht="20">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5"/>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6"/>
        <v>0</v>
      </c>
      <c r="Y1387" s="270"/>
      <c r="Z1387" s="270"/>
      <c r="AB1387" s="272" t="str">
        <f t="shared" si="197"/>
        <v/>
      </c>
    </row>
    <row r="1388" spans="1:28" s="271" customFormat="1" ht="20">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5"/>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6"/>
        <v>0</v>
      </c>
      <c r="Y1388" s="270"/>
      <c r="Z1388" s="270"/>
      <c r="AB1388" s="272" t="str">
        <f t="shared" si="197"/>
        <v/>
      </c>
    </row>
    <row r="1389" spans="1:28" s="271" customFormat="1" ht="20">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5"/>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6"/>
        <v>0</v>
      </c>
      <c r="Y1389" s="270"/>
      <c r="Z1389" s="270"/>
      <c r="AB1389" s="272" t="str">
        <f t="shared" si="197"/>
        <v/>
      </c>
    </row>
    <row r="1390" spans="1:28" s="271" customFormat="1" ht="20">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5"/>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6"/>
        <v>0</v>
      </c>
      <c r="Y1390" s="270"/>
      <c r="Z1390" s="270"/>
      <c r="AB1390" s="272" t="str">
        <f t="shared" si="197"/>
        <v/>
      </c>
    </row>
    <row r="1391" spans="1:28" s="271" customFormat="1" ht="20">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5"/>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6"/>
        <v>0</v>
      </c>
      <c r="Y1391" s="270"/>
      <c r="Z1391" s="270"/>
      <c r="AB1391" s="272" t="str">
        <f t="shared" si="197"/>
        <v/>
      </c>
    </row>
    <row r="1392" spans="1:28" s="271" customFormat="1" ht="20">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5"/>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6"/>
        <v>0</v>
      </c>
      <c r="Y1392" s="270"/>
      <c r="Z1392" s="270"/>
      <c r="AB1392" s="272" t="str">
        <f t="shared" si="197"/>
        <v/>
      </c>
    </row>
    <row r="1393" spans="1:28" s="271" customFormat="1" ht="20">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5"/>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6"/>
        <v>0</v>
      </c>
      <c r="Y1393" s="270"/>
      <c r="Z1393" s="270"/>
      <c r="AB1393" s="272" t="str">
        <f t="shared" si="197"/>
        <v/>
      </c>
    </row>
    <row r="1394" spans="1:28" s="271" customFormat="1" ht="20">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5"/>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6"/>
        <v>0</v>
      </c>
      <c r="Y1394" s="270"/>
      <c r="Z1394" s="270"/>
      <c r="AB1394" s="272" t="str">
        <f t="shared" si="197"/>
        <v/>
      </c>
    </row>
    <row r="1395" spans="1:28" s="271" customFormat="1" ht="20">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5"/>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6"/>
        <v>0</v>
      </c>
      <c r="Y1395" s="270"/>
      <c r="Z1395" s="270"/>
      <c r="AB1395" s="272" t="str">
        <f t="shared" si="197"/>
        <v/>
      </c>
    </row>
    <row r="1396" spans="1:28" s="271" customFormat="1" ht="20">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5"/>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6"/>
        <v>0</v>
      </c>
      <c r="Y1396" s="270"/>
      <c r="Z1396" s="270"/>
      <c r="AB1396" s="272" t="str">
        <f t="shared" si="197"/>
        <v/>
      </c>
    </row>
    <row r="1397" spans="1:28" s="271" customFormat="1" ht="20">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5"/>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6"/>
        <v>0</v>
      </c>
      <c r="Y1397" s="270"/>
      <c r="Z1397" s="270"/>
      <c r="AB1397" s="272" t="str">
        <f t="shared" si="197"/>
        <v/>
      </c>
    </row>
    <row r="1398" spans="1:28" s="271" customFormat="1" ht="20">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5"/>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6"/>
        <v>0</v>
      </c>
      <c r="Y1398" s="270"/>
      <c r="Z1398" s="270"/>
      <c r="AB1398" s="272" t="str">
        <f t="shared" si="197"/>
        <v/>
      </c>
    </row>
    <row r="1399" spans="1:28" s="271" customFormat="1" ht="20">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5"/>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6"/>
        <v>0</v>
      </c>
      <c r="Y1399" s="270"/>
      <c r="Z1399" s="270"/>
      <c r="AB1399" s="272" t="str">
        <f t="shared" si="197"/>
        <v/>
      </c>
    </row>
    <row r="1400" spans="1:28" s="271" customFormat="1" ht="20">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5"/>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6"/>
        <v>0</v>
      </c>
      <c r="Y1400" s="270"/>
      <c r="Z1400" s="270"/>
      <c r="AB1400" s="272" t="str">
        <f t="shared" si="197"/>
        <v/>
      </c>
    </row>
    <row r="1401" spans="1:28" s="271" customFormat="1" ht="20">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5"/>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6"/>
        <v>0</v>
      </c>
      <c r="Y1401" s="270"/>
      <c r="Z1401" s="270"/>
      <c r="AB1401" s="272" t="str">
        <f t="shared" si="197"/>
        <v/>
      </c>
    </row>
    <row r="1402" spans="1:28" s="271" customFormat="1" ht="20">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ca="1" si="195"/>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ca="1" si="196"/>
        <v>0</v>
      </c>
      <c r="Y1402" s="270"/>
      <c r="Z1402" s="270"/>
      <c r="AB1402" s="272" t="str">
        <f t="shared" si="197"/>
        <v/>
      </c>
    </row>
    <row r="1403" spans="1:28" s="271" customFormat="1" ht="20">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 ca="1" si="199">IF(AND(C1403="Smelter not listed",OR(LEN(D1403)=0,LEN(E1403)=0)),1,0)</f>
        <v>0</v>
      </c>
      <c r="Y1403" s="270"/>
      <c r="Z1403" s="270"/>
      <c r="AB1403" s="272" t="str">
        <f t="shared" ref="AB1403" si="200">B1403&amp;C1403</f>
        <v/>
      </c>
    </row>
    <row r="1404" spans="1:28" s="271" customFormat="1" ht="20">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ref="X1404:X1435" ca="1" si="202">IF(AND(C1404="Smelter not listed",OR(LEN(D1404)=0,LEN(E1404)=0)),1,0)</f>
        <v>0</v>
      </c>
      <c r="Y1404" s="270"/>
      <c r="Z1404" s="270"/>
      <c r="AB1404" s="272" t="str">
        <f t="shared" ref="AB1404:AB1435" si="203">B1404&amp;C1404</f>
        <v/>
      </c>
    </row>
    <row r="1405" spans="1:28" s="271" customFormat="1" ht="20">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201"/>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202"/>
        <v>0</v>
      </c>
      <c r="Y1405" s="270"/>
      <c r="Z1405" s="270"/>
      <c r="AB1405" s="272" t="str">
        <f t="shared" si="203"/>
        <v/>
      </c>
    </row>
    <row r="1406" spans="1:28" s="271" customFormat="1" ht="20">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201"/>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202"/>
        <v>0</v>
      </c>
      <c r="Y1406" s="270"/>
      <c r="Z1406" s="270"/>
      <c r="AB1406" s="272" t="str">
        <f t="shared" si="203"/>
        <v/>
      </c>
    </row>
    <row r="1407" spans="1:28" s="271" customFormat="1" ht="20">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201"/>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202"/>
        <v>0</v>
      </c>
      <c r="Y1407" s="270"/>
      <c r="Z1407" s="270"/>
      <c r="AB1407" s="272" t="str">
        <f t="shared" si="203"/>
        <v/>
      </c>
    </row>
    <row r="1408" spans="1:28" s="271" customFormat="1" ht="20">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201"/>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202"/>
        <v>0</v>
      </c>
      <c r="Y1408" s="270"/>
      <c r="Z1408" s="270"/>
      <c r="AB1408" s="272" t="str">
        <f t="shared" si="203"/>
        <v/>
      </c>
    </row>
    <row r="1409" spans="1:28" s="271" customFormat="1" ht="20">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201"/>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202"/>
        <v>0</v>
      </c>
      <c r="Y1409" s="270"/>
      <c r="Z1409" s="270"/>
      <c r="AB1409" s="272" t="str">
        <f t="shared" si="203"/>
        <v/>
      </c>
    </row>
    <row r="1410" spans="1:28" s="271" customFormat="1" ht="20">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201"/>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202"/>
        <v>0</v>
      </c>
      <c r="Y1410" s="270"/>
      <c r="Z1410" s="270"/>
      <c r="AB1410" s="272" t="str">
        <f t="shared" si="203"/>
        <v/>
      </c>
    </row>
    <row r="1411" spans="1:28" s="271" customFormat="1" ht="20">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201"/>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202"/>
        <v>0</v>
      </c>
      <c r="Y1411" s="270"/>
      <c r="Z1411" s="270"/>
      <c r="AB1411" s="272" t="str">
        <f t="shared" si="203"/>
        <v/>
      </c>
    </row>
    <row r="1412" spans="1:28" s="271" customFormat="1" ht="20">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201"/>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202"/>
        <v>0</v>
      </c>
      <c r="Y1412" s="270"/>
      <c r="Z1412" s="270"/>
      <c r="AB1412" s="272" t="str">
        <f t="shared" si="203"/>
        <v/>
      </c>
    </row>
    <row r="1413" spans="1:28" s="271" customFormat="1" ht="20">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201"/>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202"/>
        <v>0</v>
      </c>
      <c r="Y1413" s="270"/>
      <c r="Z1413" s="270"/>
      <c r="AB1413" s="272" t="str">
        <f t="shared" si="203"/>
        <v/>
      </c>
    </row>
    <row r="1414" spans="1:28" s="271" customFormat="1" ht="20">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201"/>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202"/>
        <v>0</v>
      </c>
      <c r="Y1414" s="270"/>
      <c r="Z1414" s="270"/>
      <c r="AB1414" s="272" t="str">
        <f t="shared" si="203"/>
        <v/>
      </c>
    </row>
    <row r="1415" spans="1:28" s="271" customFormat="1" ht="20">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201"/>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202"/>
        <v>0</v>
      </c>
      <c r="Y1415" s="270"/>
      <c r="Z1415" s="270"/>
      <c r="AB1415" s="272" t="str">
        <f t="shared" si="203"/>
        <v/>
      </c>
    </row>
    <row r="1416" spans="1:28" s="271" customFormat="1" ht="20">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201"/>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202"/>
        <v>0</v>
      </c>
      <c r="Y1416" s="270"/>
      <c r="Z1416" s="270"/>
      <c r="AB1416" s="272" t="str">
        <f t="shared" si="203"/>
        <v/>
      </c>
    </row>
    <row r="1417" spans="1:28" s="271" customFormat="1" ht="20">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201"/>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202"/>
        <v>0</v>
      </c>
      <c r="Y1417" s="270"/>
      <c r="Z1417" s="270"/>
      <c r="AB1417" s="272" t="str">
        <f t="shared" si="203"/>
        <v/>
      </c>
    </row>
    <row r="1418" spans="1:28" s="271" customFormat="1" ht="20">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201"/>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202"/>
        <v>0</v>
      </c>
      <c r="Y1418" s="270"/>
      <c r="Z1418" s="270"/>
      <c r="AB1418" s="272" t="str">
        <f t="shared" si="203"/>
        <v/>
      </c>
    </row>
    <row r="1419" spans="1:28" s="271" customFormat="1" ht="20">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201"/>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202"/>
        <v>0</v>
      </c>
      <c r="Y1419" s="270"/>
      <c r="Z1419" s="270"/>
      <c r="AB1419" s="272" t="str">
        <f t="shared" si="203"/>
        <v/>
      </c>
    </row>
    <row r="1420" spans="1:28" s="271" customFormat="1" ht="20">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201"/>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202"/>
        <v>0</v>
      </c>
      <c r="Y1420" s="270"/>
      <c r="Z1420" s="270"/>
      <c r="AB1420" s="272" t="str">
        <f t="shared" si="203"/>
        <v/>
      </c>
    </row>
    <row r="1421" spans="1:28" s="271" customFormat="1" ht="20">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201"/>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202"/>
        <v>0</v>
      </c>
      <c r="Y1421" s="270"/>
      <c r="Z1421" s="270"/>
      <c r="AB1421" s="272" t="str">
        <f t="shared" si="203"/>
        <v/>
      </c>
    </row>
    <row r="1422" spans="1:28" s="271" customFormat="1" ht="20">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201"/>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202"/>
        <v>0</v>
      </c>
      <c r="Y1422" s="270"/>
      <c r="Z1422" s="270"/>
      <c r="AB1422" s="272" t="str">
        <f t="shared" si="203"/>
        <v/>
      </c>
    </row>
    <row r="1423" spans="1:28" s="271" customFormat="1" ht="20">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201"/>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202"/>
        <v>0</v>
      </c>
      <c r="Y1423" s="270"/>
      <c r="Z1423" s="270"/>
      <c r="AB1423" s="272" t="str">
        <f t="shared" si="203"/>
        <v/>
      </c>
    </row>
    <row r="1424" spans="1:28" s="271" customFormat="1" ht="20">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201"/>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202"/>
        <v>0</v>
      </c>
      <c r="Y1424" s="270"/>
      <c r="Z1424" s="270"/>
      <c r="AB1424" s="272" t="str">
        <f t="shared" si="203"/>
        <v/>
      </c>
    </row>
    <row r="1425" spans="1:28" s="271" customFormat="1" ht="20">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201"/>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202"/>
        <v>0</v>
      </c>
      <c r="Y1425" s="270"/>
      <c r="Z1425" s="270"/>
      <c r="AB1425" s="272" t="str">
        <f t="shared" si="203"/>
        <v/>
      </c>
    </row>
    <row r="1426" spans="1:28" s="271" customFormat="1" ht="20">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201"/>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202"/>
        <v>0</v>
      </c>
      <c r="Y1426" s="270"/>
      <c r="Z1426" s="270"/>
      <c r="AB1426" s="272" t="str">
        <f t="shared" si="203"/>
        <v/>
      </c>
    </row>
    <row r="1427" spans="1:28" s="271" customFormat="1" ht="20">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201"/>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202"/>
        <v>0</v>
      </c>
      <c r="Y1427" s="270"/>
      <c r="Z1427" s="270"/>
      <c r="AB1427" s="272" t="str">
        <f t="shared" si="203"/>
        <v/>
      </c>
    </row>
    <row r="1428" spans="1:28" s="271" customFormat="1" ht="20">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201"/>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202"/>
        <v>0</v>
      </c>
      <c r="Y1428" s="270"/>
      <c r="Z1428" s="270"/>
      <c r="AB1428" s="272" t="str">
        <f t="shared" si="203"/>
        <v/>
      </c>
    </row>
    <row r="1429" spans="1:28" s="271" customFormat="1" ht="20">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201"/>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202"/>
        <v>0</v>
      </c>
      <c r="Y1429" s="270"/>
      <c r="Z1429" s="270"/>
      <c r="AB1429" s="272" t="str">
        <f t="shared" si="203"/>
        <v/>
      </c>
    </row>
    <row r="1430" spans="1:28" s="271" customFormat="1" ht="20">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201"/>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202"/>
        <v>0</v>
      </c>
      <c r="Y1430" s="270"/>
      <c r="Z1430" s="270"/>
      <c r="AB1430" s="272" t="str">
        <f t="shared" si="203"/>
        <v/>
      </c>
    </row>
    <row r="1431" spans="1:28" s="271" customFormat="1" ht="20">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201"/>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202"/>
        <v>0</v>
      </c>
      <c r="Y1431" s="270"/>
      <c r="Z1431" s="270"/>
      <c r="AB1431" s="272" t="str">
        <f t="shared" si="203"/>
        <v/>
      </c>
    </row>
    <row r="1432" spans="1:28" s="271" customFormat="1" ht="20">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201"/>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202"/>
        <v>0</v>
      </c>
      <c r="Y1432" s="270"/>
      <c r="Z1432" s="270"/>
      <c r="AB1432" s="272" t="str">
        <f t="shared" si="203"/>
        <v/>
      </c>
    </row>
    <row r="1433" spans="1:28" s="271" customFormat="1" ht="20">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201"/>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202"/>
        <v>0</v>
      </c>
      <c r="Y1433" s="270"/>
      <c r="Z1433" s="270"/>
      <c r="AB1433" s="272" t="str">
        <f t="shared" si="203"/>
        <v/>
      </c>
    </row>
    <row r="1434" spans="1:28" s="271" customFormat="1" ht="20">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201"/>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202"/>
        <v>0</v>
      </c>
      <c r="Y1434" s="270"/>
      <c r="Z1434" s="270"/>
      <c r="AB1434" s="272" t="str">
        <f t="shared" si="203"/>
        <v/>
      </c>
    </row>
    <row r="1435" spans="1:28" s="271" customFormat="1" ht="20">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ca="1" si="201"/>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ca="1" si="202"/>
        <v>0</v>
      </c>
      <c r="Y1435" s="270"/>
      <c r="Z1435" s="270"/>
      <c r="AB1435" s="272" t="str">
        <f t="shared" si="203"/>
        <v/>
      </c>
    </row>
    <row r="1436" spans="1:28" s="271" customFormat="1" ht="20">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ref="X1436:X1466" ca="1" si="205">IF(AND(C1436="Smelter not listed",OR(LEN(D1436)=0,LEN(E1436)=0)),1,0)</f>
        <v>0</v>
      </c>
      <c r="Y1436" s="270"/>
      <c r="Z1436" s="270"/>
      <c r="AB1436" s="272" t="str">
        <f t="shared" ref="AB1436:AB1466" si="206">B1436&amp;C1436</f>
        <v/>
      </c>
    </row>
    <row r="1437" spans="1:28" s="271" customFormat="1" ht="20">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4"/>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5"/>
        <v>0</v>
      </c>
      <c r="Y1437" s="270"/>
      <c r="Z1437" s="270"/>
      <c r="AB1437" s="272" t="str">
        <f t="shared" si="206"/>
        <v/>
      </c>
    </row>
    <row r="1438" spans="1:28" s="271" customFormat="1" ht="20">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4"/>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5"/>
        <v>0</v>
      </c>
      <c r="Y1438" s="270"/>
      <c r="Z1438" s="270"/>
      <c r="AB1438" s="272" t="str">
        <f t="shared" si="206"/>
        <v/>
      </c>
    </row>
    <row r="1439" spans="1:28" s="271" customFormat="1" ht="20">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4"/>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5"/>
        <v>0</v>
      </c>
      <c r="Y1439" s="270"/>
      <c r="Z1439" s="270"/>
      <c r="AB1439" s="272" t="str">
        <f t="shared" si="206"/>
        <v/>
      </c>
    </row>
    <row r="1440" spans="1:28" s="271" customFormat="1" ht="20">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4"/>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5"/>
        <v>0</v>
      </c>
      <c r="Y1440" s="270"/>
      <c r="Z1440" s="270"/>
      <c r="AB1440" s="272" t="str">
        <f t="shared" si="206"/>
        <v/>
      </c>
    </row>
    <row r="1441" spans="1:28" s="271" customFormat="1" ht="20">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4"/>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5"/>
        <v>0</v>
      </c>
      <c r="Y1441" s="270"/>
      <c r="Z1441" s="270"/>
      <c r="AB1441" s="272" t="str">
        <f t="shared" si="206"/>
        <v/>
      </c>
    </row>
    <row r="1442" spans="1:28" s="271" customFormat="1" ht="20">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4"/>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5"/>
        <v>0</v>
      </c>
      <c r="Y1442" s="270"/>
      <c r="Z1442" s="270"/>
      <c r="AB1442" s="272" t="str">
        <f t="shared" si="206"/>
        <v/>
      </c>
    </row>
    <row r="1443" spans="1:28" s="271" customFormat="1" ht="20">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4"/>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5"/>
        <v>0</v>
      </c>
      <c r="Y1443" s="270"/>
      <c r="Z1443" s="270"/>
      <c r="AB1443" s="272" t="str">
        <f t="shared" si="206"/>
        <v/>
      </c>
    </row>
    <row r="1444" spans="1:28" s="271" customFormat="1" ht="20">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4"/>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5"/>
        <v>0</v>
      </c>
      <c r="Y1444" s="270"/>
      <c r="Z1444" s="270"/>
      <c r="AB1444" s="272" t="str">
        <f t="shared" si="206"/>
        <v/>
      </c>
    </row>
    <row r="1445" spans="1:28" s="271" customFormat="1" ht="20">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4"/>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5"/>
        <v>0</v>
      </c>
      <c r="Y1445" s="270"/>
      <c r="Z1445" s="270"/>
      <c r="AB1445" s="272" t="str">
        <f t="shared" si="206"/>
        <v/>
      </c>
    </row>
    <row r="1446" spans="1:28" s="271" customFormat="1" ht="20">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4"/>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5"/>
        <v>0</v>
      </c>
      <c r="Y1446" s="270"/>
      <c r="Z1446" s="270"/>
      <c r="AB1446" s="272" t="str">
        <f t="shared" si="206"/>
        <v/>
      </c>
    </row>
    <row r="1447" spans="1:28" s="271" customFormat="1" ht="20">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4"/>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5"/>
        <v>0</v>
      </c>
      <c r="Y1447" s="270"/>
      <c r="Z1447" s="270"/>
      <c r="AB1447" s="272" t="str">
        <f t="shared" si="206"/>
        <v/>
      </c>
    </row>
    <row r="1448" spans="1:28" s="271" customFormat="1" ht="20">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4"/>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5"/>
        <v>0</v>
      </c>
      <c r="Y1448" s="270"/>
      <c r="Z1448" s="270"/>
      <c r="AB1448" s="272" t="str">
        <f t="shared" si="206"/>
        <v/>
      </c>
    </row>
    <row r="1449" spans="1:28" s="271" customFormat="1" ht="20">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4"/>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5"/>
        <v>0</v>
      </c>
      <c r="Y1449" s="270"/>
      <c r="Z1449" s="270"/>
      <c r="AB1449" s="272" t="str">
        <f t="shared" si="206"/>
        <v/>
      </c>
    </row>
    <row r="1450" spans="1:28" s="271" customFormat="1" ht="20">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4"/>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5"/>
        <v>0</v>
      </c>
      <c r="Y1450" s="270"/>
      <c r="Z1450" s="270"/>
      <c r="AB1450" s="272" t="str">
        <f t="shared" si="206"/>
        <v/>
      </c>
    </row>
    <row r="1451" spans="1:28" s="271" customFormat="1" ht="20">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4"/>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5"/>
        <v>0</v>
      </c>
      <c r="Y1451" s="270"/>
      <c r="Z1451" s="270"/>
      <c r="AB1451" s="272" t="str">
        <f t="shared" si="206"/>
        <v/>
      </c>
    </row>
    <row r="1452" spans="1:28" s="271" customFormat="1" ht="20">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4"/>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5"/>
        <v>0</v>
      </c>
      <c r="Y1452" s="270"/>
      <c r="Z1452" s="270"/>
      <c r="AB1452" s="272" t="str">
        <f t="shared" si="206"/>
        <v/>
      </c>
    </row>
    <row r="1453" spans="1:28" s="271" customFormat="1" ht="20">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4"/>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5"/>
        <v>0</v>
      </c>
      <c r="Y1453" s="270"/>
      <c r="Z1453" s="270"/>
      <c r="AB1453" s="272" t="str">
        <f t="shared" si="206"/>
        <v/>
      </c>
    </row>
    <row r="1454" spans="1:28" s="271" customFormat="1" ht="20">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4"/>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5"/>
        <v>0</v>
      </c>
      <c r="Y1454" s="270"/>
      <c r="Z1454" s="270"/>
      <c r="AB1454" s="272" t="str">
        <f t="shared" si="206"/>
        <v/>
      </c>
    </row>
    <row r="1455" spans="1:28" s="271" customFormat="1" ht="20">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4"/>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5"/>
        <v>0</v>
      </c>
      <c r="Y1455" s="270"/>
      <c r="Z1455" s="270"/>
      <c r="AB1455" s="272" t="str">
        <f t="shared" si="206"/>
        <v/>
      </c>
    </row>
    <row r="1456" spans="1:28" s="271" customFormat="1" ht="20">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4"/>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5"/>
        <v>0</v>
      </c>
      <c r="Y1456" s="270"/>
      <c r="Z1456" s="270"/>
      <c r="AB1456" s="272" t="str">
        <f t="shared" si="206"/>
        <v/>
      </c>
    </row>
    <row r="1457" spans="1:28" s="271" customFormat="1" ht="20">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4"/>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5"/>
        <v>0</v>
      </c>
      <c r="Y1457" s="270"/>
      <c r="Z1457" s="270"/>
      <c r="AB1457" s="272" t="str">
        <f t="shared" si="206"/>
        <v/>
      </c>
    </row>
    <row r="1458" spans="1:28" s="271" customFormat="1" ht="20">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4"/>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5"/>
        <v>0</v>
      </c>
      <c r="Y1458" s="270"/>
      <c r="Z1458" s="270"/>
      <c r="AB1458" s="272" t="str">
        <f t="shared" si="206"/>
        <v/>
      </c>
    </row>
    <row r="1459" spans="1:28" s="271" customFormat="1" ht="20">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4"/>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5"/>
        <v>0</v>
      </c>
      <c r="Y1459" s="270"/>
      <c r="Z1459" s="270"/>
      <c r="AB1459" s="272" t="str">
        <f t="shared" si="206"/>
        <v/>
      </c>
    </row>
    <row r="1460" spans="1:28" s="271" customFormat="1" ht="20">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4"/>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5"/>
        <v>0</v>
      </c>
      <c r="Y1460" s="270"/>
      <c r="Z1460" s="270"/>
      <c r="AB1460" s="272" t="str">
        <f t="shared" si="206"/>
        <v/>
      </c>
    </row>
    <row r="1461" spans="1:28" s="271" customFormat="1" ht="20">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4"/>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5"/>
        <v>0</v>
      </c>
      <c r="Y1461" s="270"/>
      <c r="Z1461" s="270"/>
      <c r="AB1461" s="272" t="str">
        <f t="shared" si="206"/>
        <v/>
      </c>
    </row>
    <row r="1462" spans="1:28" s="271" customFormat="1" ht="20">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4"/>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5"/>
        <v>0</v>
      </c>
      <c r="Y1462" s="270"/>
      <c r="Z1462" s="270"/>
      <c r="AB1462" s="272" t="str">
        <f t="shared" si="206"/>
        <v/>
      </c>
    </row>
    <row r="1463" spans="1:28" s="271" customFormat="1" ht="20">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4"/>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5"/>
        <v>0</v>
      </c>
      <c r="Y1463" s="270"/>
      <c r="Z1463" s="270"/>
      <c r="AB1463" s="272" t="str">
        <f t="shared" si="206"/>
        <v/>
      </c>
    </row>
    <row r="1464" spans="1:28" s="271" customFormat="1" ht="20">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4"/>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5"/>
        <v>0</v>
      </c>
      <c r="Y1464" s="270"/>
      <c r="Z1464" s="270"/>
      <c r="AB1464" s="272" t="str">
        <f t="shared" si="206"/>
        <v/>
      </c>
    </row>
    <row r="1465" spans="1:28" s="271" customFormat="1" ht="20">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4"/>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5"/>
        <v>0</v>
      </c>
      <c r="Y1465" s="270"/>
      <c r="Z1465" s="270"/>
      <c r="AB1465" s="272" t="str">
        <f t="shared" si="206"/>
        <v/>
      </c>
    </row>
    <row r="1466" spans="1:28" s="271" customFormat="1" ht="20">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ca="1" si="204"/>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ca="1" si="205"/>
        <v>0</v>
      </c>
      <c r="Y1466" s="270"/>
      <c r="Z1466" s="270"/>
      <c r="AB1466" s="272" t="str">
        <f t="shared" si="206"/>
        <v/>
      </c>
    </row>
    <row r="1467" spans="1:28" s="271" customFormat="1" ht="20">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 ca="1" si="208">IF(AND(C1467="Smelter not listed",OR(LEN(D1467)=0,LEN(E1467)=0)),1,0)</f>
        <v>0</v>
      </c>
      <c r="Y1467" s="270"/>
      <c r="Z1467" s="270"/>
      <c r="AB1467" s="272" t="str">
        <f t="shared" ref="AB1467" si="209">B1467&amp;C1467</f>
        <v/>
      </c>
    </row>
    <row r="1468" spans="1:28" s="271" customFormat="1" ht="20">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ref="X1468:X1499" ca="1" si="211">IF(AND(C1468="Smelter not listed",OR(LEN(D1468)=0,LEN(E1468)=0)),1,0)</f>
        <v>0</v>
      </c>
      <c r="Y1468" s="270"/>
      <c r="Z1468" s="270"/>
      <c r="AB1468" s="272" t="str">
        <f t="shared" ref="AB1468:AB1499" si="212">B1468&amp;C1468</f>
        <v/>
      </c>
    </row>
    <row r="1469" spans="1:28" s="271" customFormat="1" ht="20">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10"/>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11"/>
        <v>0</v>
      </c>
      <c r="Y1469" s="270"/>
      <c r="Z1469" s="270"/>
      <c r="AB1469" s="272" t="str">
        <f t="shared" si="212"/>
        <v/>
      </c>
    </row>
    <row r="1470" spans="1:28" s="271" customFormat="1" ht="20">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10"/>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11"/>
        <v>0</v>
      </c>
      <c r="Y1470" s="270"/>
      <c r="Z1470" s="270"/>
      <c r="AB1470" s="272" t="str">
        <f t="shared" si="212"/>
        <v/>
      </c>
    </row>
    <row r="1471" spans="1:28" s="271" customFormat="1" ht="20">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10"/>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11"/>
        <v>0</v>
      </c>
      <c r="Y1471" s="270"/>
      <c r="Z1471" s="270"/>
      <c r="AB1471" s="272" t="str">
        <f t="shared" si="212"/>
        <v/>
      </c>
    </row>
    <row r="1472" spans="1:28" s="271" customFormat="1" ht="20">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10"/>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11"/>
        <v>0</v>
      </c>
      <c r="Y1472" s="270"/>
      <c r="Z1472" s="270"/>
      <c r="AB1472" s="272" t="str">
        <f t="shared" si="212"/>
        <v/>
      </c>
    </row>
    <row r="1473" spans="1:28" s="271" customFormat="1" ht="20">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10"/>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11"/>
        <v>0</v>
      </c>
      <c r="Y1473" s="270"/>
      <c r="Z1473" s="270"/>
      <c r="AB1473" s="272" t="str">
        <f t="shared" si="212"/>
        <v/>
      </c>
    </row>
    <row r="1474" spans="1:28" s="271" customFormat="1" ht="20">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10"/>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11"/>
        <v>0</v>
      </c>
      <c r="Y1474" s="270"/>
      <c r="Z1474" s="270"/>
      <c r="AB1474" s="272" t="str">
        <f t="shared" si="212"/>
        <v/>
      </c>
    </row>
    <row r="1475" spans="1:28" s="271" customFormat="1" ht="20">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10"/>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11"/>
        <v>0</v>
      </c>
      <c r="Y1475" s="270"/>
      <c r="Z1475" s="270"/>
      <c r="AB1475" s="272" t="str">
        <f t="shared" si="212"/>
        <v/>
      </c>
    </row>
    <row r="1476" spans="1:28" s="271" customFormat="1" ht="20">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10"/>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11"/>
        <v>0</v>
      </c>
      <c r="Y1476" s="270"/>
      <c r="Z1476" s="270"/>
      <c r="AB1476" s="272" t="str">
        <f t="shared" si="212"/>
        <v/>
      </c>
    </row>
    <row r="1477" spans="1:28" s="271" customFormat="1" ht="20">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10"/>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11"/>
        <v>0</v>
      </c>
      <c r="Y1477" s="270"/>
      <c r="Z1477" s="270"/>
      <c r="AB1477" s="272" t="str">
        <f t="shared" si="212"/>
        <v/>
      </c>
    </row>
    <row r="1478" spans="1:28" s="271" customFormat="1" ht="20">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10"/>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11"/>
        <v>0</v>
      </c>
      <c r="Y1478" s="270"/>
      <c r="Z1478" s="270"/>
      <c r="AB1478" s="272" t="str">
        <f t="shared" si="212"/>
        <v/>
      </c>
    </row>
    <row r="1479" spans="1:28" s="271" customFormat="1" ht="20">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10"/>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11"/>
        <v>0</v>
      </c>
      <c r="Y1479" s="270"/>
      <c r="Z1479" s="270"/>
      <c r="AB1479" s="272" t="str">
        <f t="shared" si="212"/>
        <v/>
      </c>
    </row>
    <row r="1480" spans="1:28" s="271" customFormat="1" ht="20">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10"/>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11"/>
        <v>0</v>
      </c>
      <c r="Y1480" s="270"/>
      <c r="Z1480" s="270"/>
      <c r="AB1480" s="272" t="str">
        <f t="shared" si="212"/>
        <v/>
      </c>
    </row>
    <row r="1481" spans="1:28" s="271" customFormat="1" ht="20">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10"/>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11"/>
        <v>0</v>
      </c>
      <c r="Y1481" s="270"/>
      <c r="Z1481" s="270"/>
      <c r="AB1481" s="272" t="str">
        <f t="shared" si="212"/>
        <v/>
      </c>
    </row>
    <row r="1482" spans="1:28" s="271" customFormat="1" ht="20">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10"/>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11"/>
        <v>0</v>
      </c>
      <c r="Y1482" s="270"/>
      <c r="Z1482" s="270"/>
      <c r="AB1482" s="272" t="str">
        <f t="shared" si="212"/>
        <v/>
      </c>
    </row>
    <row r="1483" spans="1:28" s="271" customFormat="1" ht="20">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10"/>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11"/>
        <v>0</v>
      </c>
      <c r="Y1483" s="270"/>
      <c r="Z1483" s="270"/>
      <c r="AB1483" s="272" t="str">
        <f t="shared" si="212"/>
        <v/>
      </c>
    </row>
    <row r="1484" spans="1:28" s="271" customFormat="1" ht="20">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10"/>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11"/>
        <v>0</v>
      </c>
      <c r="Y1484" s="270"/>
      <c r="Z1484" s="270"/>
      <c r="AB1484" s="272" t="str">
        <f t="shared" si="212"/>
        <v/>
      </c>
    </row>
    <row r="1485" spans="1:28" s="271" customFormat="1" ht="20">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10"/>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11"/>
        <v>0</v>
      </c>
      <c r="Y1485" s="270"/>
      <c r="Z1485" s="270"/>
      <c r="AB1485" s="272" t="str">
        <f t="shared" si="212"/>
        <v/>
      </c>
    </row>
    <row r="1486" spans="1:28" s="271" customFormat="1" ht="20">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10"/>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11"/>
        <v>0</v>
      </c>
      <c r="Y1486" s="270"/>
      <c r="Z1486" s="270"/>
      <c r="AB1486" s="272" t="str">
        <f t="shared" si="212"/>
        <v/>
      </c>
    </row>
    <row r="1487" spans="1:28" s="271" customFormat="1" ht="20">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10"/>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11"/>
        <v>0</v>
      </c>
      <c r="Y1487" s="270"/>
      <c r="Z1487" s="270"/>
      <c r="AB1487" s="272" t="str">
        <f t="shared" si="212"/>
        <v/>
      </c>
    </row>
    <row r="1488" spans="1:28" s="271" customFormat="1" ht="20">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10"/>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11"/>
        <v>0</v>
      </c>
      <c r="Y1488" s="270"/>
      <c r="Z1488" s="270"/>
      <c r="AB1488" s="272" t="str">
        <f t="shared" si="212"/>
        <v/>
      </c>
    </row>
    <row r="1489" spans="1:28" s="271" customFormat="1" ht="20">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10"/>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11"/>
        <v>0</v>
      </c>
      <c r="Y1489" s="270"/>
      <c r="Z1489" s="270"/>
      <c r="AB1489" s="272" t="str">
        <f t="shared" si="212"/>
        <v/>
      </c>
    </row>
    <row r="1490" spans="1:28" s="271" customFormat="1" ht="20">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10"/>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11"/>
        <v>0</v>
      </c>
      <c r="Y1490" s="270"/>
      <c r="Z1490" s="270"/>
      <c r="AB1490" s="272" t="str">
        <f t="shared" si="212"/>
        <v/>
      </c>
    </row>
    <row r="1491" spans="1:28" s="271" customFormat="1" ht="20">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10"/>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11"/>
        <v>0</v>
      </c>
      <c r="Y1491" s="270"/>
      <c r="Z1491" s="270"/>
      <c r="AB1491" s="272" t="str">
        <f t="shared" si="212"/>
        <v/>
      </c>
    </row>
    <row r="1492" spans="1:28" s="271" customFormat="1" ht="20">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10"/>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11"/>
        <v>0</v>
      </c>
      <c r="Y1492" s="270"/>
      <c r="Z1492" s="270"/>
      <c r="AB1492" s="272" t="str">
        <f t="shared" si="212"/>
        <v/>
      </c>
    </row>
    <row r="1493" spans="1:28" s="271" customFormat="1" ht="20">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10"/>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11"/>
        <v>0</v>
      </c>
      <c r="Y1493" s="270"/>
      <c r="Z1493" s="270"/>
      <c r="AB1493" s="272" t="str">
        <f t="shared" si="212"/>
        <v/>
      </c>
    </row>
    <row r="1494" spans="1:28" s="271" customFormat="1" ht="20">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10"/>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11"/>
        <v>0</v>
      </c>
      <c r="Y1494" s="270"/>
      <c r="Z1494" s="270"/>
      <c r="AB1494" s="272" t="str">
        <f t="shared" si="212"/>
        <v/>
      </c>
    </row>
    <row r="1495" spans="1:28" s="271" customFormat="1" ht="20">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10"/>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11"/>
        <v>0</v>
      </c>
      <c r="Y1495" s="270"/>
      <c r="Z1495" s="270"/>
      <c r="AB1495" s="272" t="str">
        <f t="shared" si="212"/>
        <v/>
      </c>
    </row>
    <row r="1496" spans="1:28" s="271" customFormat="1" ht="20">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10"/>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11"/>
        <v>0</v>
      </c>
      <c r="Y1496" s="270"/>
      <c r="Z1496" s="270"/>
      <c r="AB1496" s="272" t="str">
        <f t="shared" si="212"/>
        <v/>
      </c>
    </row>
    <row r="1497" spans="1:28" s="271" customFormat="1" ht="20">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10"/>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11"/>
        <v>0</v>
      </c>
      <c r="Y1497" s="270"/>
      <c r="Z1497" s="270"/>
      <c r="AB1497" s="272" t="str">
        <f t="shared" si="212"/>
        <v/>
      </c>
    </row>
    <row r="1498" spans="1:28" s="271" customFormat="1" ht="20">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10"/>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11"/>
        <v>0</v>
      </c>
      <c r="Y1498" s="270"/>
      <c r="Z1498" s="270"/>
      <c r="AB1498" s="272" t="str">
        <f t="shared" si="212"/>
        <v/>
      </c>
    </row>
    <row r="1499" spans="1:28" s="271" customFormat="1" ht="20">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ca="1" si="210"/>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ca="1" si="211"/>
        <v>0</v>
      </c>
      <c r="Y1499" s="270"/>
      <c r="Z1499" s="270"/>
      <c r="AB1499" s="272" t="str">
        <f t="shared" si="212"/>
        <v/>
      </c>
    </row>
    <row r="1500" spans="1:28" s="271" customFormat="1" ht="20">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ref="X1500:X1530" ca="1" si="214">IF(AND(C1500="Smelter not listed",OR(LEN(D1500)=0,LEN(E1500)=0)),1,0)</f>
        <v>0</v>
      </c>
      <c r="Y1500" s="270"/>
      <c r="Z1500" s="270"/>
      <c r="AB1500" s="272" t="str">
        <f t="shared" ref="AB1500:AB1530" si="215">B1500&amp;C1500</f>
        <v/>
      </c>
    </row>
    <row r="1501" spans="1:28" s="271" customFormat="1" ht="20">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3"/>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4"/>
        <v>0</v>
      </c>
      <c r="Y1501" s="270"/>
      <c r="Z1501" s="270"/>
      <c r="AB1501" s="272" t="str">
        <f t="shared" si="215"/>
        <v/>
      </c>
    </row>
    <row r="1502" spans="1:28" s="271" customFormat="1" ht="20">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3"/>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4"/>
        <v>0</v>
      </c>
      <c r="Y1502" s="270"/>
      <c r="Z1502" s="270"/>
      <c r="AB1502" s="272" t="str">
        <f t="shared" si="215"/>
        <v/>
      </c>
    </row>
    <row r="1503" spans="1:28" s="271" customFormat="1" ht="20">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3"/>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4"/>
        <v>0</v>
      </c>
      <c r="Y1503" s="270"/>
      <c r="Z1503" s="270"/>
      <c r="AB1503" s="272" t="str">
        <f t="shared" si="215"/>
        <v/>
      </c>
    </row>
    <row r="1504" spans="1:28" s="271" customFormat="1" ht="20">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3"/>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4"/>
        <v>0</v>
      </c>
      <c r="Y1504" s="270"/>
      <c r="Z1504" s="270"/>
      <c r="AB1504" s="272" t="str">
        <f t="shared" si="215"/>
        <v/>
      </c>
    </row>
    <row r="1505" spans="1:28" s="271" customFormat="1" ht="20">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3"/>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4"/>
        <v>0</v>
      </c>
      <c r="Y1505" s="270"/>
      <c r="Z1505" s="270"/>
      <c r="AB1505" s="272" t="str">
        <f t="shared" si="215"/>
        <v/>
      </c>
    </row>
    <row r="1506" spans="1:28" s="271" customFormat="1" ht="20">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3"/>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4"/>
        <v>0</v>
      </c>
      <c r="Y1506" s="270"/>
      <c r="Z1506" s="270"/>
      <c r="AB1506" s="272" t="str">
        <f t="shared" si="215"/>
        <v/>
      </c>
    </row>
    <row r="1507" spans="1:28" s="271" customFormat="1" ht="20">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3"/>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4"/>
        <v>0</v>
      </c>
      <c r="Y1507" s="270"/>
      <c r="Z1507" s="270"/>
      <c r="AB1507" s="272" t="str">
        <f t="shared" si="215"/>
        <v/>
      </c>
    </row>
    <row r="1508" spans="1:28" s="271" customFormat="1" ht="20">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3"/>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4"/>
        <v>0</v>
      </c>
      <c r="Y1508" s="270"/>
      <c r="Z1508" s="270"/>
      <c r="AB1508" s="272" t="str">
        <f t="shared" si="215"/>
        <v/>
      </c>
    </row>
    <row r="1509" spans="1:28" s="271" customFormat="1" ht="20">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3"/>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4"/>
        <v>0</v>
      </c>
      <c r="Y1509" s="270"/>
      <c r="Z1509" s="270"/>
      <c r="AB1509" s="272" t="str">
        <f t="shared" si="215"/>
        <v/>
      </c>
    </row>
    <row r="1510" spans="1:28" s="271" customFormat="1" ht="20">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3"/>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4"/>
        <v>0</v>
      </c>
      <c r="Y1510" s="270"/>
      <c r="Z1510" s="270"/>
      <c r="AB1510" s="272" t="str">
        <f t="shared" si="215"/>
        <v/>
      </c>
    </row>
    <row r="1511" spans="1:28" s="271" customFormat="1" ht="20">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3"/>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4"/>
        <v>0</v>
      </c>
      <c r="Y1511" s="270"/>
      <c r="Z1511" s="270"/>
      <c r="AB1511" s="272" t="str">
        <f t="shared" si="215"/>
        <v/>
      </c>
    </row>
    <row r="1512" spans="1:28" s="271" customFormat="1" ht="20">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3"/>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4"/>
        <v>0</v>
      </c>
      <c r="Y1512" s="270"/>
      <c r="Z1512" s="270"/>
      <c r="AB1512" s="272" t="str">
        <f t="shared" si="215"/>
        <v/>
      </c>
    </row>
    <row r="1513" spans="1:28" s="271" customFormat="1" ht="20">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3"/>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4"/>
        <v>0</v>
      </c>
      <c r="Y1513" s="270"/>
      <c r="Z1513" s="270"/>
      <c r="AB1513" s="272" t="str">
        <f t="shared" si="215"/>
        <v/>
      </c>
    </row>
    <row r="1514" spans="1:28" s="271" customFormat="1" ht="20">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3"/>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4"/>
        <v>0</v>
      </c>
      <c r="Y1514" s="270"/>
      <c r="Z1514" s="270"/>
      <c r="AB1514" s="272" t="str">
        <f t="shared" si="215"/>
        <v/>
      </c>
    </row>
    <row r="1515" spans="1:28" s="271" customFormat="1" ht="20">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3"/>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4"/>
        <v>0</v>
      </c>
      <c r="Y1515" s="270"/>
      <c r="Z1515" s="270"/>
      <c r="AB1515" s="272" t="str">
        <f t="shared" si="215"/>
        <v/>
      </c>
    </row>
    <row r="1516" spans="1:28" s="271" customFormat="1" ht="20">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3"/>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4"/>
        <v>0</v>
      </c>
      <c r="Y1516" s="270"/>
      <c r="Z1516" s="270"/>
      <c r="AB1516" s="272" t="str">
        <f t="shared" si="215"/>
        <v/>
      </c>
    </row>
    <row r="1517" spans="1:28" s="271" customFormat="1" ht="20">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3"/>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4"/>
        <v>0</v>
      </c>
      <c r="Y1517" s="270"/>
      <c r="Z1517" s="270"/>
      <c r="AB1517" s="272" t="str">
        <f t="shared" si="215"/>
        <v/>
      </c>
    </row>
    <row r="1518" spans="1:28" s="271" customFormat="1" ht="20">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3"/>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4"/>
        <v>0</v>
      </c>
      <c r="Y1518" s="270"/>
      <c r="Z1518" s="270"/>
      <c r="AB1518" s="272" t="str">
        <f t="shared" si="215"/>
        <v/>
      </c>
    </row>
    <row r="1519" spans="1:28" s="271" customFormat="1" ht="20">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3"/>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4"/>
        <v>0</v>
      </c>
      <c r="Y1519" s="270"/>
      <c r="Z1519" s="270"/>
      <c r="AB1519" s="272" t="str">
        <f t="shared" si="215"/>
        <v/>
      </c>
    </row>
    <row r="1520" spans="1:28" s="271" customFormat="1" ht="20">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3"/>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4"/>
        <v>0</v>
      </c>
      <c r="Y1520" s="270"/>
      <c r="Z1520" s="270"/>
      <c r="AB1520" s="272" t="str">
        <f t="shared" si="215"/>
        <v/>
      </c>
    </row>
    <row r="1521" spans="1:28" s="271" customFormat="1" ht="20">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3"/>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4"/>
        <v>0</v>
      </c>
      <c r="Y1521" s="270"/>
      <c r="Z1521" s="270"/>
      <c r="AB1521" s="272" t="str">
        <f t="shared" si="215"/>
        <v/>
      </c>
    </row>
    <row r="1522" spans="1:28" s="271" customFormat="1" ht="20">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3"/>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4"/>
        <v>0</v>
      </c>
      <c r="Y1522" s="270"/>
      <c r="Z1522" s="270"/>
      <c r="AB1522" s="272" t="str">
        <f t="shared" si="215"/>
        <v/>
      </c>
    </row>
    <row r="1523" spans="1:28" s="271" customFormat="1" ht="20">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3"/>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4"/>
        <v>0</v>
      </c>
      <c r="Y1523" s="270"/>
      <c r="Z1523" s="270"/>
      <c r="AB1523" s="272" t="str">
        <f t="shared" si="215"/>
        <v/>
      </c>
    </row>
    <row r="1524" spans="1:28" s="271" customFormat="1" ht="20">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3"/>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4"/>
        <v>0</v>
      </c>
      <c r="Y1524" s="270"/>
      <c r="Z1524" s="270"/>
      <c r="AB1524" s="272" t="str">
        <f t="shared" si="215"/>
        <v/>
      </c>
    </row>
    <row r="1525" spans="1:28" s="271" customFormat="1" ht="20">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3"/>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4"/>
        <v>0</v>
      </c>
      <c r="Y1525" s="270"/>
      <c r="Z1525" s="270"/>
      <c r="AB1525" s="272" t="str">
        <f t="shared" si="215"/>
        <v/>
      </c>
    </row>
    <row r="1526" spans="1:28" s="271" customFormat="1" ht="20">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3"/>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4"/>
        <v>0</v>
      </c>
      <c r="Y1526" s="270"/>
      <c r="Z1526" s="270"/>
      <c r="AB1526" s="272" t="str">
        <f t="shared" si="215"/>
        <v/>
      </c>
    </row>
    <row r="1527" spans="1:28" s="271" customFormat="1" ht="20">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3"/>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4"/>
        <v>0</v>
      </c>
      <c r="Y1527" s="270"/>
      <c r="Z1527" s="270"/>
      <c r="AB1527" s="272" t="str">
        <f t="shared" si="215"/>
        <v/>
      </c>
    </row>
    <row r="1528" spans="1:28" s="271" customFormat="1" ht="20">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3"/>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4"/>
        <v>0</v>
      </c>
      <c r="Y1528" s="270"/>
      <c r="Z1528" s="270"/>
      <c r="AB1528" s="272" t="str">
        <f t="shared" si="215"/>
        <v/>
      </c>
    </row>
    <row r="1529" spans="1:28" s="271" customFormat="1" ht="20">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3"/>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4"/>
        <v>0</v>
      </c>
      <c r="Y1529" s="270"/>
      <c r="Z1529" s="270"/>
      <c r="AB1529" s="272" t="str">
        <f t="shared" si="215"/>
        <v/>
      </c>
    </row>
    <row r="1530" spans="1:28" s="271" customFormat="1" ht="20">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ca="1" si="213"/>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ca="1" si="214"/>
        <v>0</v>
      </c>
      <c r="Y1530" s="270"/>
      <c r="Z1530" s="270"/>
      <c r="AB1530" s="272" t="str">
        <f t="shared" si="215"/>
        <v/>
      </c>
    </row>
    <row r="1531" spans="1:28" s="271" customFormat="1" ht="20">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 ca="1" si="217">IF(AND(C1531="Smelter not listed",OR(LEN(D1531)=0,LEN(E1531)=0)),1,0)</f>
        <v>0</v>
      </c>
      <c r="Y1531" s="270"/>
      <c r="Z1531" s="270"/>
      <c r="AB1531" s="272" t="str">
        <f t="shared" ref="AB1531" si="218">B1531&amp;C1531</f>
        <v/>
      </c>
    </row>
    <row r="1532" spans="1:28" s="271" customFormat="1" ht="20">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ref="X1532:X1563" ca="1" si="220">IF(AND(C1532="Smelter not listed",OR(LEN(D1532)=0,LEN(E1532)=0)),1,0)</f>
        <v>0</v>
      </c>
      <c r="Y1532" s="270"/>
      <c r="Z1532" s="270"/>
      <c r="AB1532" s="272" t="str">
        <f t="shared" ref="AB1532:AB1563" si="221">B1532&amp;C1532</f>
        <v/>
      </c>
    </row>
    <row r="1533" spans="1:28" s="271" customFormat="1" ht="20">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9"/>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20"/>
        <v>0</v>
      </c>
      <c r="Y1533" s="270"/>
      <c r="Z1533" s="270"/>
      <c r="AB1533" s="272" t="str">
        <f t="shared" si="221"/>
        <v/>
      </c>
    </row>
    <row r="1534" spans="1:28" s="271" customFormat="1" ht="20">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9"/>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20"/>
        <v>0</v>
      </c>
      <c r="Y1534" s="270"/>
      <c r="Z1534" s="270"/>
      <c r="AB1534" s="272" t="str">
        <f t="shared" si="221"/>
        <v/>
      </c>
    </row>
    <row r="1535" spans="1:28" s="271" customFormat="1" ht="20">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9"/>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20"/>
        <v>0</v>
      </c>
      <c r="Y1535" s="270"/>
      <c r="Z1535" s="270"/>
      <c r="AB1535" s="272" t="str">
        <f t="shared" si="221"/>
        <v/>
      </c>
    </row>
    <row r="1536" spans="1:28" s="271" customFormat="1" ht="20">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9"/>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20"/>
        <v>0</v>
      </c>
      <c r="Y1536" s="270"/>
      <c r="Z1536" s="270"/>
      <c r="AB1536" s="272" t="str">
        <f t="shared" si="221"/>
        <v/>
      </c>
    </row>
    <row r="1537" spans="1:28" s="271" customFormat="1" ht="20">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9"/>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20"/>
        <v>0</v>
      </c>
      <c r="Y1537" s="270"/>
      <c r="Z1537" s="270"/>
      <c r="AB1537" s="272" t="str">
        <f t="shared" si="221"/>
        <v/>
      </c>
    </row>
    <row r="1538" spans="1:28" s="271" customFormat="1" ht="20">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9"/>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20"/>
        <v>0</v>
      </c>
      <c r="Y1538" s="270"/>
      <c r="Z1538" s="270"/>
      <c r="AB1538" s="272" t="str">
        <f t="shared" si="221"/>
        <v/>
      </c>
    </row>
    <row r="1539" spans="1:28" s="271" customFormat="1" ht="20">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9"/>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20"/>
        <v>0</v>
      </c>
      <c r="Y1539" s="270"/>
      <c r="Z1539" s="270"/>
      <c r="AB1539" s="272" t="str">
        <f t="shared" si="221"/>
        <v/>
      </c>
    </row>
    <row r="1540" spans="1:28" s="271" customFormat="1" ht="20">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9"/>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20"/>
        <v>0</v>
      </c>
      <c r="Y1540" s="270"/>
      <c r="Z1540" s="270"/>
      <c r="AB1540" s="272" t="str">
        <f t="shared" si="221"/>
        <v/>
      </c>
    </row>
    <row r="1541" spans="1:28" s="271" customFormat="1" ht="20">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9"/>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20"/>
        <v>0</v>
      </c>
      <c r="Y1541" s="270"/>
      <c r="Z1541" s="270"/>
      <c r="AB1541" s="272" t="str">
        <f t="shared" si="221"/>
        <v/>
      </c>
    </row>
    <row r="1542" spans="1:28" s="271" customFormat="1" ht="20">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9"/>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20"/>
        <v>0</v>
      </c>
      <c r="Y1542" s="270"/>
      <c r="Z1542" s="270"/>
      <c r="AB1542" s="272" t="str">
        <f t="shared" si="221"/>
        <v/>
      </c>
    </row>
    <row r="1543" spans="1:28" s="271" customFormat="1" ht="20">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9"/>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20"/>
        <v>0</v>
      </c>
      <c r="Y1543" s="270"/>
      <c r="Z1543" s="270"/>
      <c r="AB1543" s="272" t="str">
        <f t="shared" si="221"/>
        <v/>
      </c>
    </row>
    <row r="1544" spans="1:28" s="271" customFormat="1" ht="20">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9"/>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20"/>
        <v>0</v>
      </c>
      <c r="Y1544" s="270"/>
      <c r="Z1544" s="270"/>
      <c r="AB1544" s="272" t="str">
        <f t="shared" si="221"/>
        <v/>
      </c>
    </row>
    <row r="1545" spans="1:28" s="271" customFormat="1" ht="20">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9"/>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20"/>
        <v>0</v>
      </c>
      <c r="Y1545" s="270"/>
      <c r="Z1545" s="270"/>
      <c r="AB1545" s="272" t="str">
        <f t="shared" si="221"/>
        <v/>
      </c>
    </row>
    <row r="1546" spans="1:28" s="271" customFormat="1" ht="20">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9"/>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20"/>
        <v>0</v>
      </c>
      <c r="Y1546" s="270"/>
      <c r="Z1546" s="270"/>
      <c r="AB1546" s="272" t="str">
        <f t="shared" si="221"/>
        <v/>
      </c>
    </row>
    <row r="1547" spans="1:28" s="271" customFormat="1" ht="20">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9"/>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20"/>
        <v>0</v>
      </c>
      <c r="Y1547" s="270"/>
      <c r="Z1547" s="270"/>
      <c r="AB1547" s="272" t="str">
        <f t="shared" si="221"/>
        <v/>
      </c>
    </row>
    <row r="1548" spans="1:28" s="271" customFormat="1" ht="20">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9"/>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20"/>
        <v>0</v>
      </c>
      <c r="Y1548" s="270"/>
      <c r="Z1548" s="270"/>
      <c r="AB1548" s="272" t="str">
        <f t="shared" si="221"/>
        <v/>
      </c>
    </row>
    <row r="1549" spans="1:28" s="271" customFormat="1" ht="20">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9"/>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20"/>
        <v>0</v>
      </c>
      <c r="Y1549" s="270"/>
      <c r="Z1549" s="270"/>
      <c r="AB1549" s="272" t="str">
        <f t="shared" si="221"/>
        <v/>
      </c>
    </row>
    <row r="1550" spans="1:28" s="271" customFormat="1" ht="20">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9"/>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20"/>
        <v>0</v>
      </c>
      <c r="Y1550" s="270"/>
      <c r="Z1550" s="270"/>
      <c r="AB1550" s="272" t="str">
        <f t="shared" si="221"/>
        <v/>
      </c>
    </row>
    <row r="1551" spans="1:28" s="271" customFormat="1" ht="20">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9"/>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20"/>
        <v>0</v>
      </c>
      <c r="Y1551" s="270"/>
      <c r="Z1551" s="270"/>
      <c r="AB1551" s="272" t="str">
        <f t="shared" si="221"/>
        <v/>
      </c>
    </row>
    <row r="1552" spans="1:28" s="271" customFormat="1" ht="20">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9"/>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20"/>
        <v>0</v>
      </c>
      <c r="Y1552" s="270"/>
      <c r="Z1552" s="270"/>
      <c r="AB1552" s="272" t="str">
        <f t="shared" si="221"/>
        <v/>
      </c>
    </row>
    <row r="1553" spans="1:28" s="271" customFormat="1" ht="20">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9"/>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20"/>
        <v>0</v>
      </c>
      <c r="Y1553" s="270"/>
      <c r="Z1553" s="270"/>
      <c r="AB1553" s="272" t="str">
        <f t="shared" si="221"/>
        <v/>
      </c>
    </row>
    <row r="1554" spans="1:28" s="271" customFormat="1" ht="20">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9"/>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20"/>
        <v>0</v>
      </c>
      <c r="Y1554" s="270"/>
      <c r="Z1554" s="270"/>
      <c r="AB1554" s="272" t="str">
        <f t="shared" si="221"/>
        <v/>
      </c>
    </row>
    <row r="1555" spans="1:28" s="271" customFormat="1" ht="20">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9"/>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20"/>
        <v>0</v>
      </c>
      <c r="Y1555" s="270"/>
      <c r="Z1555" s="270"/>
      <c r="AB1555" s="272" t="str">
        <f t="shared" si="221"/>
        <v/>
      </c>
    </row>
    <row r="1556" spans="1:28" s="271" customFormat="1" ht="20">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9"/>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20"/>
        <v>0</v>
      </c>
      <c r="Y1556" s="270"/>
      <c r="Z1556" s="270"/>
      <c r="AB1556" s="272" t="str">
        <f t="shared" si="221"/>
        <v/>
      </c>
    </row>
    <row r="1557" spans="1:28" s="271" customFormat="1" ht="20">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9"/>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20"/>
        <v>0</v>
      </c>
      <c r="Y1557" s="270"/>
      <c r="Z1557" s="270"/>
      <c r="AB1557" s="272" t="str">
        <f t="shared" si="221"/>
        <v/>
      </c>
    </row>
    <row r="1558" spans="1:28" s="271" customFormat="1" ht="20">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9"/>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20"/>
        <v>0</v>
      </c>
      <c r="Y1558" s="270"/>
      <c r="Z1558" s="270"/>
      <c r="AB1558" s="272" t="str">
        <f t="shared" si="221"/>
        <v/>
      </c>
    </row>
    <row r="1559" spans="1:28" s="271" customFormat="1" ht="20">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9"/>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20"/>
        <v>0</v>
      </c>
      <c r="Y1559" s="270"/>
      <c r="Z1559" s="270"/>
      <c r="AB1559" s="272" t="str">
        <f t="shared" si="221"/>
        <v/>
      </c>
    </row>
    <row r="1560" spans="1:28" s="271" customFormat="1" ht="20">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9"/>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20"/>
        <v>0</v>
      </c>
      <c r="Y1560" s="270"/>
      <c r="Z1560" s="270"/>
      <c r="AB1560" s="272" t="str">
        <f t="shared" si="221"/>
        <v/>
      </c>
    </row>
    <row r="1561" spans="1:28" s="271" customFormat="1" ht="20">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9"/>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20"/>
        <v>0</v>
      </c>
      <c r="Y1561" s="270"/>
      <c r="Z1561" s="270"/>
      <c r="AB1561" s="272" t="str">
        <f t="shared" si="221"/>
        <v/>
      </c>
    </row>
    <row r="1562" spans="1:28" s="271" customFormat="1" ht="20">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9"/>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20"/>
        <v>0</v>
      </c>
      <c r="Y1562" s="270"/>
      <c r="Z1562" s="270"/>
      <c r="AB1562" s="272" t="str">
        <f t="shared" si="221"/>
        <v/>
      </c>
    </row>
    <row r="1563" spans="1:28" s="271" customFormat="1" ht="20">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ca="1" si="219"/>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ca="1" si="220"/>
        <v>0</v>
      </c>
      <c r="Y1563" s="270"/>
      <c r="Z1563" s="270"/>
      <c r="AB1563" s="272" t="str">
        <f t="shared" si="221"/>
        <v/>
      </c>
    </row>
    <row r="1564" spans="1:28" s="271" customFormat="1" ht="20">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ref="X1564:X1594" ca="1" si="223">IF(AND(C1564="Smelter not listed",OR(LEN(D1564)=0,LEN(E1564)=0)),1,0)</f>
        <v>0</v>
      </c>
      <c r="Y1564" s="270"/>
      <c r="Z1564" s="270"/>
      <c r="AB1564" s="272" t="str">
        <f t="shared" ref="AB1564:AB1594" si="224">B1564&amp;C1564</f>
        <v/>
      </c>
    </row>
    <row r="1565" spans="1:28" s="271" customFormat="1" ht="20">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22"/>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3"/>
        <v>0</v>
      </c>
      <c r="Y1565" s="270"/>
      <c r="Z1565" s="270"/>
      <c r="AB1565" s="272" t="str">
        <f t="shared" si="224"/>
        <v/>
      </c>
    </row>
    <row r="1566" spans="1:28" s="271" customFormat="1" ht="20">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22"/>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3"/>
        <v>0</v>
      </c>
      <c r="Y1566" s="270"/>
      <c r="Z1566" s="270"/>
      <c r="AB1566" s="272" t="str">
        <f t="shared" si="224"/>
        <v/>
      </c>
    </row>
    <row r="1567" spans="1:28" s="271" customFormat="1" ht="20">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22"/>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3"/>
        <v>0</v>
      </c>
      <c r="Y1567" s="270"/>
      <c r="Z1567" s="270"/>
      <c r="AB1567" s="272" t="str">
        <f t="shared" si="224"/>
        <v/>
      </c>
    </row>
    <row r="1568" spans="1:28" s="271" customFormat="1" ht="20">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22"/>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3"/>
        <v>0</v>
      </c>
      <c r="Y1568" s="270"/>
      <c r="Z1568" s="270"/>
      <c r="AB1568" s="272" t="str">
        <f t="shared" si="224"/>
        <v/>
      </c>
    </row>
    <row r="1569" spans="1:28" s="271" customFormat="1" ht="20">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22"/>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3"/>
        <v>0</v>
      </c>
      <c r="Y1569" s="270"/>
      <c r="Z1569" s="270"/>
      <c r="AB1569" s="272" t="str">
        <f t="shared" si="224"/>
        <v/>
      </c>
    </row>
    <row r="1570" spans="1:28" s="271" customFormat="1" ht="20">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22"/>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3"/>
        <v>0</v>
      </c>
      <c r="Y1570" s="270"/>
      <c r="Z1570" s="270"/>
      <c r="AB1570" s="272" t="str">
        <f t="shared" si="224"/>
        <v/>
      </c>
    </row>
    <row r="1571" spans="1:28" s="271" customFormat="1" ht="20">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22"/>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3"/>
        <v>0</v>
      </c>
      <c r="Y1571" s="270"/>
      <c r="Z1571" s="270"/>
      <c r="AB1571" s="272" t="str">
        <f t="shared" si="224"/>
        <v/>
      </c>
    </row>
    <row r="1572" spans="1:28" s="271" customFormat="1" ht="20">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22"/>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3"/>
        <v>0</v>
      </c>
      <c r="Y1572" s="270"/>
      <c r="Z1572" s="270"/>
      <c r="AB1572" s="272" t="str">
        <f t="shared" si="224"/>
        <v/>
      </c>
    </row>
    <row r="1573" spans="1:28" s="271" customFormat="1" ht="20">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22"/>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3"/>
        <v>0</v>
      </c>
      <c r="Y1573" s="270"/>
      <c r="Z1573" s="270"/>
      <c r="AB1573" s="272" t="str">
        <f t="shared" si="224"/>
        <v/>
      </c>
    </row>
    <row r="1574" spans="1:28" s="271" customFormat="1" ht="20">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22"/>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3"/>
        <v>0</v>
      </c>
      <c r="Y1574" s="270"/>
      <c r="Z1574" s="270"/>
      <c r="AB1574" s="272" t="str">
        <f t="shared" si="224"/>
        <v/>
      </c>
    </row>
    <row r="1575" spans="1:28" s="271" customFormat="1" ht="20">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22"/>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3"/>
        <v>0</v>
      </c>
      <c r="Y1575" s="270"/>
      <c r="Z1575" s="270"/>
      <c r="AB1575" s="272" t="str">
        <f t="shared" si="224"/>
        <v/>
      </c>
    </row>
    <row r="1576" spans="1:28" s="271" customFormat="1" ht="20">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22"/>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3"/>
        <v>0</v>
      </c>
      <c r="Y1576" s="270"/>
      <c r="Z1576" s="270"/>
      <c r="AB1576" s="272" t="str">
        <f t="shared" si="224"/>
        <v/>
      </c>
    </row>
    <row r="1577" spans="1:28" s="271" customFormat="1" ht="20">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22"/>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3"/>
        <v>0</v>
      </c>
      <c r="Y1577" s="270"/>
      <c r="Z1577" s="270"/>
      <c r="AB1577" s="272" t="str">
        <f t="shared" si="224"/>
        <v/>
      </c>
    </row>
    <row r="1578" spans="1:28" s="271" customFormat="1" ht="20">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22"/>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3"/>
        <v>0</v>
      </c>
      <c r="Y1578" s="270"/>
      <c r="Z1578" s="270"/>
      <c r="AB1578" s="272" t="str">
        <f t="shared" si="224"/>
        <v/>
      </c>
    </row>
    <row r="1579" spans="1:28" s="271" customFormat="1" ht="20">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22"/>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3"/>
        <v>0</v>
      </c>
      <c r="Y1579" s="270"/>
      <c r="Z1579" s="270"/>
      <c r="AB1579" s="272" t="str">
        <f t="shared" si="224"/>
        <v/>
      </c>
    </row>
    <row r="1580" spans="1:28" s="271" customFormat="1" ht="20">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22"/>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3"/>
        <v>0</v>
      </c>
      <c r="Y1580" s="270"/>
      <c r="Z1580" s="270"/>
      <c r="AB1580" s="272" t="str">
        <f t="shared" si="224"/>
        <v/>
      </c>
    </row>
    <row r="1581" spans="1:28" s="271" customFormat="1" ht="20">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22"/>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3"/>
        <v>0</v>
      </c>
      <c r="Y1581" s="270"/>
      <c r="Z1581" s="270"/>
      <c r="AB1581" s="272" t="str">
        <f t="shared" si="224"/>
        <v/>
      </c>
    </row>
    <row r="1582" spans="1:28" s="271" customFormat="1" ht="20">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22"/>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3"/>
        <v>0</v>
      </c>
      <c r="Y1582" s="270"/>
      <c r="Z1582" s="270"/>
      <c r="AB1582" s="272" t="str">
        <f t="shared" si="224"/>
        <v/>
      </c>
    </row>
    <row r="1583" spans="1:28" s="271" customFormat="1" ht="20">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22"/>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3"/>
        <v>0</v>
      </c>
      <c r="Y1583" s="270"/>
      <c r="Z1583" s="270"/>
      <c r="AB1583" s="272" t="str">
        <f t="shared" si="224"/>
        <v/>
      </c>
    </row>
    <row r="1584" spans="1:28" s="271" customFormat="1" ht="20">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22"/>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3"/>
        <v>0</v>
      </c>
      <c r="Y1584" s="270"/>
      <c r="Z1584" s="270"/>
      <c r="AB1584" s="272" t="str">
        <f t="shared" si="224"/>
        <v/>
      </c>
    </row>
    <row r="1585" spans="1:28" s="271" customFormat="1" ht="20">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22"/>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3"/>
        <v>0</v>
      </c>
      <c r="Y1585" s="270"/>
      <c r="Z1585" s="270"/>
      <c r="AB1585" s="272" t="str">
        <f t="shared" si="224"/>
        <v/>
      </c>
    </row>
    <row r="1586" spans="1:28" s="271" customFormat="1" ht="20">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22"/>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3"/>
        <v>0</v>
      </c>
      <c r="Y1586" s="270"/>
      <c r="Z1586" s="270"/>
      <c r="AB1586" s="272" t="str">
        <f t="shared" si="224"/>
        <v/>
      </c>
    </row>
    <row r="1587" spans="1:28" s="271" customFormat="1" ht="20">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22"/>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3"/>
        <v>0</v>
      </c>
      <c r="Y1587" s="270"/>
      <c r="Z1587" s="270"/>
      <c r="AB1587" s="272" t="str">
        <f t="shared" si="224"/>
        <v/>
      </c>
    </row>
    <row r="1588" spans="1:28" s="271" customFormat="1" ht="20">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22"/>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3"/>
        <v>0</v>
      </c>
      <c r="Y1588" s="270"/>
      <c r="Z1588" s="270"/>
      <c r="AB1588" s="272" t="str">
        <f t="shared" si="224"/>
        <v/>
      </c>
    </row>
    <row r="1589" spans="1:28" s="271" customFormat="1" ht="20">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22"/>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3"/>
        <v>0</v>
      </c>
      <c r="Y1589" s="270"/>
      <c r="Z1589" s="270"/>
      <c r="AB1589" s="272" t="str">
        <f t="shared" si="224"/>
        <v/>
      </c>
    </row>
    <row r="1590" spans="1:28" s="271" customFormat="1" ht="20">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22"/>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3"/>
        <v>0</v>
      </c>
      <c r="Y1590" s="270"/>
      <c r="Z1590" s="270"/>
      <c r="AB1590" s="272" t="str">
        <f t="shared" si="224"/>
        <v/>
      </c>
    </row>
    <row r="1591" spans="1:28" s="271" customFormat="1" ht="20">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22"/>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3"/>
        <v>0</v>
      </c>
      <c r="Y1591" s="270"/>
      <c r="Z1591" s="270"/>
      <c r="AB1591" s="272" t="str">
        <f t="shared" si="224"/>
        <v/>
      </c>
    </row>
    <row r="1592" spans="1:28" s="271" customFormat="1" ht="20">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22"/>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3"/>
        <v>0</v>
      </c>
      <c r="Y1592" s="270"/>
      <c r="Z1592" s="270"/>
      <c r="AB1592" s="272" t="str">
        <f t="shared" si="224"/>
        <v/>
      </c>
    </row>
    <row r="1593" spans="1:28" s="271" customFormat="1" ht="20">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22"/>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3"/>
        <v>0</v>
      </c>
      <c r="Y1593" s="270"/>
      <c r="Z1593" s="270"/>
      <c r="AB1593" s="272" t="str">
        <f t="shared" si="224"/>
        <v/>
      </c>
    </row>
    <row r="1594" spans="1:28" s="271" customFormat="1" ht="20">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ca="1" si="222"/>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ca="1" si="223"/>
        <v>0</v>
      </c>
      <c r="Y1594" s="270"/>
      <c r="Z1594" s="270"/>
      <c r="AB1594" s="272" t="str">
        <f t="shared" si="224"/>
        <v/>
      </c>
    </row>
    <row r="1595" spans="1:28" s="271" customFormat="1" ht="20">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 ca="1" si="226">IF(AND(C1595="Smelter not listed",OR(LEN(D1595)=0,LEN(E1595)=0)),1,0)</f>
        <v>0</v>
      </c>
      <c r="Y1595" s="270"/>
      <c r="Z1595" s="270"/>
      <c r="AB1595" s="272" t="str">
        <f t="shared" ref="AB1595" si="227">B1595&amp;C1595</f>
        <v/>
      </c>
    </row>
    <row r="1596" spans="1:28" s="271" customFormat="1" ht="20">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ref="X1596:X1627" ca="1" si="229">IF(AND(C1596="Smelter not listed",OR(LEN(D1596)=0,LEN(E1596)=0)),1,0)</f>
        <v>0</v>
      </c>
      <c r="Y1596" s="270"/>
      <c r="Z1596" s="270"/>
      <c r="AB1596" s="272" t="str">
        <f t="shared" ref="AB1596:AB1627" si="230">B1596&amp;C1596</f>
        <v/>
      </c>
    </row>
    <row r="1597" spans="1:28" s="271" customFormat="1" ht="20">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8"/>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9"/>
        <v>0</v>
      </c>
      <c r="Y1597" s="270"/>
      <c r="Z1597" s="270"/>
      <c r="AB1597" s="272" t="str">
        <f t="shared" si="230"/>
        <v/>
      </c>
    </row>
    <row r="1598" spans="1:28" s="271" customFormat="1" ht="20">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8"/>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9"/>
        <v>0</v>
      </c>
      <c r="Y1598" s="270"/>
      <c r="Z1598" s="270"/>
      <c r="AB1598" s="272" t="str">
        <f t="shared" si="230"/>
        <v/>
      </c>
    </row>
    <row r="1599" spans="1:28" s="271" customFormat="1" ht="20">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8"/>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9"/>
        <v>0</v>
      </c>
      <c r="Y1599" s="270"/>
      <c r="Z1599" s="270"/>
      <c r="AB1599" s="272" t="str">
        <f t="shared" si="230"/>
        <v/>
      </c>
    </row>
    <row r="1600" spans="1:28" s="271" customFormat="1" ht="20">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8"/>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9"/>
        <v>0</v>
      </c>
      <c r="Y1600" s="270"/>
      <c r="Z1600" s="270"/>
      <c r="AB1600" s="272" t="str">
        <f t="shared" si="230"/>
        <v/>
      </c>
    </row>
    <row r="1601" spans="1:28" s="271" customFormat="1" ht="20">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8"/>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9"/>
        <v>0</v>
      </c>
      <c r="Y1601" s="270"/>
      <c r="Z1601" s="270"/>
      <c r="AB1601" s="272" t="str">
        <f t="shared" si="230"/>
        <v/>
      </c>
    </row>
    <row r="1602" spans="1:28" s="271" customFormat="1" ht="20">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8"/>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9"/>
        <v>0</v>
      </c>
      <c r="Y1602" s="270"/>
      <c r="Z1602" s="270"/>
      <c r="AB1602" s="272" t="str">
        <f t="shared" si="230"/>
        <v/>
      </c>
    </row>
    <row r="1603" spans="1:28" s="271" customFormat="1" ht="20">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8"/>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9"/>
        <v>0</v>
      </c>
      <c r="Y1603" s="270"/>
      <c r="Z1603" s="270"/>
      <c r="AB1603" s="272" t="str">
        <f t="shared" si="230"/>
        <v/>
      </c>
    </row>
    <row r="1604" spans="1:28" s="271" customFormat="1" ht="20">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8"/>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9"/>
        <v>0</v>
      </c>
      <c r="Y1604" s="270"/>
      <c r="Z1604" s="270"/>
      <c r="AB1604" s="272" t="str">
        <f t="shared" si="230"/>
        <v/>
      </c>
    </row>
    <row r="1605" spans="1:28" s="271" customFormat="1" ht="20">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8"/>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9"/>
        <v>0</v>
      </c>
      <c r="Y1605" s="270"/>
      <c r="Z1605" s="270"/>
      <c r="AB1605" s="272" t="str">
        <f t="shared" si="230"/>
        <v/>
      </c>
    </row>
    <row r="1606" spans="1:28" s="271" customFormat="1" ht="20">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8"/>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9"/>
        <v>0</v>
      </c>
      <c r="Y1606" s="270"/>
      <c r="Z1606" s="270"/>
      <c r="AB1606" s="272" t="str">
        <f t="shared" si="230"/>
        <v/>
      </c>
    </row>
    <row r="1607" spans="1:28" s="271" customFormat="1" ht="20">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8"/>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9"/>
        <v>0</v>
      </c>
      <c r="Y1607" s="270"/>
      <c r="Z1607" s="270"/>
      <c r="AB1607" s="272" t="str">
        <f t="shared" si="230"/>
        <v/>
      </c>
    </row>
    <row r="1608" spans="1:28" s="271" customFormat="1" ht="20">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8"/>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9"/>
        <v>0</v>
      </c>
      <c r="Y1608" s="270"/>
      <c r="Z1608" s="270"/>
      <c r="AB1608" s="272" t="str">
        <f t="shared" si="230"/>
        <v/>
      </c>
    </row>
    <row r="1609" spans="1:28" s="271" customFormat="1" ht="20">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8"/>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9"/>
        <v>0</v>
      </c>
      <c r="Y1609" s="270"/>
      <c r="Z1609" s="270"/>
      <c r="AB1609" s="272" t="str">
        <f t="shared" si="230"/>
        <v/>
      </c>
    </row>
    <row r="1610" spans="1:28" s="271" customFormat="1" ht="20">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8"/>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9"/>
        <v>0</v>
      </c>
      <c r="Y1610" s="270"/>
      <c r="Z1610" s="270"/>
      <c r="AB1610" s="272" t="str">
        <f t="shared" si="230"/>
        <v/>
      </c>
    </row>
    <row r="1611" spans="1:28" s="271" customFormat="1" ht="20">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8"/>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9"/>
        <v>0</v>
      </c>
      <c r="Y1611" s="270"/>
      <c r="Z1611" s="270"/>
      <c r="AB1611" s="272" t="str">
        <f t="shared" si="230"/>
        <v/>
      </c>
    </row>
    <row r="1612" spans="1:28" s="271" customFormat="1" ht="20">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8"/>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9"/>
        <v>0</v>
      </c>
      <c r="Y1612" s="270"/>
      <c r="Z1612" s="270"/>
      <c r="AB1612" s="272" t="str">
        <f t="shared" si="230"/>
        <v/>
      </c>
    </row>
    <row r="1613" spans="1:28" s="271" customFormat="1" ht="20">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8"/>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9"/>
        <v>0</v>
      </c>
      <c r="Y1613" s="270"/>
      <c r="Z1613" s="270"/>
      <c r="AB1613" s="272" t="str">
        <f t="shared" si="230"/>
        <v/>
      </c>
    </row>
    <row r="1614" spans="1:28" s="271" customFormat="1" ht="20">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8"/>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9"/>
        <v>0</v>
      </c>
      <c r="Y1614" s="270"/>
      <c r="Z1614" s="270"/>
      <c r="AB1614" s="272" t="str">
        <f t="shared" si="230"/>
        <v/>
      </c>
    </row>
    <row r="1615" spans="1:28" s="271" customFormat="1" ht="20">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8"/>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9"/>
        <v>0</v>
      </c>
      <c r="Y1615" s="270"/>
      <c r="Z1615" s="270"/>
      <c r="AB1615" s="272" t="str">
        <f t="shared" si="230"/>
        <v/>
      </c>
    </row>
    <row r="1616" spans="1:28" s="271" customFormat="1" ht="20">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8"/>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9"/>
        <v>0</v>
      </c>
      <c r="Y1616" s="270"/>
      <c r="Z1616" s="270"/>
      <c r="AB1616" s="272" t="str">
        <f t="shared" si="230"/>
        <v/>
      </c>
    </row>
    <row r="1617" spans="1:28" s="271" customFormat="1" ht="20">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8"/>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9"/>
        <v>0</v>
      </c>
      <c r="Y1617" s="270"/>
      <c r="Z1617" s="270"/>
      <c r="AB1617" s="272" t="str">
        <f t="shared" si="230"/>
        <v/>
      </c>
    </row>
    <row r="1618" spans="1:28" s="271" customFormat="1" ht="20">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8"/>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9"/>
        <v>0</v>
      </c>
      <c r="Y1618" s="270"/>
      <c r="Z1618" s="270"/>
      <c r="AB1618" s="272" t="str">
        <f t="shared" si="230"/>
        <v/>
      </c>
    </row>
    <row r="1619" spans="1:28" s="271" customFormat="1" ht="20">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8"/>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9"/>
        <v>0</v>
      </c>
      <c r="Y1619" s="270"/>
      <c r="Z1619" s="270"/>
      <c r="AB1619" s="272" t="str">
        <f t="shared" si="230"/>
        <v/>
      </c>
    </row>
    <row r="1620" spans="1:28" s="271" customFormat="1" ht="20">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8"/>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9"/>
        <v>0</v>
      </c>
      <c r="Y1620" s="270"/>
      <c r="Z1620" s="270"/>
      <c r="AB1620" s="272" t="str">
        <f t="shared" si="230"/>
        <v/>
      </c>
    </row>
    <row r="1621" spans="1:28" s="271" customFormat="1" ht="20">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8"/>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9"/>
        <v>0</v>
      </c>
      <c r="Y1621" s="270"/>
      <c r="Z1621" s="270"/>
      <c r="AB1621" s="272" t="str">
        <f t="shared" si="230"/>
        <v/>
      </c>
    </row>
    <row r="1622" spans="1:28" s="271" customFormat="1" ht="20">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8"/>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9"/>
        <v>0</v>
      </c>
      <c r="Y1622" s="270"/>
      <c r="Z1622" s="270"/>
      <c r="AB1622" s="272" t="str">
        <f t="shared" si="230"/>
        <v/>
      </c>
    </row>
    <row r="1623" spans="1:28" s="271" customFormat="1" ht="20">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8"/>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9"/>
        <v>0</v>
      </c>
      <c r="Y1623" s="270"/>
      <c r="Z1623" s="270"/>
      <c r="AB1623" s="272" t="str">
        <f t="shared" si="230"/>
        <v/>
      </c>
    </row>
    <row r="1624" spans="1:28" s="271" customFormat="1" ht="20">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8"/>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9"/>
        <v>0</v>
      </c>
      <c r="Y1624" s="270"/>
      <c r="Z1624" s="270"/>
      <c r="AB1624" s="272" t="str">
        <f t="shared" si="230"/>
        <v/>
      </c>
    </row>
    <row r="1625" spans="1:28" s="271" customFormat="1" ht="20">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8"/>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9"/>
        <v>0</v>
      </c>
      <c r="Y1625" s="270"/>
      <c r="Z1625" s="270"/>
      <c r="AB1625" s="272" t="str">
        <f t="shared" si="230"/>
        <v/>
      </c>
    </row>
    <row r="1626" spans="1:28" s="271" customFormat="1" ht="20">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8"/>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9"/>
        <v>0</v>
      </c>
      <c r="Y1626" s="270"/>
      <c r="Z1626" s="270"/>
      <c r="AB1626" s="272" t="str">
        <f t="shared" si="230"/>
        <v/>
      </c>
    </row>
    <row r="1627" spans="1:28" s="271" customFormat="1" ht="20">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ca="1" si="228"/>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ca="1" si="229"/>
        <v>0</v>
      </c>
      <c r="Y1627" s="270"/>
      <c r="Z1627" s="270"/>
      <c r="AB1627" s="272" t="str">
        <f t="shared" si="230"/>
        <v/>
      </c>
    </row>
    <row r="1628" spans="1:28" s="271" customFormat="1" ht="20">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ref="X1628:X1658" ca="1" si="232">IF(AND(C1628="Smelter not listed",OR(LEN(D1628)=0,LEN(E1628)=0)),1,0)</f>
        <v>0</v>
      </c>
      <c r="Y1628" s="270"/>
      <c r="Z1628" s="270"/>
      <c r="AB1628" s="272" t="str">
        <f t="shared" ref="AB1628:AB1658" si="233">B1628&amp;C1628</f>
        <v/>
      </c>
    </row>
    <row r="1629" spans="1:28" s="271" customFormat="1" ht="20">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31"/>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32"/>
        <v>0</v>
      </c>
      <c r="Y1629" s="270"/>
      <c r="Z1629" s="270"/>
      <c r="AB1629" s="272" t="str">
        <f t="shared" si="233"/>
        <v/>
      </c>
    </row>
    <row r="1630" spans="1:28" s="271" customFormat="1" ht="20">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31"/>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32"/>
        <v>0</v>
      </c>
      <c r="Y1630" s="270"/>
      <c r="Z1630" s="270"/>
      <c r="AB1630" s="272" t="str">
        <f t="shared" si="233"/>
        <v/>
      </c>
    </row>
    <row r="1631" spans="1:28" s="271" customFormat="1" ht="20">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31"/>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32"/>
        <v>0</v>
      </c>
      <c r="Y1631" s="270"/>
      <c r="Z1631" s="270"/>
      <c r="AB1631" s="272" t="str">
        <f t="shared" si="233"/>
        <v/>
      </c>
    </row>
    <row r="1632" spans="1:28" s="271" customFormat="1" ht="20">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31"/>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32"/>
        <v>0</v>
      </c>
      <c r="Y1632" s="270"/>
      <c r="Z1632" s="270"/>
      <c r="AB1632" s="272" t="str">
        <f t="shared" si="233"/>
        <v/>
      </c>
    </row>
    <row r="1633" spans="1:28" s="271" customFormat="1" ht="20">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31"/>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32"/>
        <v>0</v>
      </c>
      <c r="Y1633" s="270"/>
      <c r="Z1633" s="270"/>
      <c r="AB1633" s="272" t="str">
        <f t="shared" si="233"/>
        <v/>
      </c>
    </row>
    <row r="1634" spans="1:28" s="271" customFormat="1" ht="20">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31"/>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32"/>
        <v>0</v>
      </c>
      <c r="Y1634" s="270"/>
      <c r="Z1634" s="270"/>
      <c r="AB1634" s="272" t="str">
        <f t="shared" si="233"/>
        <v/>
      </c>
    </row>
    <row r="1635" spans="1:28" s="271" customFormat="1" ht="20">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31"/>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32"/>
        <v>0</v>
      </c>
      <c r="Y1635" s="270"/>
      <c r="Z1635" s="270"/>
      <c r="AB1635" s="272" t="str">
        <f t="shared" si="233"/>
        <v/>
      </c>
    </row>
    <row r="1636" spans="1:28" s="271" customFormat="1" ht="20">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31"/>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32"/>
        <v>0</v>
      </c>
      <c r="Y1636" s="270"/>
      <c r="Z1636" s="270"/>
      <c r="AB1636" s="272" t="str">
        <f t="shared" si="233"/>
        <v/>
      </c>
    </row>
    <row r="1637" spans="1:28" s="271" customFormat="1" ht="20">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31"/>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32"/>
        <v>0</v>
      </c>
      <c r="Y1637" s="270"/>
      <c r="Z1637" s="270"/>
      <c r="AB1637" s="272" t="str">
        <f t="shared" si="233"/>
        <v/>
      </c>
    </row>
    <row r="1638" spans="1:28" s="271" customFormat="1" ht="20">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31"/>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32"/>
        <v>0</v>
      </c>
      <c r="Y1638" s="270"/>
      <c r="Z1638" s="270"/>
      <c r="AB1638" s="272" t="str">
        <f t="shared" si="233"/>
        <v/>
      </c>
    </row>
    <row r="1639" spans="1:28" s="271" customFormat="1" ht="20">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31"/>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32"/>
        <v>0</v>
      </c>
      <c r="Y1639" s="270"/>
      <c r="Z1639" s="270"/>
      <c r="AB1639" s="272" t="str">
        <f t="shared" si="233"/>
        <v/>
      </c>
    </row>
    <row r="1640" spans="1:28" s="271" customFormat="1" ht="20">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31"/>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32"/>
        <v>0</v>
      </c>
      <c r="Y1640" s="270"/>
      <c r="Z1640" s="270"/>
      <c r="AB1640" s="272" t="str">
        <f t="shared" si="233"/>
        <v/>
      </c>
    </row>
    <row r="1641" spans="1:28" s="271" customFormat="1" ht="20">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31"/>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32"/>
        <v>0</v>
      </c>
      <c r="Y1641" s="270"/>
      <c r="Z1641" s="270"/>
      <c r="AB1641" s="272" t="str">
        <f t="shared" si="233"/>
        <v/>
      </c>
    </row>
    <row r="1642" spans="1:28" s="271" customFormat="1" ht="20">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31"/>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32"/>
        <v>0</v>
      </c>
      <c r="Y1642" s="270"/>
      <c r="Z1642" s="270"/>
      <c r="AB1642" s="272" t="str">
        <f t="shared" si="233"/>
        <v/>
      </c>
    </row>
    <row r="1643" spans="1:28" s="271" customFormat="1" ht="20">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31"/>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32"/>
        <v>0</v>
      </c>
      <c r="Y1643" s="270"/>
      <c r="Z1643" s="270"/>
      <c r="AB1643" s="272" t="str">
        <f t="shared" si="233"/>
        <v/>
      </c>
    </row>
    <row r="1644" spans="1:28" s="271" customFormat="1" ht="20">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31"/>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32"/>
        <v>0</v>
      </c>
      <c r="Y1644" s="270"/>
      <c r="Z1644" s="270"/>
      <c r="AB1644" s="272" t="str">
        <f t="shared" si="233"/>
        <v/>
      </c>
    </row>
    <row r="1645" spans="1:28" s="271" customFormat="1" ht="20">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31"/>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32"/>
        <v>0</v>
      </c>
      <c r="Y1645" s="270"/>
      <c r="Z1645" s="270"/>
      <c r="AB1645" s="272" t="str">
        <f t="shared" si="233"/>
        <v/>
      </c>
    </row>
    <row r="1646" spans="1:28" s="271" customFormat="1" ht="20">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31"/>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32"/>
        <v>0</v>
      </c>
      <c r="Y1646" s="270"/>
      <c r="Z1646" s="270"/>
      <c r="AB1646" s="272" t="str">
        <f t="shared" si="233"/>
        <v/>
      </c>
    </row>
    <row r="1647" spans="1:28" s="271" customFormat="1" ht="20">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31"/>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32"/>
        <v>0</v>
      </c>
      <c r="Y1647" s="270"/>
      <c r="Z1647" s="270"/>
      <c r="AB1647" s="272" t="str">
        <f t="shared" si="233"/>
        <v/>
      </c>
    </row>
    <row r="1648" spans="1:28" s="271" customFormat="1" ht="20">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31"/>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32"/>
        <v>0</v>
      </c>
      <c r="Y1648" s="270"/>
      <c r="Z1648" s="270"/>
      <c r="AB1648" s="272" t="str">
        <f t="shared" si="233"/>
        <v/>
      </c>
    </row>
    <row r="1649" spans="1:28" s="271" customFormat="1" ht="20">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31"/>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32"/>
        <v>0</v>
      </c>
      <c r="Y1649" s="270"/>
      <c r="Z1649" s="270"/>
      <c r="AB1649" s="272" t="str">
        <f t="shared" si="233"/>
        <v/>
      </c>
    </row>
    <row r="1650" spans="1:28" s="271" customFormat="1" ht="20">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31"/>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32"/>
        <v>0</v>
      </c>
      <c r="Y1650" s="270"/>
      <c r="Z1650" s="270"/>
      <c r="AB1650" s="272" t="str">
        <f t="shared" si="233"/>
        <v/>
      </c>
    </row>
    <row r="1651" spans="1:28" s="271" customFormat="1" ht="20">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31"/>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32"/>
        <v>0</v>
      </c>
      <c r="Y1651" s="270"/>
      <c r="Z1651" s="270"/>
      <c r="AB1651" s="272" t="str">
        <f t="shared" si="233"/>
        <v/>
      </c>
    </row>
    <row r="1652" spans="1:28" s="271" customFormat="1" ht="20">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31"/>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32"/>
        <v>0</v>
      </c>
      <c r="Y1652" s="270"/>
      <c r="Z1652" s="270"/>
      <c r="AB1652" s="272" t="str">
        <f t="shared" si="233"/>
        <v/>
      </c>
    </row>
    <row r="1653" spans="1:28" s="271" customFormat="1" ht="20">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31"/>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32"/>
        <v>0</v>
      </c>
      <c r="Y1653" s="270"/>
      <c r="Z1653" s="270"/>
      <c r="AB1653" s="272" t="str">
        <f t="shared" si="233"/>
        <v/>
      </c>
    </row>
    <row r="1654" spans="1:28" s="271" customFormat="1" ht="20">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31"/>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32"/>
        <v>0</v>
      </c>
      <c r="Y1654" s="270"/>
      <c r="Z1654" s="270"/>
      <c r="AB1654" s="272" t="str">
        <f t="shared" si="233"/>
        <v/>
      </c>
    </row>
    <row r="1655" spans="1:28" s="271" customFormat="1" ht="20">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31"/>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32"/>
        <v>0</v>
      </c>
      <c r="Y1655" s="270"/>
      <c r="Z1655" s="270"/>
      <c r="AB1655" s="272" t="str">
        <f t="shared" si="233"/>
        <v/>
      </c>
    </row>
    <row r="1656" spans="1:28" s="271" customFormat="1" ht="20">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31"/>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32"/>
        <v>0</v>
      </c>
      <c r="Y1656" s="270"/>
      <c r="Z1656" s="270"/>
      <c r="AB1656" s="272" t="str">
        <f t="shared" si="233"/>
        <v/>
      </c>
    </row>
    <row r="1657" spans="1:28" s="271" customFormat="1" ht="20">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31"/>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32"/>
        <v>0</v>
      </c>
      <c r="Y1657" s="270"/>
      <c r="Z1657" s="270"/>
      <c r="AB1657" s="272" t="str">
        <f t="shared" si="233"/>
        <v/>
      </c>
    </row>
    <row r="1658" spans="1:28" s="271" customFormat="1" ht="20">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ca="1" si="231"/>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ca="1" si="232"/>
        <v>0</v>
      </c>
      <c r="Y1658" s="270"/>
      <c r="Z1658" s="270"/>
      <c r="AB1658" s="272" t="str">
        <f t="shared" si="233"/>
        <v/>
      </c>
    </row>
    <row r="1659" spans="1:28" s="271" customFormat="1" ht="20">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 ca="1" si="235">IF(AND(C1659="Smelter not listed",OR(LEN(D1659)=0,LEN(E1659)=0)),1,0)</f>
        <v>0</v>
      </c>
      <c r="Y1659" s="270"/>
      <c r="Z1659" s="270"/>
      <c r="AB1659" s="272" t="str">
        <f t="shared" ref="AB1659" si="236">B1659&amp;C1659</f>
        <v/>
      </c>
    </row>
    <row r="1660" spans="1:28" s="271" customFormat="1" ht="20">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ref="X1660:X1691" ca="1" si="238">IF(AND(C1660="Smelter not listed",OR(LEN(D1660)=0,LEN(E1660)=0)),1,0)</f>
        <v>0</v>
      </c>
      <c r="Y1660" s="270"/>
      <c r="Z1660" s="270"/>
      <c r="AB1660" s="272" t="str">
        <f t="shared" ref="AB1660:AB1691" si="239">B1660&amp;C1660</f>
        <v/>
      </c>
    </row>
    <row r="1661" spans="1:28" s="271" customFormat="1" ht="20">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7"/>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8"/>
        <v>0</v>
      </c>
      <c r="Y1661" s="270"/>
      <c r="Z1661" s="270"/>
      <c r="AB1661" s="272" t="str">
        <f t="shared" si="239"/>
        <v/>
      </c>
    </row>
    <row r="1662" spans="1:28" s="271" customFormat="1" ht="20">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7"/>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8"/>
        <v>0</v>
      </c>
      <c r="Y1662" s="270"/>
      <c r="Z1662" s="270"/>
      <c r="AB1662" s="272" t="str">
        <f t="shared" si="239"/>
        <v/>
      </c>
    </row>
    <row r="1663" spans="1:28" s="271" customFormat="1" ht="20">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7"/>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8"/>
        <v>0</v>
      </c>
      <c r="Y1663" s="270"/>
      <c r="Z1663" s="270"/>
      <c r="AB1663" s="272" t="str">
        <f t="shared" si="239"/>
        <v/>
      </c>
    </row>
    <row r="1664" spans="1:28" s="271" customFormat="1" ht="20">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7"/>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8"/>
        <v>0</v>
      </c>
      <c r="Y1664" s="270"/>
      <c r="Z1664" s="270"/>
      <c r="AB1664" s="272" t="str">
        <f t="shared" si="239"/>
        <v/>
      </c>
    </row>
    <row r="1665" spans="1:28" s="271" customFormat="1" ht="20">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7"/>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8"/>
        <v>0</v>
      </c>
      <c r="Y1665" s="270"/>
      <c r="Z1665" s="270"/>
      <c r="AB1665" s="272" t="str">
        <f t="shared" si="239"/>
        <v/>
      </c>
    </row>
    <row r="1666" spans="1:28" s="271" customFormat="1" ht="20">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7"/>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8"/>
        <v>0</v>
      </c>
      <c r="Y1666" s="270"/>
      <c r="Z1666" s="270"/>
      <c r="AB1666" s="272" t="str">
        <f t="shared" si="239"/>
        <v/>
      </c>
    </row>
    <row r="1667" spans="1:28" s="271" customFormat="1" ht="20">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7"/>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8"/>
        <v>0</v>
      </c>
      <c r="Y1667" s="270"/>
      <c r="Z1667" s="270"/>
      <c r="AB1667" s="272" t="str">
        <f t="shared" si="239"/>
        <v/>
      </c>
    </row>
    <row r="1668" spans="1:28" s="271" customFormat="1" ht="20">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7"/>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8"/>
        <v>0</v>
      </c>
      <c r="Y1668" s="270"/>
      <c r="Z1668" s="270"/>
      <c r="AB1668" s="272" t="str">
        <f t="shared" si="239"/>
        <v/>
      </c>
    </row>
    <row r="1669" spans="1:28" s="271" customFormat="1" ht="20">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7"/>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8"/>
        <v>0</v>
      </c>
      <c r="Y1669" s="270"/>
      <c r="Z1669" s="270"/>
      <c r="AB1669" s="272" t="str">
        <f t="shared" si="239"/>
        <v/>
      </c>
    </row>
    <row r="1670" spans="1:28" s="271" customFormat="1" ht="20">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7"/>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8"/>
        <v>0</v>
      </c>
      <c r="Y1670" s="270"/>
      <c r="Z1670" s="270"/>
      <c r="AB1670" s="272" t="str">
        <f t="shared" si="239"/>
        <v/>
      </c>
    </row>
    <row r="1671" spans="1:28" s="271" customFormat="1" ht="20">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7"/>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8"/>
        <v>0</v>
      </c>
      <c r="Y1671" s="270"/>
      <c r="Z1671" s="270"/>
      <c r="AB1671" s="272" t="str">
        <f t="shared" si="239"/>
        <v/>
      </c>
    </row>
    <row r="1672" spans="1:28" s="271" customFormat="1" ht="20">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7"/>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8"/>
        <v>0</v>
      </c>
      <c r="Y1672" s="270"/>
      <c r="Z1672" s="270"/>
      <c r="AB1672" s="272" t="str">
        <f t="shared" si="239"/>
        <v/>
      </c>
    </row>
    <row r="1673" spans="1:28" s="271" customFormat="1" ht="20">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7"/>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8"/>
        <v>0</v>
      </c>
      <c r="Y1673" s="270"/>
      <c r="Z1673" s="270"/>
      <c r="AB1673" s="272" t="str">
        <f t="shared" si="239"/>
        <v/>
      </c>
    </row>
    <row r="1674" spans="1:28" s="271" customFormat="1" ht="20">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7"/>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8"/>
        <v>0</v>
      </c>
      <c r="Y1674" s="270"/>
      <c r="Z1674" s="270"/>
      <c r="AB1674" s="272" t="str">
        <f t="shared" si="239"/>
        <v/>
      </c>
    </row>
    <row r="1675" spans="1:28" s="271" customFormat="1" ht="20">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7"/>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8"/>
        <v>0</v>
      </c>
      <c r="Y1675" s="270"/>
      <c r="Z1675" s="270"/>
      <c r="AB1675" s="272" t="str">
        <f t="shared" si="239"/>
        <v/>
      </c>
    </row>
    <row r="1676" spans="1:28" s="271" customFormat="1" ht="20">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7"/>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8"/>
        <v>0</v>
      </c>
      <c r="Y1676" s="270"/>
      <c r="Z1676" s="270"/>
      <c r="AB1676" s="272" t="str">
        <f t="shared" si="239"/>
        <v/>
      </c>
    </row>
    <row r="1677" spans="1:28" s="271" customFormat="1" ht="20">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7"/>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8"/>
        <v>0</v>
      </c>
      <c r="Y1677" s="270"/>
      <c r="Z1677" s="270"/>
      <c r="AB1677" s="272" t="str">
        <f t="shared" si="239"/>
        <v/>
      </c>
    </row>
    <row r="1678" spans="1:28" s="271" customFormat="1" ht="20">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7"/>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8"/>
        <v>0</v>
      </c>
      <c r="Y1678" s="270"/>
      <c r="Z1678" s="270"/>
      <c r="AB1678" s="272" t="str">
        <f t="shared" si="239"/>
        <v/>
      </c>
    </row>
    <row r="1679" spans="1:28" s="271" customFormat="1" ht="20">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7"/>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8"/>
        <v>0</v>
      </c>
      <c r="Y1679" s="270"/>
      <c r="Z1679" s="270"/>
      <c r="AB1679" s="272" t="str">
        <f t="shared" si="239"/>
        <v/>
      </c>
    </row>
    <row r="1680" spans="1:28" s="271" customFormat="1" ht="20">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7"/>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8"/>
        <v>0</v>
      </c>
      <c r="Y1680" s="270"/>
      <c r="Z1680" s="270"/>
      <c r="AB1680" s="272" t="str">
        <f t="shared" si="239"/>
        <v/>
      </c>
    </row>
    <row r="1681" spans="1:28" s="271" customFormat="1" ht="20">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7"/>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8"/>
        <v>0</v>
      </c>
      <c r="Y1681" s="270"/>
      <c r="Z1681" s="270"/>
      <c r="AB1681" s="272" t="str">
        <f t="shared" si="239"/>
        <v/>
      </c>
    </row>
    <row r="1682" spans="1:28" s="271" customFormat="1" ht="20">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7"/>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8"/>
        <v>0</v>
      </c>
      <c r="Y1682" s="270"/>
      <c r="Z1682" s="270"/>
      <c r="AB1682" s="272" t="str">
        <f t="shared" si="239"/>
        <v/>
      </c>
    </row>
    <row r="1683" spans="1:28" s="271" customFormat="1" ht="20">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7"/>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8"/>
        <v>0</v>
      </c>
      <c r="Y1683" s="270"/>
      <c r="Z1683" s="270"/>
      <c r="AB1683" s="272" t="str">
        <f t="shared" si="239"/>
        <v/>
      </c>
    </row>
    <row r="1684" spans="1:28" s="271" customFormat="1" ht="20">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7"/>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8"/>
        <v>0</v>
      </c>
      <c r="Y1684" s="270"/>
      <c r="Z1684" s="270"/>
      <c r="AB1684" s="272" t="str">
        <f t="shared" si="239"/>
        <v/>
      </c>
    </row>
    <row r="1685" spans="1:28" s="271" customFormat="1" ht="20">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7"/>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8"/>
        <v>0</v>
      </c>
      <c r="Y1685" s="270"/>
      <c r="Z1685" s="270"/>
      <c r="AB1685" s="272" t="str">
        <f t="shared" si="239"/>
        <v/>
      </c>
    </row>
    <row r="1686" spans="1:28" s="271" customFormat="1" ht="20">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7"/>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8"/>
        <v>0</v>
      </c>
      <c r="Y1686" s="270"/>
      <c r="Z1686" s="270"/>
      <c r="AB1686" s="272" t="str">
        <f t="shared" si="239"/>
        <v/>
      </c>
    </row>
    <row r="1687" spans="1:28" s="271" customFormat="1" ht="20">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7"/>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8"/>
        <v>0</v>
      </c>
      <c r="Y1687" s="270"/>
      <c r="Z1687" s="270"/>
      <c r="AB1687" s="272" t="str">
        <f t="shared" si="239"/>
        <v/>
      </c>
    </row>
    <row r="1688" spans="1:28" s="271" customFormat="1" ht="20">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7"/>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8"/>
        <v>0</v>
      </c>
      <c r="Y1688" s="270"/>
      <c r="Z1688" s="270"/>
      <c r="AB1688" s="272" t="str">
        <f t="shared" si="239"/>
        <v/>
      </c>
    </row>
    <row r="1689" spans="1:28" s="271" customFormat="1" ht="20">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7"/>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8"/>
        <v>0</v>
      </c>
      <c r="Y1689" s="270"/>
      <c r="Z1689" s="270"/>
      <c r="AB1689" s="272" t="str">
        <f t="shared" si="239"/>
        <v/>
      </c>
    </row>
    <row r="1690" spans="1:28" s="271" customFormat="1" ht="20">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7"/>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8"/>
        <v>0</v>
      </c>
      <c r="Y1690" s="270"/>
      <c r="Z1690" s="270"/>
      <c r="AB1690" s="272" t="str">
        <f t="shared" si="239"/>
        <v/>
      </c>
    </row>
    <row r="1691" spans="1:28" s="271" customFormat="1" ht="20">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ca="1" si="237"/>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ca="1" si="238"/>
        <v>0</v>
      </c>
      <c r="Y1691" s="270"/>
      <c r="Z1691" s="270"/>
      <c r="AB1691" s="272" t="str">
        <f t="shared" si="239"/>
        <v/>
      </c>
    </row>
    <row r="1692" spans="1:28" s="271" customFormat="1" ht="20">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ref="X1692:X1722" ca="1" si="241">IF(AND(C1692="Smelter not listed",OR(LEN(D1692)=0,LEN(E1692)=0)),1,0)</f>
        <v>0</v>
      </c>
      <c r="Y1692" s="270"/>
      <c r="Z1692" s="270"/>
      <c r="AB1692" s="272" t="str">
        <f t="shared" ref="AB1692:AB1722" si="242">B1692&amp;C1692</f>
        <v/>
      </c>
    </row>
    <row r="1693" spans="1:28" s="271" customFormat="1" ht="20">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40"/>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41"/>
        <v>0</v>
      </c>
      <c r="Y1693" s="270"/>
      <c r="Z1693" s="270"/>
      <c r="AB1693" s="272" t="str">
        <f t="shared" si="242"/>
        <v/>
      </c>
    </row>
    <row r="1694" spans="1:28" s="271" customFormat="1" ht="20">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40"/>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41"/>
        <v>0</v>
      </c>
      <c r="Y1694" s="270"/>
      <c r="Z1694" s="270"/>
      <c r="AB1694" s="272" t="str">
        <f t="shared" si="242"/>
        <v/>
      </c>
    </row>
    <row r="1695" spans="1:28" s="271" customFormat="1" ht="20">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40"/>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41"/>
        <v>0</v>
      </c>
      <c r="Y1695" s="270"/>
      <c r="Z1695" s="270"/>
      <c r="AB1695" s="272" t="str">
        <f t="shared" si="242"/>
        <v/>
      </c>
    </row>
    <row r="1696" spans="1:28" s="271" customFormat="1" ht="20">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40"/>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41"/>
        <v>0</v>
      </c>
      <c r="Y1696" s="270"/>
      <c r="Z1696" s="270"/>
      <c r="AB1696" s="272" t="str">
        <f t="shared" si="242"/>
        <v/>
      </c>
    </row>
    <row r="1697" spans="1:28" s="271" customFormat="1" ht="20">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40"/>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41"/>
        <v>0</v>
      </c>
      <c r="Y1697" s="270"/>
      <c r="Z1697" s="270"/>
      <c r="AB1697" s="272" t="str">
        <f t="shared" si="242"/>
        <v/>
      </c>
    </row>
    <row r="1698" spans="1:28" s="271" customFormat="1" ht="20">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40"/>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41"/>
        <v>0</v>
      </c>
      <c r="Y1698" s="270"/>
      <c r="Z1698" s="270"/>
      <c r="AB1698" s="272" t="str">
        <f t="shared" si="242"/>
        <v/>
      </c>
    </row>
    <row r="1699" spans="1:28" s="271" customFormat="1" ht="20">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40"/>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41"/>
        <v>0</v>
      </c>
      <c r="Y1699" s="270"/>
      <c r="Z1699" s="270"/>
      <c r="AB1699" s="272" t="str">
        <f t="shared" si="242"/>
        <v/>
      </c>
    </row>
    <row r="1700" spans="1:28" s="271" customFormat="1" ht="20">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40"/>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41"/>
        <v>0</v>
      </c>
      <c r="Y1700" s="270"/>
      <c r="Z1700" s="270"/>
      <c r="AB1700" s="272" t="str">
        <f t="shared" si="242"/>
        <v/>
      </c>
    </row>
    <row r="1701" spans="1:28" s="271" customFormat="1" ht="20">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40"/>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41"/>
        <v>0</v>
      </c>
      <c r="Y1701" s="270"/>
      <c r="Z1701" s="270"/>
      <c r="AB1701" s="272" t="str">
        <f t="shared" si="242"/>
        <v/>
      </c>
    </row>
    <row r="1702" spans="1:28" s="271" customFormat="1" ht="20">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40"/>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41"/>
        <v>0</v>
      </c>
      <c r="Y1702" s="270"/>
      <c r="Z1702" s="270"/>
      <c r="AB1702" s="272" t="str">
        <f t="shared" si="242"/>
        <v/>
      </c>
    </row>
    <row r="1703" spans="1:28" s="271" customFormat="1" ht="20">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40"/>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41"/>
        <v>0</v>
      </c>
      <c r="Y1703" s="270"/>
      <c r="Z1703" s="270"/>
      <c r="AB1703" s="272" t="str">
        <f t="shared" si="242"/>
        <v/>
      </c>
    </row>
    <row r="1704" spans="1:28" s="271" customFormat="1" ht="20">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40"/>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41"/>
        <v>0</v>
      </c>
      <c r="Y1704" s="270"/>
      <c r="Z1704" s="270"/>
      <c r="AB1704" s="272" t="str">
        <f t="shared" si="242"/>
        <v/>
      </c>
    </row>
    <row r="1705" spans="1:28" s="271" customFormat="1" ht="20">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40"/>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41"/>
        <v>0</v>
      </c>
      <c r="Y1705" s="270"/>
      <c r="Z1705" s="270"/>
      <c r="AB1705" s="272" t="str">
        <f t="shared" si="242"/>
        <v/>
      </c>
    </row>
    <row r="1706" spans="1:28" s="271" customFormat="1" ht="20">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40"/>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41"/>
        <v>0</v>
      </c>
      <c r="Y1706" s="270"/>
      <c r="Z1706" s="270"/>
      <c r="AB1706" s="272" t="str">
        <f t="shared" si="242"/>
        <v/>
      </c>
    </row>
    <row r="1707" spans="1:28" s="271" customFormat="1" ht="20">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40"/>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41"/>
        <v>0</v>
      </c>
      <c r="Y1707" s="270"/>
      <c r="Z1707" s="270"/>
      <c r="AB1707" s="272" t="str">
        <f t="shared" si="242"/>
        <v/>
      </c>
    </row>
    <row r="1708" spans="1:28" s="271" customFormat="1" ht="20">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40"/>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41"/>
        <v>0</v>
      </c>
      <c r="Y1708" s="270"/>
      <c r="Z1708" s="270"/>
      <c r="AB1708" s="272" t="str">
        <f t="shared" si="242"/>
        <v/>
      </c>
    </row>
    <row r="1709" spans="1:28" s="271" customFormat="1" ht="20">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40"/>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41"/>
        <v>0</v>
      </c>
      <c r="Y1709" s="270"/>
      <c r="Z1709" s="270"/>
      <c r="AB1709" s="272" t="str">
        <f t="shared" si="242"/>
        <v/>
      </c>
    </row>
    <row r="1710" spans="1:28" s="271" customFormat="1" ht="20">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40"/>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41"/>
        <v>0</v>
      </c>
      <c r="Y1710" s="270"/>
      <c r="Z1710" s="270"/>
      <c r="AB1710" s="272" t="str">
        <f t="shared" si="242"/>
        <v/>
      </c>
    </row>
    <row r="1711" spans="1:28" s="271" customFormat="1" ht="20">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40"/>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41"/>
        <v>0</v>
      </c>
      <c r="Y1711" s="270"/>
      <c r="Z1711" s="270"/>
      <c r="AB1711" s="272" t="str">
        <f t="shared" si="242"/>
        <v/>
      </c>
    </row>
    <row r="1712" spans="1:28" s="271" customFormat="1" ht="20">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40"/>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41"/>
        <v>0</v>
      </c>
      <c r="Y1712" s="270"/>
      <c r="Z1712" s="270"/>
      <c r="AB1712" s="272" t="str">
        <f t="shared" si="242"/>
        <v/>
      </c>
    </row>
    <row r="1713" spans="1:28" s="271" customFormat="1" ht="20">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40"/>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41"/>
        <v>0</v>
      </c>
      <c r="Y1713" s="270"/>
      <c r="Z1713" s="270"/>
      <c r="AB1713" s="272" t="str">
        <f t="shared" si="242"/>
        <v/>
      </c>
    </row>
    <row r="1714" spans="1:28" s="271" customFormat="1" ht="20">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40"/>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41"/>
        <v>0</v>
      </c>
      <c r="Y1714" s="270"/>
      <c r="Z1714" s="270"/>
      <c r="AB1714" s="272" t="str">
        <f t="shared" si="242"/>
        <v/>
      </c>
    </row>
    <row r="1715" spans="1:28" s="271" customFormat="1" ht="20">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40"/>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41"/>
        <v>0</v>
      </c>
      <c r="Y1715" s="270"/>
      <c r="Z1715" s="270"/>
      <c r="AB1715" s="272" t="str">
        <f t="shared" si="242"/>
        <v/>
      </c>
    </row>
    <row r="1716" spans="1:28" s="271" customFormat="1" ht="20">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40"/>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41"/>
        <v>0</v>
      </c>
      <c r="Y1716" s="270"/>
      <c r="Z1716" s="270"/>
      <c r="AB1716" s="272" t="str">
        <f t="shared" si="242"/>
        <v/>
      </c>
    </row>
    <row r="1717" spans="1:28" s="271" customFormat="1" ht="20">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40"/>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41"/>
        <v>0</v>
      </c>
      <c r="Y1717" s="270"/>
      <c r="Z1717" s="270"/>
      <c r="AB1717" s="272" t="str">
        <f t="shared" si="242"/>
        <v/>
      </c>
    </row>
    <row r="1718" spans="1:28" s="271" customFormat="1" ht="20">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40"/>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41"/>
        <v>0</v>
      </c>
      <c r="Y1718" s="270"/>
      <c r="Z1718" s="270"/>
      <c r="AB1718" s="272" t="str">
        <f t="shared" si="242"/>
        <v/>
      </c>
    </row>
    <row r="1719" spans="1:28" s="271" customFormat="1" ht="20">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40"/>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41"/>
        <v>0</v>
      </c>
      <c r="Y1719" s="270"/>
      <c r="Z1719" s="270"/>
      <c r="AB1719" s="272" t="str">
        <f t="shared" si="242"/>
        <v/>
      </c>
    </row>
    <row r="1720" spans="1:28" s="271" customFormat="1" ht="20">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40"/>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41"/>
        <v>0</v>
      </c>
      <c r="Y1720" s="270"/>
      <c r="Z1720" s="270"/>
      <c r="AB1720" s="272" t="str">
        <f t="shared" si="242"/>
        <v/>
      </c>
    </row>
    <row r="1721" spans="1:28" s="271" customFormat="1" ht="20">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40"/>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41"/>
        <v>0</v>
      </c>
      <c r="Y1721" s="270"/>
      <c r="Z1721" s="270"/>
      <c r="AB1721" s="272" t="str">
        <f t="shared" si="242"/>
        <v/>
      </c>
    </row>
    <row r="1722" spans="1:28" s="271" customFormat="1" ht="20">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ca="1" si="240"/>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ca="1" si="241"/>
        <v>0</v>
      </c>
      <c r="Y1722" s="270"/>
      <c r="Z1722" s="270"/>
      <c r="AB1722" s="272" t="str">
        <f t="shared" si="242"/>
        <v/>
      </c>
    </row>
    <row r="1723" spans="1:28" s="271" customFormat="1" ht="20">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 ca="1" si="244">IF(AND(C1723="Smelter not listed",OR(LEN(D1723)=0,LEN(E1723)=0)),1,0)</f>
        <v>0</v>
      </c>
      <c r="Y1723" s="270"/>
      <c r="Z1723" s="270"/>
      <c r="AB1723" s="272" t="str">
        <f t="shared" ref="AB1723" si="245">B1723&amp;C1723</f>
        <v/>
      </c>
    </row>
    <row r="1724" spans="1:28" s="271" customFormat="1" ht="20">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ref="X1724:X1755" ca="1" si="247">IF(AND(C1724="Smelter not listed",OR(LEN(D1724)=0,LEN(E1724)=0)),1,0)</f>
        <v>0</v>
      </c>
      <c r="Y1724" s="270"/>
      <c r="Z1724" s="270"/>
      <c r="AB1724" s="272" t="str">
        <f t="shared" ref="AB1724:AB1755" si="248">B1724&amp;C1724</f>
        <v/>
      </c>
    </row>
    <row r="1725" spans="1:28" s="271" customFormat="1" ht="20">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6"/>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7"/>
        <v>0</v>
      </c>
      <c r="Y1725" s="270"/>
      <c r="Z1725" s="270"/>
      <c r="AB1725" s="272" t="str">
        <f t="shared" si="248"/>
        <v/>
      </c>
    </row>
    <row r="1726" spans="1:28" s="271" customFormat="1" ht="20">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6"/>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7"/>
        <v>0</v>
      </c>
      <c r="Y1726" s="270"/>
      <c r="Z1726" s="270"/>
      <c r="AB1726" s="272" t="str">
        <f t="shared" si="248"/>
        <v/>
      </c>
    </row>
    <row r="1727" spans="1:28" s="271" customFormat="1" ht="20">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6"/>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7"/>
        <v>0</v>
      </c>
      <c r="Y1727" s="270"/>
      <c r="Z1727" s="270"/>
      <c r="AB1727" s="272" t="str">
        <f t="shared" si="248"/>
        <v/>
      </c>
    </row>
    <row r="1728" spans="1:28" s="271" customFormat="1" ht="20">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6"/>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7"/>
        <v>0</v>
      </c>
      <c r="Y1728" s="270"/>
      <c r="Z1728" s="270"/>
      <c r="AB1728" s="272" t="str">
        <f t="shared" si="248"/>
        <v/>
      </c>
    </row>
    <row r="1729" spans="1:28" s="271" customFormat="1" ht="20">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6"/>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7"/>
        <v>0</v>
      </c>
      <c r="Y1729" s="270"/>
      <c r="Z1729" s="270"/>
      <c r="AB1729" s="272" t="str">
        <f t="shared" si="248"/>
        <v/>
      </c>
    </row>
    <row r="1730" spans="1:28" s="271" customFormat="1" ht="20">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6"/>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7"/>
        <v>0</v>
      </c>
      <c r="Y1730" s="270"/>
      <c r="Z1730" s="270"/>
      <c r="AB1730" s="272" t="str">
        <f t="shared" si="248"/>
        <v/>
      </c>
    </row>
    <row r="1731" spans="1:28" s="271" customFormat="1" ht="20">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6"/>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7"/>
        <v>0</v>
      </c>
      <c r="Y1731" s="270"/>
      <c r="Z1731" s="270"/>
      <c r="AB1731" s="272" t="str">
        <f t="shared" si="248"/>
        <v/>
      </c>
    </row>
    <row r="1732" spans="1:28" s="271" customFormat="1" ht="20">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6"/>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7"/>
        <v>0</v>
      </c>
      <c r="Y1732" s="270"/>
      <c r="Z1732" s="270"/>
      <c r="AB1732" s="272" t="str">
        <f t="shared" si="248"/>
        <v/>
      </c>
    </row>
    <row r="1733" spans="1:28" s="271" customFormat="1" ht="20">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6"/>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7"/>
        <v>0</v>
      </c>
      <c r="Y1733" s="270"/>
      <c r="Z1733" s="270"/>
      <c r="AB1733" s="272" t="str">
        <f t="shared" si="248"/>
        <v/>
      </c>
    </row>
    <row r="1734" spans="1:28" s="271" customFormat="1" ht="20">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6"/>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7"/>
        <v>0</v>
      </c>
      <c r="Y1734" s="270"/>
      <c r="Z1734" s="270"/>
      <c r="AB1734" s="272" t="str">
        <f t="shared" si="248"/>
        <v/>
      </c>
    </row>
    <row r="1735" spans="1:28" s="271" customFormat="1" ht="20">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6"/>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7"/>
        <v>0</v>
      </c>
      <c r="Y1735" s="270"/>
      <c r="Z1735" s="270"/>
      <c r="AB1735" s="272" t="str">
        <f t="shared" si="248"/>
        <v/>
      </c>
    </row>
    <row r="1736" spans="1:28" s="271" customFormat="1" ht="20">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6"/>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7"/>
        <v>0</v>
      </c>
      <c r="Y1736" s="270"/>
      <c r="Z1736" s="270"/>
      <c r="AB1736" s="272" t="str">
        <f t="shared" si="248"/>
        <v/>
      </c>
    </row>
    <row r="1737" spans="1:28" s="271" customFormat="1" ht="20">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6"/>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7"/>
        <v>0</v>
      </c>
      <c r="Y1737" s="270"/>
      <c r="Z1737" s="270"/>
      <c r="AB1737" s="272" t="str">
        <f t="shared" si="248"/>
        <v/>
      </c>
    </row>
    <row r="1738" spans="1:28" s="271" customFormat="1" ht="20">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6"/>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7"/>
        <v>0</v>
      </c>
      <c r="Y1738" s="270"/>
      <c r="Z1738" s="270"/>
      <c r="AB1738" s="272" t="str">
        <f t="shared" si="248"/>
        <v/>
      </c>
    </row>
    <row r="1739" spans="1:28" s="271" customFormat="1" ht="20">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6"/>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7"/>
        <v>0</v>
      </c>
      <c r="Y1739" s="270"/>
      <c r="Z1739" s="270"/>
      <c r="AB1739" s="272" t="str">
        <f t="shared" si="248"/>
        <v/>
      </c>
    </row>
    <row r="1740" spans="1:28" s="271" customFormat="1" ht="20">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6"/>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7"/>
        <v>0</v>
      </c>
      <c r="Y1740" s="270"/>
      <c r="Z1740" s="270"/>
      <c r="AB1740" s="272" t="str">
        <f t="shared" si="248"/>
        <v/>
      </c>
    </row>
    <row r="1741" spans="1:28" s="271" customFormat="1" ht="20">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6"/>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7"/>
        <v>0</v>
      </c>
      <c r="Y1741" s="270"/>
      <c r="Z1741" s="270"/>
      <c r="AB1741" s="272" t="str">
        <f t="shared" si="248"/>
        <v/>
      </c>
    </row>
    <row r="1742" spans="1:28" s="271" customFormat="1" ht="20">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6"/>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7"/>
        <v>0</v>
      </c>
      <c r="Y1742" s="270"/>
      <c r="Z1742" s="270"/>
      <c r="AB1742" s="272" t="str">
        <f t="shared" si="248"/>
        <v/>
      </c>
    </row>
    <row r="1743" spans="1:28" s="271" customFormat="1" ht="20">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6"/>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7"/>
        <v>0</v>
      </c>
      <c r="Y1743" s="270"/>
      <c r="Z1743" s="270"/>
      <c r="AB1743" s="272" t="str">
        <f t="shared" si="248"/>
        <v/>
      </c>
    </row>
    <row r="1744" spans="1:28" s="271" customFormat="1" ht="20">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6"/>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7"/>
        <v>0</v>
      </c>
      <c r="Y1744" s="270"/>
      <c r="Z1744" s="270"/>
      <c r="AB1744" s="272" t="str">
        <f t="shared" si="248"/>
        <v/>
      </c>
    </row>
    <row r="1745" spans="1:28" s="271" customFormat="1" ht="20">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6"/>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7"/>
        <v>0</v>
      </c>
      <c r="Y1745" s="270"/>
      <c r="Z1745" s="270"/>
      <c r="AB1745" s="272" t="str">
        <f t="shared" si="248"/>
        <v/>
      </c>
    </row>
    <row r="1746" spans="1:28" s="271" customFormat="1" ht="20">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6"/>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7"/>
        <v>0</v>
      </c>
      <c r="Y1746" s="270"/>
      <c r="Z1746" s="270"/>
      <c r="AB1746" s="272" t="str">
        <f t="shared" si="248"/>
        <v/>
      </c>
    </row>
    <row r="1747" spans="1:28" s="271" customFormat="1" ht="20">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6"/>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7"/>
        <v>0</v>
      </c>
      <c r="Y1747" s="270"/>
      <c r="Z1747" s="270"/>
      <c r="AB1747" s="272" t="str">
        <f t="shared" si="248"/>
        <v/>
      </c>
    </row>
    <row r="1748" spans="1:28" s="271" customFormat="1" ht="20">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6"/>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7"/>
        <v>0</v>
      </c>
      <c r="Y1748" s="270"/>
      <c r="Z1748" s="270"/>
      <c r="AB1748" s="272" t="str">
        <f t="shared" si="248"/>
        <v/>
      </c>
    </row>
    <row r="1749" spans="1:28" s="271" customFormat="1" ht="20">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6"/>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7"/>
        <v>0</v>
      </c>
      <c r="Y1749" s="270"/>
      <c r="Z1749" s="270"/>
      <c r="AB1749" s="272" t="str">
        <f t="shared" si="248"/>
        <v/>
      </c>
    </row>
    <row r="1750" spans="1:28" s="271" customFormat="1" ht="20">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6"/>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7"/>
        <v>0</v>
      </c>
      <c r="Y1750" s="270"/>
      <c r="Z1750" s="270"/>
      <c r="AB1750" s="272" t="str">
        <f t="shared" si="248"/>
        <v/>
      </c>
    </row>
    <row r="1751" spans="1:28" s="271" customFormat="1" ht="20">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6"/>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7"/>
        <v>0</v>
      </c>
      <c r="Y1751" s="270"/>
      <c r="Z1751" s="270"/>
      <c r="AB1751" s="272" t="str">
        <f t="shared" si="248"/>
        <v/>
      </c>
    </row>
    <row r="1752" spans="1:28" s="271" customFormat="1" ht="20">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6"/>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7"/>
        <v>0</v>
      </c>
      <c r="Y1752" s="270"/>
      <c r="Z1752" s="270"/>
      <c r="AB1752" s="272" t="str">
        <f t="shared" si="248"/>
        <v/>
      </c>
    </row>
    <row r="1753" spans="1:28" s="271" customFormat="1" ht="20">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6"/>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7"/>
        <v>0</v>
      </c>
      <c r="Y1753" s="270"/>
      <c r="Z1753" s="270"/>
      <c r="AB1753" s="272" t="str">
        <f t="shared" si="248"/>
        <v/>
      </c>
    </row>
    <row r="1754" spans="1:28" s="271" customFormat="1" ht="20">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6"/>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7"/>
        <v>0</v>
      </c>
      <c r="Y1754" s="270"/>
      <c r="Z1754" s="270"/>
      <c r="AB1754" s="272" t="str">
        <f t="shared" si="248"/>
        <v/>
      </c>
    </row>
    <row r="1755" spans="1:28" s="271" customFormat="1" ht="20">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ca="1" si="246"/>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ca="1" si="247"/>
        <v>0</v>
      </c>
      <c r="Y1755" s="270"/>
      <c r="Z1755" s="270"/>
      <c r="AB1755" s="272" t="str">
        <f t="shared" si="248"/>
        <v/>
      </c>
    </row>
    <row r="1756" spans="1:28" s="271" customFormat="1" ht="20">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ref="X1756:X1786" ca="1" si="250">IF(AND(C1756="Smelter not listed",OR(LEN(D1756)=0,LEN(E1756)=0)),1,0)</f>
        <v>0</v>
      </c>
      <c r="Y1756" s="270"/>
      <c r="Z1756" s="270"/>
      <c r="AB1756" s="272" t="str">
        <f t="shared" ref="AB1756:AB1786" si="251">B1756&amp;C1756</f>
        <v/>
      </c>
    </row>
    <row r="1757" spans="1:28" s="271" customFormat="1" ht="20">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9"/>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50"/>
        <v>0</v>
      </c>
      <c r="Y1757" s="270"/>
      <c r="Z1757" s="270"/>
      <c r="AB1757" s="272" t="str">
        <f t="shared" si="251"/>
        <v/>
      </c>
    </row>
    <row r="1758" spans="1:28" s="271" customFormat="1" ht="20">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9"/>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50"/>
        <v>0</v>
      </c>
      <c r="Y1758" s="270"/>
      <c r="Z1758" s="270"/>
      <c r="AB1758" s="272" t="str">
        <f t="shared" si="251"/>
        <v/>
      </c>
    </row>
    <row r="1759" spans="1:28" s="271" customFormat="1" ht="20">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9"/>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50"/>
        <v>0</v>
      </c>
      <c r="Y1759" s="270"/>
      <c r="Z1759" s="270"/>
      <c r="AB1759" s="272" t="str">
        <f t="shared" si="251"/>
        <v/>
      </c>
    </row>
    <row r="1760" spans="1:28" s="271" customFormat="1" ht="20">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9"/>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50"/>
        <v>0</v>
      </c>
      <c r="Y1760" s="270"/>
      <c r="Z1760" s="270"/>
      <c r="AB1760" s="272" t="str">
        <f t="shared" si="251"/>
        <v/>
      </c>
    </row>
    <row r="1761" spans="1:28" s="271" customFormat="1" ht="20">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9"/>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50"/>
        <v>0</v>
      </c>
      <c r="Y1761" s="270"/>
      <c r="Z1761" s="270"/>
      <c r="AB1761" s="272" t="str">
        <f t="shared" si="251"/>
        <v/>
      </c>
    </row>
    <row r="1762" spans="1:28" s="271" customFormat="1" ht="20">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9"/>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50"/>
        <v>0</v>
      </c>
      <c r="Y1762" s="270"/>
      <c r="Z1762" s="270"/>
      <c r="AB1762" s="272" t="str">
        <f t="shared" si="251"/>
        <v/>
      </c>
    </row>
    <row r="1763" spans="1:28" s="271" customFormat="1" ht="20">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9"/>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50"/>
        <v>0</v>
      </c>
      <c r="Y1763" s="270"/>
      <c r="Z1763" s="270"/>
      <c r="AB1763" s="272" t="str">
        <f t="shared" si="251"/>
        <v/>
      </c>
    </row>
    <row r="1764" spans="1:28" s="271" customFormat="1" ht="20">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9"/>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50"/>
        <v>0</v>
      </c>
      <c r="Y1764" s="270"/>
      <c r="Z1764" s="270"/>
      <c r="AB1764" s="272" t="str">
        <f t="shared" si="251"/>
        <v/>
      </c>
    </row>
    <row r="1765" spans="1:28" s="271" customFormat="1" ht="20">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9"/>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50"/>
        <v>0</v>
      </c>
      <c r="Y1765" s="270"/>
      <c r="Z1765" s="270"/>
      <c r="AB1765" s="272" t="str">
        <f t="shared" si="251"/>
        <v/>
      </c>
    </row>
    <row r="1766" spans="1:28" s="271" customFormat="1" ht="20">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9"/>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50"/>
        <v>0</v>
      </c>
      <c r="Y1766" s="270"/>
      <c r="Z1766" s="270"/>
      <c r="AB1766" s="272" t="str">
        <f t="shared" si="251"/>
        <v/>
      </c>
    </row>
    <row r="1767" spans="1:28" s="271" customFormat="1" ht="20">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9"/>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50"/>
        <v>0</v>
      </c>
      <c r="Y1767" s="270"/>
      <c r="Z1767" s="270"/>
      <c r="AB1767" s="272" t="str">
        <f t="shared" si="251"/>
        <v/>
      </c>
    </row>
    <row r="1768" spans="1:28" s="271" customFormat="1" ht="20">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9"/>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50"/>
        <v>0</v>
      </c>
      <c r="Y1768" s="270"/>
      <c r="Z1768" s="270"/>
      <c r="AB1768" s="272" t="str">
        <f t="shared" si="251"/>
        <v/>
      </c>
    </row>
    <row r="1769" spans="1:28" s="271" customFormat="1" ht="20">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9"/>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50"/>
        <v>0</v>
      </c>
      <c r="Y1769" s="270"/>
      <c r="Z1769" s="270"/>
      <c r="AB1769" s="272" t="str">
        <f t="shared" si="251"/>
        <v/>
      </c>
    </row>
    <row r="1770" spans="1:28" s="271" customFormat="1" ht="20">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9"/>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50"/>
        <v>0</v>
      </c>
      <c r="Y1770" s="270"/>
      <c r="Z1770" s="270"/>
      <c r="AB1770" s="272" t="str">
        <f t="shared" si="251"/>
        <v/>
      </c>
    </row>
    <row r="1771" spans="1:28" s="271" customFormat="1" ht="20">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9"/>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50"/>
        <v>0</v>
      </c>
      <c r="Y1771" s="270"/>
      <c r="Z1771" s="270"/>
      <c r="AB1771" s="272" t="str">
        <f t="shared" si="251"/>
        <v/>
      </c>
    </row>
    <row r="1772" spans="1:28" s="271" customFormat="1" ht="20">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9"/>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50"/>
        <v>0</v>
      </c>
      <c r="Y1772" s="270"/>
      <c r="Z1772" s="270"/>
      <c r="AB1772" s="272" t="str">
        <f t="shared" si="251"/>
        <v/>
      </c>
    </row>
    <row r="1773" spans="1:28" s="271" customFormat="1" ht="20">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9"/>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50"/>
        <v>0</v>
      </c>
      <c r="Y1773" s="270"/>
      <c r="Z1773" s="270"/>
      <c r="AB1773" s="272" t="str">
        <f t="shared" si="251"/>
        <v/>
      </c>
    </row>
    <row r="1774" spans="1:28" s="271" customFormat="1" ht="20">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9"/>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50"/>
        <v>0</v>
      </c>
      <c r="Y1774" s="270"/>
      <c r="Z1774" s="270"/>
      <c r="AB1774" s="272" t="str">
        <f t="shared" si="251"/>
        <v/>
      </c>
    </row>
    <row r="1775" spans="1:28" s="271" customFormat="1" ht="20">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9"/>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50"/>
        <v>0</v>
      </c>
      <c r="Y1775" s="270"/>
      <c r="Z1775" s="270"/>
      <c r="AB1775" s="272" t="str">
        <f t="shared" si="251"/>
        <v/>
      </c>
    </row>
    <row r="1776" spans="1:28" s="271" customFormat="1" ht="20">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9"/>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50"/>
        <v>0</v>
      </c>
      <c r="Y1776" s="270"/>
      <c r="Z1776" s="270"/>
      <c r="AB1776" s="272" t="str">
        <f t="shared" si="251"/>
        <v/>
      </c>
    </row>
    <row r="1777" spans="1:28" s="271" customFormat="1" ht="20">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9"/>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50"/>
        <v>0</v>
      </c>
      <c r="Y1777" s="270"/>
      <c r="Z1777" s="270"/>
      <c r="AB1777" s="272" t="str">
        <f t="shared" si="251"/>
        <v/>
      </c>
    </row>
    <row r="1778" spans="1:28" s="271" customFormat="1" ht="20">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9"/>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50"/>
        <v>0</v>
      </c>
      <c r="Y1778" s="270"/>
      <c r="Z1778" s="270"/>
      <c r="AB1778" s="272" t="str">
        <f t="shared" si="251"/>
        <v/>
      </c>
    </row>
    <row r="1779" spans="1:28" s="271" customFormat="1" ht="20">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9"/>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50"/>
        <v>0</v>
      </c>
      <c r="Y1779" s="270"/>
      <c r="Z1779" s="270"/>
      <c r="AB1779" s="272" t="str">
        <f t="shared" si="251"/>
        <v/>
      </c>
    </row>
    <row r="1780" spans="1:28" s="271" customFormat="1" ht="20">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9"/>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50"/>
        <v>0</v>
      </c>
      <c r="Y1780" s="270"/>
      <c r="Z1780" s="270"/>
      <c r="AB1780" s="272" t="str">
        <f t="shared" si="251"/>
        <v/>
      </c>
    </row>
    <row r="1781" spans="1:28" s="271" customFormat="1" ht="20">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9"/>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50"/>
        <v>0</v>
      </c>
      <c r="Y1781" s="270"/>
      <c r="Z1781" s="270"/>
      <c r="AB1781" s="272" t="str">
        <f t="shared" si="251"/>
        <v/>
      </c>
    </row>
    <row r="1782" spans="1:28" s="271" customFormat="1" ht="20">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9"/>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50"/>
        <v>0</v>
      </c>
      <c r="Y1782" s="270"/>
      <c r="Z1782" s="270"/>
      <c r="AB1782" s="272" t="str">
        <f t="shared" si="251"/>
        <v/>
      </c>
    </row>
    <row r="1783" spans="1:28" s="271" customFormat="1" ht="20">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9"/>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50"/>
        <v>0</v>
      </c>
      <c r="Y1783" s="270"/>
      <c r="Z1783" s="270"/>
      <c r="AB1783" s="272" t="str">
        <f t="shared" si="251"/>
        <v/>
      </c>
    </row>
    <row r="1784" spans="1:28" s="271" customFormat="1" ht="20">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9"/>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50"/>
        <v>0</v>
      </c>
      <c r="Y1784" s="270"/>
      <c r="Z1784" s="270"/>
      <c r="AB1784" s="272" t="str">
        <f t="shared" si="251"/>
        <v/>
      </c>
    </row>
    <row r="1785" spans="1:28" s="271" customFormat="1" ht="20">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9"/>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50"/>
        <v>0</v>
      </c>
      <c r="Y1785" s="270"/>
      <c r="Z1785" s="270"/>
      <c r="AB1785" s="272" t="str">
        <f t="shared" si="251"/>
        <v/>
      </c>
    </row>
    <row r="1786" spans="1:28" s="271" customFormat="1" ht="20">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ca="1" si="249"/>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ca="1" si="250"/>
        <v>0</v>
      </c>
      <c r="Y1786" s="270"/>
      <c r="Z1786" s="270"/>
      <c r="AB1786" s="272" t="str">
        <f t="shared" si="251"/>
        <v/>
      </c>
    </row>
    <row r="1787" spans="1:28" s="271" customFormat="1" ht="20">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 ca="1" si="253">IF(AND(C1787="Smelter not listed",OR(LEN(D1787)=0,LEN(E1787)=0)),1,0)</f>
        <v>0</v>
      </c>
      <c r="Y1787" s="270"/>
      <c r="Z1787" s="270"/>
      <c r="AB1787" s="272" t="str">
        <f t="shared" ref="AB1787" si="254">B1787&amp;C1787</f>
        <v/>
      </c>
    </row>
    <row r="1788" spans="1:28" s="271" customFormat="1" ht="20">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ref="X1788:X1819" ca="1" si="256">IF(AND(C1788="Smelter not listed",OR(LEN(D1788)=0,LEN(E1788)=0)),1,0)</f>
        <v>0</v>
      </c>
      <c r="Y1788" s="270"/>
      <c r="Z1788" s="270"/>
      <c r="AB1788" s="272" t="str">
        <f t="shared" ref="AB1788:AB1819" si="257">B1788&amp;C1788</f>
        <v/>
      </c>
    </row>
    <row r="1789" spans="1:28" s="271" customFormat="1" ht="20">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5"/>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6"/>
        <v>0</v>
      </c>
      <c r="Y1789" s="270"/>
      <c r="Z1789" s="270"/>
      <c r="AB1789" s="272" t="str">
        <f t="shared" si="257"/>
        <v/>
      </c>
    </row>
    <row r="1790" spans="1:28" s="271" customFormat="1" ht="20">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5"/>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6"/>
        <v>0</v>
      </c>
      <c r="Y1790" s="270"/>
      <c r="Z1790" s="270"/>
      <c r="AB1790" s="272" t="str">
        <f t="shared" si="257"/>
        <v/>
      </c>
    </row>
    <row r="1791" spans="1:28" s="271" customFormat="1" ht="20">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5"/>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6"/>
        <v>0</v>
      </c>
      <c r="Y1791" s="270"/>
      <c r="Z1791" s="270"/>
      <c r="AB1791" s="272" t="str">
        <f t="shared" si="257"/>
        <v/>
      </c>
    </row>
    <row r="1792" spans="1:28" s="271" customFormat="1" ht="20">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5"/>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6"/>
        <v>0</v>
      </c>
      <c r="Y1792" s="270"/>
      <c r="Z1792" s="270"/>
      <c r="AB1792" s="272" t="str">
        <f t="shared" si="257"/>
        <v/>
      </c>
    </row>
    <row r="1793" spans="1:28" s="271" customFormat="1" ht="20">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5"/>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6"/>
        <v>0</v>
      </c>
      <c r="Y1793" s="270"/>
      <c r="Z1793" s="270"/>
      <c r="AB1793" s="272" t="str">
        <f t="shared" si="257"/>
        <v/>
      </c>
    </row>
    <row r="1794" spans="1:28" s="271" customFormat="1" ht="20">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5"/>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6"/>
        <v>0</v>
      </c>
      <c r="Y1794" s="270"/>
      <c r="Z1794" s="270"/>
      <c r="AB1794" s="272" t="str">
        <f t="shared" si="257"/>
        <v/>
      </c>
    </row>
    <row r="1795" spans="1:28" s="271" customFormat="1" ht="20">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5"/>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6"/>
        <v>0</v>
      </c>
      <c r="Y1795" s="270"/>
      <c r="Z1795" s="270"/>
      <c r="AB1795" s="272" t="str">
        <f t="shared" si="257"/>
        <v/>
      </c>
    </row>
    <row r="1796" spans="1:28" s="271" customFormat="1" ht="20">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5"/>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6"/>
        <v>0</v>
      </c>
      <c r="Y1796" s="270"/>
      <c r="Z1796" s="270"/>
      <c r="AB1796" s="272" t="str">
        <f t="shared" si="257"/>
        <v/>
      </c>
    </row>
    <row r="1797" spans="1:28" s="271" customFormat="1" ht="20">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5"/>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6"/>
        <v>0</v>
      </c>
      <c r="Y1797" s="270"/>
      <c r="Z1797" s="270"/>
      <c r="AB1797" s="272" t="str">
        <f t="shared" si="257"/>
        <v/>
      </c>
    </row>
    <row r="1798" spans="1:28" s="271" customFormat="1" ht="20">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5"/>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6"/>
        <v>0</v>
      </c>
      <c r="Y1798" s="270"/>
      <c r="Z1798" s="270"/>
      <c r="AB1798" s="272" t="str">
        <f t="shared" si="257"/>
        <v/>
      </c>
    </row>
    <row r="1799" spans="1:28" s="271" customFormat="1" ht="20">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5"/>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6"/>
        <v>0</v>
      </c>
      <c r="Y1799" s="270"/>
      <c r="Z1799" s="270"/>
      <c r="AB1799" s="272" t="str">
        <f t="shared" si="257"/>
        <v/>
      </c>
    </row>
    <row r="1800" spans="1:28" s="271" customFormat="1" ht="20">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5"/>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6"/>
        <v>0</v>
      </c>
      <c r="Y1800" s="270"/>
      <c r="Z1800" s="270"/>
      <c r="AB1800" s="272" t="str">
        <f t="shared" si="257"/>
        <v/>
      </c>
    </row>
    <row r="1801" spans="1:28" s="271" customFormat="1" ht="20">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5"/>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6"/>
        <v>0</v>
      </c>
      <c r="Y1801" s="270"/>
      <c r="Z1801" s="270"/>
      <c r="AB1801" s="272" t="str">
        <f t="shared" si="257"/>
        <v/>
      </c>
    </row>
    <row r="1802" spans="1:28" s="271" customFormat="1" ht="20">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5"/>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6"/>
        <v>0</v>
      </c>
      <c r="Y1802" s="270"/>
      <c r="Z1802" s="270"/>
      <c r="AB1802" s="272" t="str">
        <f t="shared" si="257"/>
        <v/>
      </c>
    </row>
    <row r="1803" spans="1:28" s="271" customFormat="1" ht="20">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5"/>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6"/>
        <v>0</v>
      </c>
      <c r="Y1803" s="270"/>
      <c r="Z1803" s="270"/>
      <c r="AB1803" s="272" t="str">
        <f t="shared" si="257"/>
        <v/>
      </c>
    </row>
    <row r="1804" spans="1:28" s="271" customFormat="1" ht="20">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5"/>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6"/>
        <v>0</v>
      </c>
      <c r="Y1804" s="270"/>
      <c r="Z1804" s="270"/>
      <c r="AB1804" s="272" t="str">
        <f t="shared" si="257"/>
        <v/>
      </c>
    </row>
    <row r="1805" spans="1:28" s="271" customFormat="1" ht="20">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5"/>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6"/>
        <v>0</v>
      </c>
      <c r="Y1805" s="270"/>
      <c r="Z1805" s="270"/>
      <c r="AB1805" s="272" t="str">
        <f t="shared" si="257"/>
        <v/>
      </c>
    </row>
    <row r="1806" spans="1:28" s="271" customFormat="1" ht="20">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5"/>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6"/>
        <v>0</v>
      </c>
      <c r="Y1806" s="270"/>
      <c r="Z1806" s="270"/>
      <c r="AB1806" s="272" t="str">
        <f t="shared" si="257"/>
        <v/>
      </c>
    </row>
    <row r="1807" spans="1:28" s="271" customFormat="1" ht="20">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5"/>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6"/>
        <v>0</v>
      </c>
      <c r="Y1807" s="270"/>
      <c r="Z1807" s="270"/>
      <c r="AB1807" s="272" t="str">
        <f t="shared" si="257"/>
        <v/>
      </c>
    </row>
    <row r="1808" spans="1:28" s="271" customFormat="1" ht="20">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5"/>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6"/>
        <v>0</v>
      </c>
      <c r="Y1808" s="270"/>
      <c r="Z1808" s="270"/>
      <c r="AB1808" s="272" t="str">
        <f t="shared" si="257"/>
        <v/>
      </c>
    </row>
    <row r="1809" spans="1:28" s="271" customFormat="1" ht="20">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5"/>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6"/>
        <v>0</v>
      </c>
      <c r="Y1809" s="270"/>
      <c r="Z1809" s="270"/>
      <c r="AB1809" s="272" t="str">
        <f t="shared" si="257"/>
        <v/>
      </c>
    </row>
    <row r="1810" spans="1:28" s="271" customFormat="1" ht="20">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5"/>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6"/>
        <v>0</v>
      </c>
      <c r="Y1810" s="270"/>
      <c r="Z1810" s="270"/>
      <c r="AB1810" s="272" t="str">
        <f t="shared" si="257"/>
        <v/>
      </c>
    </row>
    <row r="1811" spans="1:28" s="271" customFormat="1" ht="20">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5"/>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6"/>
        <v>0</v>
      </c>
      <c r="Y1811" s="270"/>
      <c r="Z1811" s="270"/>
      <c r="AB1811" s="272" t="str">
        <f t="shared" si="257"/>
        <v/>
      </c>
    </row>
    <row r="1812" spans="1:28" s="271" customFormat="1" ht="20">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5"/>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6"/>
        <v>0</v>
      </c>
      <c r="Y1812" s="270"/>
      <c r="Z1812" s="270"/>
      <c r="AB1812" s="272" t="str">
        <f t="shared" si="257"/>
        <v/>
      </c>
    </row>
    <row r="1813" spans="1:28" s="271" customFormat="1" ht="20">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5"/>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6"/>
        <v>0</v>
      </c>
      <c r="Y1813" s="270"/>
      <c r="Z1813" s="270"/>
      <c r="AB1813" s="272" t="str">
        <f t="shared" si="257"/>
        <v/>
      </c>
    </row>
    <row r="1814" spans="1:28" s="271" customFormat="1" ht="20">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5"/>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6"/>
        <v>0</v>
      </c>
      <c r="Y1814" s="270"/>
      <c r="Z1814" s="270"/>
      <c r="AB1814" s="272" t="str">
        <f t="shared" si="257"/>
        <v/>
      </c>
    </row>
    <row r="1815" spans="1:28" s="271" customFormat="1" ht="20">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5"/>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6"/>
        <v>0</v>
      </c>
      <c r="Y1815" s="270"/>
      <c r="Z1815" s="270"/>
      <c r="AB1815" s="272" t="str">
        <f t="shared" si="257"/>
        <v/>
      </c>
    </row>
    <row r="1816" spans="1:28" s="271" customFormat="1" ht="20">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5"/>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6"/>
        <v>0</v>
      </c>
      <c r="Y1816" s="270"/>
      <c r="Z1816" s="270"/>
      <c r="AB1816" s="272" t="str">
        <f t="shared" si="257"/>
        <v/>
      </c>
    </row>
    <row r="1817" spans="1:28" s="271" customFormat="1" ht="20">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5"/>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6"/>
        <v>0</v>
      </c>
      <c r="Y1817" s="270"/>
      <c r="Z1817" s="270"/>
      <c r="AB1817" s="272" t="str">
        <f t="shared" si="257"/>
        <v/>
      </c>
    </row>
    <row r="1818" spans="1:28" s="271" customFormat="1" ht="20">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5"/>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6"/>
        <v>0</v>
      </c>
      <c r="Y1818" s="270"/>
      <c r="Z1818" s="270"/>
      <c r="AB1818" s="272" t="str">
        <f t="shared" si="257"/>
        <v/>
      </c>
    </row>
    <row r="1819" spans="1:28" s="271" customFormat="1" ht="20">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ca="1" si="255"/>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ca="1" si="256"/>
        <v>0</v>
      </c>
      <c r="Y1819" s="270"/>
      <c r="Z1819" s="270"/>
      <c r="AB1819" s="272" t="str">
        <f t="shared" si="257"/>
        <v/>
      </c>
    </row>
    <row r="1820" spans="1:28" s="271" customFormat="1" ht="20">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ref="X1820:X1850" ca="1" si="259">IF(AND(C1820="Smelter not listed",OR(LEN(D1820)=0,LEN(E1820)=0)),1,0)</f>
        <v>0</v>
      </c>
      <c r="Y1820" s="270"/>
      <c r="Z1820" s="270"/>
      <c r="AB1820" s="272" t="str">
        <f t="shared" ref="AB1820:AB1850" si="260">B1820&amp;C1820</f>
        <v/>
      </c>
    </row>
    <row r="1821" spans="1:28" s="271" customFormat="1" ht="20">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8"/>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9"/>
        <v>0</v>
      </c>
      <c r="Y1821" s="270"/>
      <c r="Z1821" s="270"/>
      <c r="AB1821" s="272" t="str">
        <f t="shared" si="260"/>
        <v/>
      </c>
    </row>
    <row r="1822" spans="1:28" s="271" customFormat="1" ht="20">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8"/>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9"/>
        <v>0</v>
      </c>
      <c r="Y1822" s="270"/>
      <c r="Z1822" s="270"/>
      <c r="AB1822" s="272" t="str">
        <f t="shared" si="260"/>
        <v/>
      </c>
    </row>
    <row r="1823" spans="1:28" s="271" customFormat="1" ht="20">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8"/>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9"/>
        <v>0</v>
      </c>
      <c r="Y1823" s="270"/>
      <c r="Z1823" s="270"/>
      <c r="AB1823" s="272" t="str">
        <f t="shared" si="260"/>
        <v/>
      </c>
    </row>
    <row r="1824" spans="1:28" s="271" customFormat="1" ht="20">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8"/>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9"/>
        <v>0</v>
      </c>
      <c r="Y1824" s="270"/>
      <c r="Z1824" s="270"/>
      <c r="AB1824" s="272" t="str">
        <f t="shared" si="260"/>
        <v/>
      </c>
    </row>
    <row r="1825" spans="1:28" s="271" customFormat="1" ht="20">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8"/>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9"/>
        <v>0</v>
      </c>
      <c r="Y1825" s="270"/>
      <c r="Z1825" s="270"/>
      <c r="AB1825" s="272" t="str">
        <f t="shared" si="260"/>
        <v/>
      </c>
    </row>
    <row r="1826" spans="1:28" s="271" customFormat="1" ht="20">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8"/>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9"/>
        <v>0</v>
      </c>
      <c r="Y1826" s="270"/>
      <c r="Z1826" s="270"/>
      <c r="AB1826" s="272" t="str">
        <f t="shared" si="260"/>
        <v/>
      </c>
    </row>
    <row r="1827" spans="1:28" s="271" customFormat="1" ht="20">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8"/>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9"/>
        <v>0</v>
      </c>
      <c r="Y1827" s="270"/>
      <c r="Z1827" s="270"/>
      <c r="AB1827" s="272" t="str">
        <f t="shared" si="260"/>
        <v/>
      </c>
    </row>
    <row r="1828" spans="1:28" s="271" customFormat="1" ht="20">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8"/>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9"/>
        <v>0</v>
      </c>
      <c r="Y1828" s="270"/>
      <c r="Z1828" s="270"/>
      <c r="AB1828" s="272" t="str">
        <f t="shared" si="260"/>
        <v/>
      </c>
    </row>
    <row r="1829" spans="1:28" s="271" customFormat="1" ht="20">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8"/>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9"/>
        <v>0</v>
      </c>
      <c r="Y1829" s="270"/>
      <c r="Z1829" s="270"/>
      <c r="AB1829" s="272" t="str">
        <f t="shared" si="260"/>
        <v/>
      </c>
    </row>
    <row r="1830" spans="1:28" s="271" customFormat="1" ht="20">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8"/>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9"/>
        <v>0</v>
      </c>
      <c r="Y1830" s="270"/>
      <c r="Z1830" s="270"/>
      <c r="AB1830" s="272" t="str">
        <f t="shared" si="260"/>
        <v/>
      </c>
    </row>
    <row r="1831" spans="1:28" s="271" customFormat="1" ht="20">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8"/>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9"/>
        <v>0</v>
      </c>
      <c r="Y1831" s="270"/>
      <c r="Z1831" s="270"/>
      <c r="AB1831" s="272" t="str">
        <f t="shared" si="260"/>
        <v/>
      </c>
    </row>
    <row r="1832" spans="1:28" s="271" customFormat="1" ht="20">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8"/>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9"/>
        <v>0</v>
      </c>
      <c r="Y1832" s="270"/>
      <c r="Z1832" s="270"/>
      <c r="AB1832" s="272" t="str">
        <f t="shared" si="260"/>
        <v/>
      </c>
    </row>
    <row r="1833" spans="1:28" s="271" customFormat="1" ht="20">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8"/>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9"/>
        <v>0</v>
      </c>
      <c r="Y1833" s="270"/>
      <c r="Z1833" s="270"/>
      <c r="AB1833" s="272" t="str">
        <f t="shared" si="260"/>
        <v/>
      </c>
    </row>
    <row r="1834" spans="1:28" s="271" customFormat="1" ht="20">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8"/>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9"/>
        <v>0</v>
      </c>
      <c r="Y1834" s="270"/>
      <c r="Z1834" s="270"/>
      <c r="AB1834" s="272" t="str">
        <f t="shared" si="260"/>
        <v/>
      </c>
    </row>
    <row r="1835" spans="1:28" s="271" customFormat="1" ht="20">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8"/>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9"/>
        <v>0</v>
      </c>
      <c r="Y1835" s="270"/>
      <c r="Z1835" s="270"/>
      <c r="AB1835" s="272" t="str">
        <f t="shared" si="260"/>
        <v/>
      </c>
    </row>
    <row r="1836" spans="1:28" s="271" customFormat="1" ht="20">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8"/>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9"/>
        <v>0</v>
      </c>
      <c r="Y1836" s="270"/>
      <c r="Z1836" s="270"/>
      <c r="AB1836" s="272" t="str">
        <f t="shared" si="260"/>
        <v/>
      </c>
    </row>
    <row r="1837" spans="1:28" s="271" customFormat="1" ht="20">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8"/>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9"/>
        <v>0</v>
      </c>
      <c r="Y1837" s="270"/>
      <c r="Z1837" s="270"/>
      <c r="AB1837" s="272" t="str">
        <f t="shared" si="260"/>
        <v/>
      </c>
    </row>
    <row r="1838" spans="1:28" s="271" customFormat="1" ht="20">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8"/>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9"/>
        <v>0</v>
      </c>
      <c r="Y1838" s="270"/>
      <c r="Z1838" s="270"/>
      <c r="AB1838" s="272" t="str">
        <f t="shared" si="260"/>
        <v/>
      </c>
    </row>
    <row r="1839" spans="1:28" s="271" customFormat="1" ht="20">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8"/>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9"/>
        <v>0</v>
      </c>
      <c r="Y1839" s="270"/>
      <c r="Z1839" s="270"/>
      <c r="AB1839" s="272" t="str">
        <f t="shared" si="260"/>
        <v/>
      </c>
    </row>
    <row r="1840" spans="1:28" s="271" customFormat="1" ht="20">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8"/>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9"/>
        <v>0</v>
      </c>
      <c r="Y1840" s="270"/>
      <c r="Z1840" s="270"/>
      <c r="AB1840" s="272" t="str">
        <f t="shared" si="260"/>
        <v/>
      </c>
    </row>
    <row r="1841" spans="1:28" s="271" customFormat="1" ht="20">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8"/>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9"/>
        <v>0</v>
      </c>
      <c r="Y1841" s="270"/>
      <c r="Z1841" s="270"/>
      <c r="AB1841" s="272" t="str">
        <f t="shared" si="260"/>
        <v/>
      </c>
    </row>
    <row r="1842" spans="1:28" s="271" customFormat="1" ht="20">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8"/>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9"/>
        <v>0</v>
      </c>
      <c r="Y1842" s="270"/>
      <c r="Z1842" s="270"/>
      <c r="AB1842" s="272" t="str">
        <f t="shared" si="260"/>
        <v/>
      </c>
    </row>
    <row r="1843" spans="1:28" s="271" customFormat="1" ht="20">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8"/>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9"/>
        <v>0</v>
      </c>
      <c r="Y1843" s="270"/>
      <c r="Z1843" s="270"/>
      <c r="AB1843" s="272" t="str">
        <f t="shared" si="260"/>
        <v/>
      </c>
    </row>
    <row r="1844" spans="1:28" s="271" customFormat="1" ht="20">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8"/>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9"/>
        <v>0</v>
      </c>
      <c r="Y1844" s="270"/>
      <c r="Z1844" s="270"/>
      <c r="AB1844" s="272" t="str">
        <f t="shared" si="260"/>
        <v/>
      </c>
    </row>
    <row r="1845" spans="1:28" s="271" customFormat="1" ht="20">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8"/>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9"/>
        <v>0</v>
      </c>
      <c r="Y1845" s="270"/>
      <c r="Z1845" s="270"/>
      <c r="AB1845" s="272" t="str">
        <f t="shared" si="260"/>
        <v/>
      </c>
    </row>
    <row r="1846" spans="1:28" s="271" customFormat="1" ht="20">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8"/>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9"/>
        <v>0</v>
      </c>
      <c r="Y1846" s="270"/>
      <c r="Z1846" s="270"/>
      <c r="AB1846" s="272" t="str">
        <f t="shared" si="260"/>
        <v/>
      </c>
    </row>
    <row r="1847" spans="1:28" s="271" customFormat="1" ht="20">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8"/>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9"/>
        <v>0</v>
      </c>
      <c r="Y1847" s="270"/>
      <c r="Z1847" s="270"/>
      <c r="AB1847" s="272" t="str">
        <f t="shared" si="260"/>
        <v/>
      </c>
    </row>
    <row r="1848" spans="1:28" s="271" customFormat="1" ht="20">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8"/>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9"/>
        <v>0</v>
      </c>
      <c r="Y1848" s="270"/>
      <c r="Z1848" s="270"/>
      <c r="AB1848" s="272" t="str">
        <f t="shared" si="260"/>
        <v/>
      </c>
    </row>
    <row r="1849" spans="1:28" s="271" customFormat="1" ht="20">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8"/>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9"/>
        <v>0</v>
      </c>
      <c r="Y1849" s="270"/>
      <c r="Z1849" s="270"/>
      <c r="AB1849" s="272" t="str">
        <f t="shared" si="260"/>
        <v/>
      </c>
    </row>
    <row r="1850" spans="1:28" s="271" customFormat="1" ht="20">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ca="1" si="258"/>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ca="1" si="259"/>
        <v>0</v>
      </c>
      <c r="Y1850" s="270"/>
      <c r="Z1850" s="270"/>
      <c r="AB1850" s="272" t="str">
        <f t="shared" si="260"/>
        <v/>
      </c>
    </row>
    <row r="1851" spans="1:28" s="271" customFormat="1" ht="20">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 ca="1" si="262">IF(AND(C1851="Smelter not listed",OR(LEN(D1851)=0,LEN(E1851)=0)),1,0)</f>
        <v>0</v>
      </c>
      <c r="Y1851" s="270"/>
      <c r="Z1851" s="270"/>
      <c r="AB1851" s="272" t="str">
        <f t="shared" ref="AB1851" si="263">B1851&amp;C1851</f>
        <v/>
      </c>
    </row>
    <row r="1852" spans="1:28" s="271" customFormat="1" ht="20">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ref="X1852:X1883" ca="1" si="265">IF(AND(C1852="Smelter not listed",OR(LEN(D1852)=0,LEN(E1852)=0)),1,0)</f>
        <v>0</v>
      </c>
      <c r="Y1852" s="270"/>
      <c r="Z1852" s="270"/>
      <c r="AB1852" s="272" t="str">
        <f t="shared" ref="AB1852:AB1883" si="266">B1852&amp;C1852</f>
        <v/>
      </c>
    </row>
    <row r="1853" spans="1:28" s="271" customFormat="1" ht="20">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4"/>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5"/>
        <v>0</v>
      </c>
      <c r="Y1853" s="270"/>
      <c r="Z1853" s="270"/>
      <c r="AB1853" s="272" t="str">
        <f t="shared" si="266"/>
        <v/>
      </c>
    </row>
    <row r="1854" spans="1:28" s="271" customFormat="1" ht="20">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4"/>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5"/>
        <v>0</v>
      </c>
      <c r="Y1854" s="270"/>
      <c r="Z1854" s="270"/>
      <c r="AB1854" s="272" t="str">
        <f t="shared" si="266"/>
        <v/>
      </c>
    </row>
    <row r="1855" spans="1:28" s="271" customFormat="1" ht="20">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4"/>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5"/>
        <v>0</v>
      </c>
      <c r="Y1855" s="270"/>
      <c r="Z1855" s="270"/>
      <c r="AB1855" s="272" t="str">
        <f t="shared" si="266"/>
        <v/>
      </c>
    </row>
    <row r="1856" spans="1:28" s="271" customFormat="1" ht="20">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4"/>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5"/>
        <v>0</v>
      </c>
      <c r="Y1856" s="270"/>
      <c r="Z1856" s="270"/>
      <c r="AB1856" s="272" t="str">
        <f t="shared" si="266"/>
        <v/>
      </c>
    </row>
    <row r="1857" spans="1:28" s="271" customFormat="1" ht="20">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4"/>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5"/>
        <v>0</v>
      </c>
      <c r="Y1857" s="270"/>
      <c r="Z1857" s="270"/>
      <c r="AB1857" s="272" t="str">
        <f t="shared" si="266"/>
        <v/>
      </c>
    </row>
    <row r="1858" spans="1:28" s="271" customFormat="1" ht="20">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4"/>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5"/>
        <v>0</v>
      </c>
      <c r="Y1858" s="270"/>
      <c r="Z1858" s="270"/>
      <c r="AB1858" s="272" t="str">
        <f t="shared" si="266"/>
        <v/>
      </c>
    </row>
    <row r="1859" spans="1:28" s="271" customFormat="1" ht="20">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4"/>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5"/>
        <v>0</v>
      </c>
      <c r="Y1859" s="270"/>
      <c r="Z1859" s="270"/>
      <c r="AB1859" s="272" t="str">
        <f t="shared" si="266"/>
        <v/>
      </c>
    </row>
    <row r="1860" spans="1:28" s="271" customFormat="1" ht="20">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4"/>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5"/>
        <v>0</v>
      </c>
      <c r="Y1860" s="270"/>
      <c r="Z1860" s="270"/>
      <c r="AB1860" s="272" t="str">
        <f t="shared" si="266"/>
        <v/>
      </c>
    </row>
    <row r="1861" spans="1:28" s="271" customFormat="1" ht="20">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4"/>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5"/>
        <v>0</v>
      </c>
      <c r="Y1861" s="270"/>
      <c r="Z1861" s="270"/>
      <c r="AB1861" s="272" t="str">
        <f t="shared" si="266"/>
        <v/>
      </c>
    </row>
    <row r="1862" spans="1:28" s="271" customFormat="1" ht="20">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4"/>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5"/>
        <v>0</v>
      </c>
      <c r="Y1862" s="270"/>
      <c r="Z1862" s="270"/>
      <c r="AB1862" s="272" t="str">
        <f t="shared" si="266"/>
        <v/>
      </c>
    </row>
    <row r="1863" spans="1:28" s="271" customFormat="1" ht="20">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4"/>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5"/>
        <v>0</v>
      </c>
      <c r="Y1863" s="270"/>
      <c r="Z1863" s="270"/>
      <c r="AB1863" s="272" t="str">
        <f t="shared" si="266"/>
        <v/>
      </c>
    </row>
    <row r="1864" spans="1:28" s="271" customFormat="1" ht="20">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4"/>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5"/>
        <v>0</v>
      </c>
      <c r="Y1864" s="270"/>
      <c r="Z1864" s="270"/>
      <c r="AB1864" s="272" t="str">
        <f t="shared" si="266"/>
        <v/>
      </c>
    </row>
    <row r="1865" spans="1:28" s="271" customFormat="1" ht="20">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4"/>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5"/>
        <v>0</v>
      </c>
      <c r="Y1865" s="270"/>
      <c r="Z1865" s="270"/>
      <c r="AB1865" s="272" t="str">
        <f t="shared" si="266"/>
        <v/>
      </c>
    </row>
    <row r="1866" spans="1:28" s="271" customFormat="1" ht="20">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4"/>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5"/>
        <v>0</v>
      </c>
      <c r="Y1866" s="270"/>
      <c r="Z1866" s="270"/>
      <c r="AB1866" s="272" t="str">
        <f t="shared" si="266"/>
        <v/>
      </c>
    </row>
    <row r="1867" spans="1:28" s="271" customFormat="1" ht="20">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4"/>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5"/>
        <v>0</v>
      </c>
      <c r="Y1867" s="270"/>
      <c r="Z1867" s="270"/>
      <c r="AB1867" s="272" t="str">
        <f t="shared" si="266"/>
        <v/>
      </c>
    </row>
    <row r="1868" spans="1:28" s="271" customFormat="1" ht="20">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4"/>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5"/>
        <v>0</v>
      </c>
      <c r="Y1868" s="270"/>
      <c r="Z1868" s="270"/>
      <c r="AB1868" s="272" t="str">
        <f t="shared" si="266"/>
        <v/>
      </c>
    </row>
    <row r="1869" spans="1:28" s="271" customFormat="1" ht="20">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4"/>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5"/>
        <v>0</v>
      </c>
      <c r="Y1869" s="270"/>
      <c r="Z1869" s="270"/>
      <c r="AB1869" s="272" t="str">
        <f t="shared" si="266"/>
        <v/>
      </c>
    </row>
    <row r="1870" spans="1:28" s="271" customFormat="1" ht="20">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4"/>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5"/>
        <v>0</v>
      </c>
      <c r="Y1870" s="270"/>
      <c r="Z1870" s="270"/>
      <c r="AB1870" s="272" t="str">
        <f t="shared" si="266"/>
        <v/>
      </c>
    </row>
    <row r="1871" spans="1:28" s="271" customFormat="1" ht="20">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4"/>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5"/>
        <v>0</v>
      </c>
      <c r="Y1871" s="270"/>
      <c r="Z1871" s="270"/>
      <c r="AB1871" s="272" t="str">
        <f t="shared" si="266"/>
        <v/>
      </c>
    </row>
    <row r="1872" spans="1:28" s="271" customFormat="1" ht="20">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4"/>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5"/>
        <v>0</v>
      </c>
      <c r="Y1872" s="270"/>
      <c r="Z1872" s="270"/>
      <c r="AB1872" s="272" t="str">
        <f t="shared" si="266"/>
        <v/>
      </c>
    </row>
    <row r="1873" spans="1:28" s="271" customFormat="1" ht="20">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4"/>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5"/>
        <v>0</v>
      </c>
      <c r="Y1873" s="270"/>
      <c r="Z1873" s="270"/>
      <c r="AB1873" s="272" t="str">
        <f t="shared" si="266"/>
        <v/>
      </c>
    </row>
    <row r="1874" spans="1:28" s="271" customFormat="1" ht="20">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4"/>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5"/>
        <v>0</v>
      </c>
      <c r="Y1874" s="270"/>
      <c r="Z1874" s="270"/>
      <c r="AB1874" s="272" t="str">
        <f t="shared" si="266"/>
        <v/>
      </c>
    </row>
    <row r="1875" spans="1:28" s="271" customFormat="1" ht="20">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4"/>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5"/>
        <v>0</v>
      </c>
      <c r="Y1875" s="270"/>
      <c r="Z1875" s="270"/>
      <c r="AB1875" s="272" t="str">
        <f t="shared" si="266"/>
        <v/>
      </c>
    </row>
    <row r="1876" spans="1:28" s="271" customFormat="1" ht="20">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4"/>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5"/>
        <v>0</v>
      </c>
      <c r="Y1876" s="270"/>
      <c r="Z1876" s="270"/>
      <c r="AB1876" s="272" t="str">
        <f t="shared" si="266"/>
        <v/>
      </c>
    </row>
    <row r="1877" spans="1:28" s="271" customFormat="1" ht="20">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4"/>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5"/>
        <v>0</v>
      </c>
      <c r="Y1877" s="270"/>
      <c r="Z1877" s="270"/>
      <c r="AB1877" s="272" t="str">
        <f t="shared" si="266"/>
        <v/>
      </c>
    </row>
    <row r="1878" spans="1:28" s="271" customFormat="1" ht="20">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4"/>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5"/>
        <v>0</v>
      </c>
      <c r="Y1878" s="270"/>
      <c r="Z1878" s="270"/>
      <c r="AB1878" s="272" t="str">
        <f t="shared" si="266"/>
        <v/>
      </c>
    </row>
    <row r="1879" spans="1:28" s="271" customFormat="1" ht="20">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4"/>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5"/>
        <v>0</v>
      </c>
      <c r="Y1879" s="270"/>
      <c r="Z1879" s="270"/>
      <c r="AB1879" s="272" t="str">
        <f t="shared" si="266"/>
        <v/>
      </c>
    </row>
    <row r="1880" spans="1:28" s="271" customFormat="1" ht="20">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4"/>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5"/>
        <v>0</v>
      </c>
      <c r="Y1880" s="270"/>
      <c r="Z1880" s="270"/>
      <c r="AB1880" s="272" t="str">
        <f t="shared" si="266"/>
        <v/>
      </c>
    </row>
    <row r="1881" spans="1:28" s="271" customFormat="1" ht="20">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4"/>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5"/>
        <v>0</v>
      </c>
      <c r="Y1881" s="270"/>
      <c r="Z1881" s="270"/>
      <c r="AB1881" s="272" t="str">
        <f t="shared" si="266"/>
        <v/>
      </c>
    </row>
    <row r="1882" spans="1:28" s="271" customFormat="1" ht="20">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4"/>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5"/>
        <v>0</v>
      </c>
      <c r="Y1882" s="270"/>
      <c r="Z1882" s="270"/>
      <c r="AB1882" s="272" t="str">
        <f t="shared" si="266"/>
        <v/>
      </c>
    </row>
    <row r="1883" spans="1:28" s="271" customFormat="1" ht="20">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ca="1" si="264"/>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ca="1" si="265"/>
        <v>0</v>
      </c>
      <c r="Y1883" s="270"/>
      <c r="Z1883" s="270"/>
      <c r="AB1883" s="272" t="str">
        <f t="shared" si="266"/>
        <v/>
      </c>
    </row>
    <row r="1884" spans="1:28" s="271" customFormat="1" ht="20">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ref="X1884:X1914" ca="1" si="268">IF(AND(C1884="Smelter not listed",OR(LEN(D1884)=0,LEN(E1884)=0)),1,0)</f>
        <v>0</v>
      </c>
      <c r="Y1884" s="270"/>
      <c r="Z1884" s="270"/>
      <c r="AB1884" s="272" t="str">
        <f t="shared" ref="AB1884:AB1914" si="269">B1884&amp;C1884</f>
        <v/>
      </c>
    </row>
    <row r="1885" spans="1:28" s="271" customFormat="1" ht="20">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7"/>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8"/>
        <v>0</v>
      </c>
      <c r="Y1885" s="270"/>
      <c r="Z1885" s="270"/>
      <c r="AB1885" s="272" t="str">
        <f t="shared" si="269"/>
        <v/>
      </c>
    </row>
    <row r="1886" spans="1:28" s="271" customFormat="1" ht="20">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7"/>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8"/>
        <v>0</v>
      </c>
      <c r="Y1886" s="270"/>
      <c r="Z1886" s="270"/>
      <c r="AB1886" s="272" t="str">
        <f t="shared" si="269"/>
        <v/>
      </c>
    </row>
    <row r="1887" spans="1:28" s="271" customFormat="1" ht="20">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7"/>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8"/>
        <v>0</v>
      </c>
      <c r="Y1887" s="270"/>
      <c r="Z1887" s="270"/>
      <c r="AB1887" s="272" t="str">
        <f t="shared" si="269"/>
        <v/>
      </c>
    </row>
    <row r="1888" spans="1:28" s="271" customFormat="1" ht="20">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7"/>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8"/>
        <v>0</v>
      </c>
      <c r="Y1888" s="270"/>
      <c r="Z1888" s="270"/>
      <c r="AB1888" s="272" t="str">
        <f t="shared" si="269"/>
        <v/>
      </c>
    </row>
    <row r="1889" spans="1:28" s="271" customFormat="1" ht="20">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7"/>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8"/>
        <v>0</v>
      </c>
      <c r="Y1889" s="270"/>
      <c r="Z1889" s="270"/>
      <c r="AB1889" s="272" t="str">
        <f t="shared" si="269"/>
        <v/>
      </c>
    </row>
    <row r="1890" spans="1:28" s="271" customFormat="1" ht="20">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7"/>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8"/>
        <v>0</v>
      </c>
      <c r="Y1890" s="270"/>
      <c r="Z1890" s="270"/>
      <c r="AB1890" s="272" t="str">
        <f t="shared" si="269"/>
        <v/>
      </c>
    </row>
    <row r="1891" spans="1:28" s="271" customFormat="1" ht="20">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7"/>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8"/>
        <v>0</v>
      </c>
      <c r="Y1891" s="270"/>
      <c r="Z1891" s="270"/>
      <c r="AB1891" s="272" t="str">
        <f t="shared" si="269"/>
        <v/>
      </c>
    </row>
    <row r="1892" spans="1:28" s="271" customFormat="1" ht="20">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7"/>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8"/>
        <v>0</v>
      </c>
      <c r="Y1892" s="270"/>
      <c r="Z1892" s="270"/>
      <c r="AB1892" s="272" t="str">
        <f t="shared" si="269"/>
        <v/>
      </c>
    </row>
    <row r="1893" spans="1:28" s="271" customFormat="1" ht="20">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7"/>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8"/>
        <v>0</v>
      </c>
      <c r="Y1893" s="270"/>
      <c r="Z1893" s="270"/>
      <c r="AB1893" s="272" t="str">
        <f t="shared" si="269"/>
        <v/>
      </c>
    </row>
    <row r="1894" spans="1:28" s="271" customFormat="1" ht="20">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7"/>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8"/>
        <v>0</v>
      </c>
      <c r="Y1894" s="270"/>
      <c r="Z1894" s="270"/>
      <c r="AB1894" s="272" t="str">
        <f t="shared" si="269"/>
        <v/>
      </c>
    </row>
    <row r="1895" spans="1:28" s="271" customFormat="1" ht="20">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7"/>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8"/>
        <v>0</v>
      </c>
      <c r="Y1895" s="270"/>
      <c r="Z1895" s="270"/>
      <c r="AB1895" s="272" t="str">
        <f t="shared" si="269"/>
        <v/>
      </c>
    </row>
    <row r="1896" spans="1:28" s="271" customFormat="1" ht="20">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7"/>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8"/>
        <v>0</v>
      </c>
      <c r="Y1896" s="270"/>
      <c r="Z1896" s="270"/>
      <c r="AB1896" s="272" t="str">
        <f t="shared" si="269"/>
        <v/>
      </c>
    </row>
    <row r="1897" spans="1:28" s="271" customFormat="1" ht="20">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7"/>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8"/>
        <v>0</v>
      </c>
      <c r="Y1897" s="270"/>
      <c r="Z1897" s="270"/>
      <c r="AB1897" s="272" t="str">
        <f t="shared" si="269"/>
        <v/>
      </c>
    </row>
    <row r="1898" spans="1:28" s="271" customFormat="1" ht="20">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7"/>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8"/>
        <v>0</v>
      </c>
      <c r="Y1898" s="270"/>
      <c r="Z1898" s="270"/>
      <c r="AB1898" s="272" t="str">
        <f t="shared" si="269"/>
        <v/>
      </c>
    </row>
    <row r="1899" spans="1:28" s="271" customFormat="1" ht="20">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7"/>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8"/>
        <v>0</v>
      </c>
      <c r="Y1899" s="270"/>
      <c r="Z1899" s="270"/>
      <c r="AB1899" s="272" t="str">
        <f t="shared" si="269"/>
        <v/>
      </c>
    </row>
    <row r="1900" spans="1:28" s="271" customFormat="1" ht="20">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7"/>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8"/>
        <v>0</v>
      </c>
      <c r="Y1900" s="270"/>
      <c r="Z1900" s="270"/>
      <c r="AB1900" s="272" t="str">
        <f t="shared" si="269"/>
        <v/>
      </c>
    </row>
    <row r="1901" spans="1:28" s="271" customFormat="1" ht="20">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7"/>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8"/>
        <v>0</v>
      </c>
      <c r="Y1901" s="270"/>
      <c r="Z1901" s="270"/>
      <c r="AB1901" s="272" t="str">
        <f t="shared" si="269"/>
        <v/>
      </c>
    </row>
    <row r="1902" spans="1:28" s="271" customFormat="1" ht="20">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7"/>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8"/>
        <v>0</v>
      </c>
      <c r="Y1902" s="270"/>
      <c r="Z1902" s="270"/>
      <c r="AB1902" s="272" t="str">
        <f t="shared" si="269"/>
        <v/>
      </c>
    </row>
    <row r="1903" spans="1:28" s="271" customFormat="1" ht="20">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7"/>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8"/>
        <v>0</v>
      </c>
      <c r="Y1903" s="270"/>
      <c r="Z1903" s="270"/>
      <c r="AB1903" s="272" t="str">
        <f t="shared" si="269"/>
        <v/>
      </c>
    </row>
    <row r="1904" spans="1:28" s="271" customFormat="1" ht="20">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7"/>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8"/>
        <v>0</v>
      </c>
      <c r="Y1904" s="270"/>
      <c r="Z1904" s="270"/>
      <c r="AB1904" s="272" t="str">
        <f t="shared" si="269"/>
        <v/>
      </c>
    </row>
    <row r="1905" spans="1:28" s="271" customFormat="1" ht="20">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7"/>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8"/>
        <v>0</v>
      </c>
      <c r="Y1905" s="270"/>
      <c r="Z1905" s="270"/>
      <c r="AB1905" s="272" t="str">
        <f t="shared" si="269"/>
        <v/>
      </c>
    </row>
    <row r="1906" spans="1:28" s="271" customFormat="1" ht="20">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7"/>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8"/>
        <v>0</v>
      </c>
      <c r="Y1906" s="270"/>
      <c r="Z1906" s="270"/>
      <c r="AB1906" s="272" t="str">
        <f t="shared" si="269"/>
        <v/>
      </c>
    </row>
    <row r="1907" spans="1:28" s="271" customFormat="1" ht="20">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7"/>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8"/>
        <v>0</v>
      </c>
      <c r="Y1907" s="270"/>
      <c r="Z1907" s="270"/>
      <c r="AB1907" s="272" t="str">
        <f t="shared" si="269"/>
        <v/>
      </c>
    </row>
    <row r="1908" spans="1:28" s="271" customFormat="1" ht="20">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7"/>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8"/>
        <v>0</v>
      </c>
      <c r="Y1908" s="270"/>
      <c r="Z1908" s="270"/>
      <c r="AB1908" s="272" t="str">
        <f t="shared" si="269"/>
        <v/>
      </c>
    </row>
    <row r="1909" spans="1:28" s="271" customFormat="1" ht="20">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7"/>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8"/>
        <v>0</v>
      </c>
      <c r="Y1909" s="270"/>
      <c r="Z1909" s="270"/>
      <c r="AB1909" s="272" t="str">
        <f t="shared" si="269"/>
        <v/>
      </c>
    </row>
    <row r="1910" spans="1:28" s="271" customFormat="1" ht="20">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7"/>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8"/>
        <v>0</v>
      </c>
      <c r="Y1910" s="270"/>
      <c r="Z1910" s="270"/>
      <c r="AB1910" s="272" t="str">
        <f t="shared" si="269"/>
        <v/>
      </c>
    </row>
    <row r="1911" spans="1:28" s="271" customFormat="1" ht="20">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7"/>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8"/>
        <v>0</v>
      </c>
      <c r="Y1911" s="270"/>
      <c r="Z1911" s="270"/>
      <c r="AB1911" s="272" t="str">
        <f t="shared" si="269"/>
        <v/>
      </c>
    </row>
    <row r="1912" spans="1:28" s="271" customFormat="1" ht="20">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7"/>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8"/>
        <v>0</v>
      </c>
      <c r="Y1912" s="270"/>
      <c r="Z1912" s="270"/>
      <c r="AB1912" s="272" t="str">
        <f t="shared" si="269"/>
        <v/>
      </c>
    </row>
    <row r="1913" spans="1:28" s="271" customFormat="1" ht="20">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7"/>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8"/>
        <v>0</v>
      </c>
      <c r="Y1913" s="270"/>
      <c r="Z1913" s="270"/>
      <c r="AB1913" s="272" t="str">
        <f t="shared" si="269"/>
        <v/>
      </c>
    </row>
    <row r="1914" spans="1:28" s="271" customFormat="1" ht="20">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ca="1" si="267"/>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ca="1" si="268"/>
        <v>0</v>
      </c>
      <c r="Y1914" s="270"/>
      <c r="Z1914" s="270"/>
      <c r="AB1914" s="272" t="str">
        <f t="shared" si="269"/>
        <v/>
      </c>
    </row>
    <row r="1915" spans="1:28" s="271" customFormat="1" ht="20">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 ca="1" si="271">IF(AND(C1915="Smelter not listed",OR(LEN(D1915)=0,LEN(E1915)=0)),1,0)</f>
        <v>0</v>
      </c>
      <c r="Y1915" s="270"/>
      <c r="Z1915" s="270"/>
      <c r="AB1915" s="272" t="str">
        <f t="shared" ref="AB1915" si="272">B1915&amp;C1915</f>
        <v/>
      </c>
    </row>
    <row r="1916" spans="1:28" s="271" customFormat="1" ht="20">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ref="X1916:X1947" ca="1" si="274">IF(AND(C1916="Smelter not listed",OR(LEN(D1916)=0,LEN(E1916)=0)),1,0)</f>
        <v>0</v>
      </c>
      <c r="Y1916" s="270"/>
      <c r="Z1916" s="270"/>
      <c r="AB1916" s="272" t="str">
        <f t="shared" ref="AB1916:AB1947" si="275">B1916&amp;C1916</f>
        <v/>
      </c>
    </row>
    <row r="1917" spans="1:28" s="271" customFormat="1" ht="20">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3"/>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4"/>
        <v>0</v>
      </c>
      <c r="Y1917" s="270"/>
      <c r="Z1917" s="270"/>
      <c r="AB1917" s="272" t="str">
        <f t="shared" si="275"/>
        <v/>
      </c>
    </row>
    <row r="1918" spans="1:28" s="271" customFormat="1" ht="20">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3"/>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4"/>
        <v>0</v>
      </c>
      <c r="Y1918" s="270"/>
      <c r="Z1918" s="270"/>
      <c r="AB1918" s="272" t="str">
        <f t="shared" si="275"/>
        <v/>
      </c>
    </row>
    <row r="1919" spans="1:28" s="271" customFormat="1" ht="20">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3"/>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4"/>
        <v>0</v>
      </c>
      <c r="Y1919" s="270"/>
      <c r="Z1919" s="270"/>
      <c r="AB1919" s="272" t="str">
        <f t="shared" si="275"/>
        <v/>
      </c>
    </row>
    <row r="1920" spans="1:28" s="271" customFormat="1" ht="20">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3"/>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4"/>
        <v>0</v>
      </c>
      <c r="Y1920" s="270"/>
      <c r="Z1920" s="270"/>
      <c r="AB1920" s="272" t="str">
        <f t="shared" si="275"/>
        <v/>
      </c>
    </row>
    <row r="1921" spans="1:28" s="271" customFormat="1" ht="20">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3"/>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4"/>
        <v>0</v>
      </c>
      <c r="Y1921" s="270"/>
      <c r="Z1921" s="270"/>
      <c r="AB1921" s="272" t="str">
        <f t="shared" si="275"/>
        <v/>
      </c>
    </row>
    <row r="1922" spans="1:28" s="271" customFormat="1" ht="20">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3"/>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4"/>
        <v>0</v>
      </c>
      <c r="Y1922" s="270"/>
      <c r="Z1922" s="270"/>
      <c r="AB1922" s="272" t="str">
        <f t="shared" si="275"/>
        <v/>
      </c>
    </row>
    <row r="1923" spans="1:28" s="271" customFormat="1" ht="20">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3"/>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4"/>
        <v>0</v>
      </c>
      <c r="Y1923" s="270"/>
      <c r="Z1923" s="270"/>
      <c r="AB1923" s="272" t="str">
        <f t="shared" si="275"/>
        <v/>
      </c>
    </row>
    <row r="1924" spans="1:28" s="271" customFormat="1" ht="20">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3"/>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4"/>
        <v>0</v>
      </c>
      <c r="Y1924" s="270"/>
      <c r="Z1924" s="270"/>
      <c r="AB1924" s="272" t="str">
        <f t="shared" si="275"/>
        <v/>
      </c>
    </row>
    <row r="1925" spans="1:28" s="271" customFormat="1" ht="20">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3"/>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4"/>
        <v>0</v>
      </c>
      <c r="Y1925" s="270"/>
      <c r="Z1925" s="270"/>
      <c r="AB1925" s="272" t="str">
        <f t="shared" si="275"/>
        <v/>
      </c>
    </row>
    <row r="1926" spans="1:28" s="271" customFormat="1" ht="20">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3"/>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4"/>
        <v>0</v>
      </c>
      <c r="Y1926" s="270"/>
      <c r="Z1926" s="270"/>
      <c r="AB1926" s="272" t="str">
        <f t="shared" si="275"/>
        <v/>
      </c>
    </row>
    <row r="1927" spans="1:28" s="271" customFormat="1" ht="20">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3"/>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4"/>
        <v>0</v>
      </c>
      <c r="Y1927" s="270"/>
      <c r="Z1927" s="270"/>
      <c r="AB1927" s="272" t="str">
        <f t="shared" si="275"/>
        <v/>
      </c>
    </row>
    <row r="1928" spans="1:28" s="271" customFormat="1" ht="20">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3"/>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4"/>
        <v>0</v>
      </c>
      <c r="Y1928" s="270"/>
      <c r="Z1928" s="270"/>
      <c r="AB1928" s="272" t="str">
        <f t="shared" si="275"/>
        <v/>
      </c>
    </row>
    <row r="1929" spans="1:28" s="271" customFormat="1" ht="20">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3"/>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4"/>
        <v>0</v>
      </c>
      <c r="Y1929" s="270"/>
      <c r="Z1929" s="270"/>
      <c r="AB1929" s="272" t="str">
        <f t="shared" si="275"/>
        <v/>
      </c>
    </row>
    <row r="1930" spans="1:28" s="271" customFormat="1" ht="20">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3"/>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4"/>
        <v>0</v>
      </c>
      <c r="Y1930" s="270"/>
      <c r="Z1930" s="270"/>
      <c r="AB1930" s="272" t="str">
        <f t="shared" si="275"/>
        <v/>
      </c>
    </row>
    <row r="1931" spans="1:28" s="271" customFormat="1" ht="20">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3"/>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4"/>
        <v>0</v>
      </c>
      <c r="Y1931" s="270"/>
      <c r="Z1931" s="270"/>
      <c r="AB1931" s="272" t="str">
        <f t="shared" si="275"/>
        <v/>
      </c>
    </row>
    <row r="1932" spans="1:28" s="271" customFormat="1" ht="20">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3"/>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4"/>
        <v>0</v>
      </c>
      <c r="Y1932" s="270"/>
      <c r="Z1932" s="270"/>
      <c r="AB1932" s="272" t="str">
        <f t="shared" si="275"/>
        <v/>
      </c>
    </row>
    <row r="1933" spans="1:28" s="271" customFormat="1" ht="20">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3"/>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4"/>
        <v>0</v>
      </c>
      <c r="Y1933" s="270"/>
      <c r="Z1933" s="270"/>
      <c r="AB1933" s="272" t="str">
        <f t="shared" si="275"/>
        <v/>
      </c>
    </row>
    <row r="1934" spans="1:28" s="271" customFormat="1" ht="20">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3"/>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4"/>
        <v>0</v>
      </c>
      <c r="Y1934" s="270"/>
      <c r="Z1934" s="270"/>
      <c r="AB1934" s="272" t="str">
        <f t="shared" si="275"/>
        <v/>
      </c>
    </row>
    <row r="1935" spans="1:28" s="271" customFormat="1" ht="20">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3"/>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4"/>
        <v>0</v>
      </c>
      <c r="Y1935" s="270"/>
      <c r="Z1935" s="270"/>
      <c r="AB1935" s="272" t="str">
        <f t="shared" si="275"/>
        <v/>
      </c>
    </row>
    <row r="1936" spans="1:28" s="271" customFormat="1" ht="20">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3"/>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4"/>
        <v>0</v>
      </c>
      <c r="Y1936" s="270"/>
      <c r="Z1936" s="270"/>
      <c r="AB1936" s="272" t="str">
        <f t="shared" si="275"/>
        <v/>
      </c>
    </row>
    <row r="1937" spans="1:28" s="271" customFormat="1" ht="20">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3"/>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4"/>
        <v>0</v>
      </c>
      <c r="Y1937" s="270"/>
      <c r="Z1937" s="270"/>
      <c r="AB1937" s="272" t="str">
        <f t="shared" si="275"/>
        <v/>
      </c>
    </row>
    <row r="1938" spans="1:28" s="271" customFormat="1" ht="20">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3"/>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4"/>
        <v>0</v>
      </c>
      <c r="Y1938" s="270"/>
      <c r="Z1938" s="270"/>
      <c r="AB1938" s="272" t="str">
        <f t="shared" si="275"/>
        <v/>
      </c>
    </row>
    <row r="1939" spans="1:28" s="271" customFormat="1" ht="20">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3"/>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4"/>
        <v>0</v>
      </c>
      <c r="Y1939" s="270"/>
      <c r="Z1939" s="270"/>
      <c r="AB1939" s="272" t="str">
        <f t="shared" si="275"/>
        <v/>
      </c>
    </row>
    <row r="1940" spans="1:28" s="271" customFormat="1" ht="20">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3"/>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4"/>
        <v>0</v>
      </c>
      <c r="Y1940" s="270"/>
      <c r="Z1940" s="270"/>
      <c r="AB1940" s="272" t="str">
        <f t="shared" si="275"/>
        <v/>
      </c>
    </row>
    <row r="1941" spans="1:28" s="271" customFormat="1" ht="20">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3"/>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4"/>
        <v>0</v>
      </c>
      <c r="Y1941" s="270"/>
      <c r="Z1941" s="270"/>
      <c r="AB1941" s="272" t="str">
        <f t="shared" si="275"/>
        <v/>
      </c>
    </row>
    <row r="1942" spans="1:28" s="271" customFormat="1" ht="20">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3"/>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4"/>
        <v>0</v>
      </c>
      <c r="Y1942" s="270"/>
      <c r="Z1942" s="270"/>
      <c r="AB1942" s="272" t="str">
        <f t="shared" si="275"/>
        <v/>
      </c>
    </row>
    <row r="1943" spans="1:28" s="271" customFormat="1" ht="20">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3"/>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4"/>
        <v>0</v>
      </c>
      <c r="Y1943" s="270"/>
      <c r="Z1943" s="270"/>
      <c r="AB1943" s="272" t="str">
        <f t="shared" si="275"/>
        <v/>
      </c>
    </row>
    <row r="1944" spans="1:28" s="271" customFormat="1" ht="20">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3"/>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4"/>
        <v>0</v>
      </c>
      <c r="Y1944" s="270"/>
      <c r="Z1944" s="270"/>
      <c r="AB1944" s="272" t="str">
        <f t="shared" si="275"/>
        <v/>
      </c>
    </row>
    <row r="1945" spans="1:28" s="271" customFormat="1" ht="20">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3"/>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4"/>
        <v>0</v>
      </c>
      <c r="Y1945" s="270"/>
      <c r="Z1945" s="270"/>
      <c r="AB1945" s="272" t="str">
        <f t="shared" si="275"/>
        <v/>
      </c>
    </row>
    <row r="1946" spans="1:28" s="271" customFormat="1" ht="20">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3"/>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4"/>
        <v>0</v>
      </c>
      <c r="Y1946" s="270"/>
      <c r="Z1946" s="270"/>
      <c r="AB1946" s="272" t="str">
        <f t="shared" si="275"/>
        <v/>
      </c>
    </row>
    <row r="1947" spans="1:28" s="271" customFormat="1" ht="20">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ca="1" si="273"/>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ca="1" si="274"/>
        <v>0</v>
      </c>
      <c r="Y1947" s="270"/>
      <c r="Z1947" s="270"/>
      <c r="AB1947" s="272" t="str">
        <f t="shared" si="275"/>
        <v/>
      </c>
    </row>
    <row r="1948" spans="1:28" s="271" customFormat="1" ht="20">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ref="X1948:X1978" ca="1" si="277">IF(AND(C1948="Smelter not listed",OR(LEN(D1948)=0,LEN(E1948)=0)),1,0)</f>
        <v>0</v>
      </c>
      <c r="Y1948" s="270"/>
      <c r="Z1948" s="270"/>
      <c r="AB1948" s="272" t="str">
        <f t="shared" ref="AB1948:AB1978" si="278">B1948&amp;C1948</f>
        <v/>
      </c>
    </row>
    <row r="1949" spans="1:28" s="271" customFormat="1" ht="20">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6"/>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7"/>
        <v>0</v>
      </c>
      <c r="Y1949" s="270"/>
      <c r="Z1949" s="270"/>
      <c r="AB1949" s="272" t="str">
        <f t="shared" si="278"/>
        <v/>
      </c>
    </row>
    <row r="1950" spans="1:28" s="271" customFormat="1" ht="20">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6"/>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7"/>
        <v>0</v>
      </c>
      <c r="Y1950" s="270"/>
      <c r="Z1950" s="270"/>
      <c r="AB1950" s="272" t="str">
        <f t="shared" si="278"/>
        <v/>
      </c>
    </row>
    <row r="1951" spans="1:28" s="271" customFormat="1" ht="20">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6"/>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7"/>
        <v>0</v>
      </c>
      <c r="Y1951" s="270"/>
      <c r="Z1951" s="270"/>
      <c r="AB1951" s="272" t="str">
        <f t="shared" si="278"/>
        <v/>
      </c>
    </row>
    <row r="1952" spans="1:28" s="271" customFormat="1" ht="20">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6"/>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7"/>
        <v>0</v>
      </c>
      <c r="Y1952" s="270"/>
      <c r="Z1952" s="270"/>
      <c r="AB1952" s="272" t="str">
        <f t="shared" si="278"/>
        <v/>
      </c>
    </row>
    <row r="1953" spans="1:28" s="271" customFormat="1" ht="20">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6"/>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7"/>
        <v>0</v>
      </c>
      <c r="Y1953" s="270"/>
      <c r="Z1953" s="270"/>
      <c r="AB1953" s="272" t="str">
        <f t="shared" si="278"/>
        <v/>
      </c>
    </row>
    <row r="1954" spans="1:28" s="271" customFormat="1" ht="20">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6"/>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7"/>
        <v>0</v>
      </c>
      <c r="Y1954" s="270"/>
      <c r="Z1954" s="270"/>
      <c r="AB1954" s="272" t="str">
        <f t="shared" si="278"/>
        <v/>
      </c>
    </row>
    <row r="1955" spans="1:28" s="271" customFormat="1" ht="20">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6"/>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7"/>
        <v>0</v>
      </c>
      <c r="Y1955" s="270"/>
      <c r="Z1955" s="270"/>
      <c r="AB1955" s="272" t="str">
        <f t="shared" si="278"/>
        <v/>
      </c>
    </row>
    <row r="1956" spans="1:28" s="271" customFormat="1" ht="20">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6"/>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7"/>
        <v>0</v>
      </c>
      <c r="Y1956" s="270"/>
      <c r="Z1956" s="270"/>
      <c r="AB1956" s="272" t="str">
        <f t="shared" si="278"/>
        <v/>
      </c>
    </row>
    <row r="1957" spans="1:28" s="271" customFormat="1" ht="20">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6"/>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7"/>
        <v>0</v>
      </c>
      <c r="Y1957" s="270"/>
      <c r="Z1957" s="270"/>
      <c r="AB1957" s="272" t="str">
        <f t="shared" si="278"/>
        <v/>
      </c>
    </row>
    <row r="1958" spans="1:28" s="271" customFormat="1" ht="20">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6"/>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7"/>
        <v>0</v>
      </c>
      <c r="Y1958" s="270"/>
      <c r="Z1958" s="270"/>
      <c r="AB1958" s="272" t="str">
        <f t="shared" si="278"/>
        <v/>
      </c>
    </row>
    <row r="1959" spans="1:28" s="271" customFormat="1" ht="20">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6"/>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7"/>
        <v>0</v>
      </c>
      <c r="Y1959" s="270"/>
      <c r="Z1959" s="270"/>
      <c r="AB1959" s="272" t="str">
        <f t="shared" si="278"/>
        <v/>
      </c>
    </row>
    <row r="1960" spans="1:28" s="271" customFormat="1" ht="20">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6"/>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7"/>
        <v>0</v>
      </c>
      <c r="Y1960" s="270"/>
      <c r="Z1960" s="270"/>
      <c r="AB1960" s="272" t="str">
        <f t="shared" si="278"/>
        <v/>
      </c>
    </row>
    <row r="1961" spans="1:28" s="271" customFormat="1" ht="20">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6"/>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7"/>
        <v>0</v>
      </c>
      <c r="Y1961" s="270"/>
      <c r="Z1961" s="270"/>
      <c r="AB1961" s="272" t="str">
        <f t="shared" si="278"/>
        <v/>
      </c>
    </row>
    <row r="1962" spans="1:28" s="271" customFormat="1" ht="20">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6"/>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7"/>
        <v>0</v>
      </c>
      <c r="Y1962" s="270"/>
      <c r="Z1962" s="270"/>
      <c r="AB1962" s="272" t="str">
        <f t="shared" si="278"/>
        <v/>
      </c>
    </row>
    <row r="1963" spans="1:28" s="271" customFormat="1" ht="20">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6"/>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7"/>
        <v>0</v>
      </c>
      <c r="Y1963" s="270"/>
      <c r="Z1963" s="270"/>
      <c r="AB1963" s="272" t="str">
        <f t="shared" si="278"/>
        <v/>
      </c>
    </row>
    <row r="1964" spans="1:28" s="271" customFormat="1" ht="20">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6"/>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7"/>
        <v>0</v>
      </c>
      <c r="Y1964" s="270"/>
      <c r="Z1964" s="270"/>
      <c r="AB1964" s="272" t="str">
        <f t="shared" si="278"/>
        <v/>
      </c>
    </row>
    <row r="1965" spans="1:28" s="271" customFormat="1" ht="20">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6"/>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7"/>
        <v>0</v>
      </c>
      <c r="Y1965" s="270"/>
      <c r="Z1965" s="270"/>
      <c r="AB1965" s="272" t="str">
        <f t="shared" si="278"/>
        <v/>
      </c>
    </row>
    <row r="1966" spans="1:28" s="271" customFormat="1" ht="20">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6"/>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7"/>
        <v>0</v>
      </c>
      <c r="Y1966" s="270"/>
      <c r="Z1966" s="270"/>
      <c r="AB1966" s="272" t="str">
        <f t="shared" si="278"/>
        <v/>
      </c>
    </row>
    <row r="1967" spans="1:28" s="271" customFormat="1" ht="20">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6"/>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7"/>
        <v>0</v>
      </c>
      <c r="Y1967" s="270"/>
      <c r="Z1967" s="270"/>
      <c r="AB1967" s="272" t="str">
        <f t="shared" si="278"/>
        <v/>
      </c>
    </row>
    <row r="1968" spans="1:28" s="271" customFormat="1" ht="20">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6"/>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7"/>
        <v>0</v>
      </c>
      <c r="Y1968" s="270"/>
      <c r="Z1968" s="270"/>
      <c r="AB1968" s="272" t="str">
        <f t="shared" si="278"/>
        <v/>
      </c>
    </row>
    <row r="1969" spans="1:28" s="271" customFormat="1" ht="20">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6"/>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7"/>
        <v>0</v>
      </c>
      <c r="Y1969" s="270"/>
      <c r="Z1969" s="270"/>
      <c r="AB1969" s="272" t="str">
        <f t="shared" si="278"/>
        <v/>
      </c>
    </row>
    <row r="1970" spans="1:28" s="271" customFormat="1" ht="20">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6"/>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7"/>
        <v>0</v>
      </c>
      <c r="Y1970" s="270"/>
      <c r="Z1970" s="270"/>
      <c r="AB1970" s="272" t="str">
        <f t="shared" si="278"/>
        <v/>
      </c>
    </row>
    <row r="1971" spans="1:28" s="271" customFormat="1" ht="20">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6"/>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7"/>
        <v>0</v>
      </c>
      <c r="Y1971" s="270"/>
      <c r="Z1971" s="270"/>
      <c r="AB1971" s="272" t="str">
        <f t="shared" si="278"/>
        <v/>
      </c>
    </row>
    <row r="1972" spans="1:28" s="271" customFormat="1" ht="20">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6"/>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7"/>
        <v>0</v>
      </c>
      <c r="Y1972" s="270"/>
      <c r="Z1972" s="270"/>
      <c r="AB1972" s="272" t="str">
        <f t="shared" si="278"/>
        <v/>
      </c>
    </row>
    <row r="1973" spans="1:28" s="271" customFormat="1" ht="20">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6"/>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7"/>
        <v>0</v>
      </c>
      <c r="Y1973" s="270"/>
      <c r="Z1973" s="270"/>
      <c r="AB1973" s="272" t="str">
        <f t="shared" si="278"/>
        <v/>
      </c>
    </row>
    <row r="1974" spans="1:28" s="271" customFormat="1" ht="20">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6"/>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7"/>
        <v>0</v>
      </c>
      <c r="Y1974" s="270"/>
      <c r="Z1974" s="270"/>
      <c r="AB1974" s="272" t="str">
        <f t="shared" si="278"/>
        <v/>
      </c>
    </row>
    <row r="1975" spans="1:28" s="271" customFormat="1" ht="20">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6"/>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7"/>
        <v>0</v>
      </c>
      <c r="Y1975" s="270"/>
      <c r="Z1975" s="270"/>
      <c r="AB1975" s="272" t="str">
        <f t="shared" si="278"/>
        <v/>
      </c>
    </row>
    <row r="1976" spans="1:28" s="271" customFormat="1" ht="20">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6"/>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7"/>
        <v>0</v>
      </c>
      <c r="Y1976" s="270"/>
      <c r="Z1976" s="270"/>
      <c r="AB1976" s="272" t="str">
        <f t="shared" si="278"/>
        <v/>
      </c>
    </row>
    <row r="1977" spans="1:28" s="271" customFormat="1" ht="20">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6"/>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7"/>
        <v>0</v>
      </c>
      <c r="Y1977" s="270"/>
      <c r="Z1977" s="270"/>
      <c r="AB1977" s="272" t="str">
        <f t="shared" si="278"/>
        <v/>
      </c>
    </row>
    <row r="1978" spans="1:28" s="271" customFormat="1" ht="20">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ca="1" si="276"/>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ca="1" si="277"/>
        <v>0</v>
      </c>
      <c r="Y1978" s="270"/>
      <c r="Z1978" s="270"/>
      <c r="AB1978" s="272" t="str">
        <f t="shared" si="278"/>
        <v/>
      </c>
    </row>
    <row r="1979" spans="1:28" s="271" customFormat="1" ht="20">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 ca="1" si="280">IF(AND(C1979="Smelter not listed",OR(LEN(D1979)=0,LEN(E1979)=0)),1,0)</f>
        <v>0</v>
      </c>
      <c r="Y1979" s="270"/>
      <c r="Z1979" s="270"/>
      <c r="AB1979" s="272" t="str">
        <f t="shared" ref="AB1979" si="281">B1979&amp;C1979</f>
        <v/>
      </c>
    </row>
    <row r="1980" spans="1:28" s="271" customFormat="1" ht="20">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ref="X1980:X2011" ca="1" si="283">IF(AND(C1980="Smelter not listed",OR(LEN(D1980)=0,LEN(E1980)=0)),1,0)</f>
        <v>0</v>
      </c>
      <c r="Y1980" s="270"/>
      <c r="Z1980" s="270"/>
      <c r="AB1980" s="272" t="str">
        <f t="shared" ref="AB1980:AB2011" si="284">B1980&amp;C1980</f>
        <v/>
      </c>
    </row>
    <row r="1981" spans="1:28" s="271" customFormat="1" ht="20">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82"/>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3"/>
        <v>0</v>
      </c>
      <c r="Y1981" s="270"/>
      <c r="Z1981" s="270"/>
      <c r="AB1981" s="272" t="str">
        <f t="shared" si="284"/>
        <v/>
      </c>
    </row>
    <row r="1982" spans="1:28" s="271" customFormat="1" ht="20">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82"/>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3"/>
        <v>0</v>
      </c>
      <c r="Y1982" s="270"/>
      <c r="Z1982" s="270"/>
      <c r="AB1982" s="272" t="str">
        <f t="shared" si="284"/>
        <v/>
      </c>
    </row>
    <row r="1983" spans="1:28" s="271" customFormat="1" ht="20">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82"/>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3"/>
        <v>0</v>
      </c>
      <c r="Y1983" s="270"/>
      <c r="Z1983" s="270"/>
      <c r="AB1983" s="272" t="str">
        <f t="shared" si="284"/>
        <v/>
      </c>
    </row>
    <row r="1984" spans="1:28" s="271" customFormat="1" ht="20">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82"/>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3"/>
        <v>0</v>
      </c>
      <c r="Y1984" s="270"/>
      <c r="Z1984" s="270"/>
      <c r="AB1984" s="272" t="str">
        <f t="shared" si="284"/>
        <v/>
      </c>
    </row>
    <row r="1985" spans="1:28" s="271" customFormat="1" ht="20">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82"/>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3"/>
        <v>0</v>
      </c>
      <c r="Y1985" s="270"/>
      <c r="Z1985" s="270"/>
      <c r="AB1985" s="272" t="str">
        <f t="shared" si="284"/>
        <v/>
      </c>
    </row>
    <row r="1986" spans="1:28" s="271" customFormat="1" ht="20">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82"/>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3"/>
        <v>0</v>
      </c>
      <c r="Y1986" s="270"/>
      <c r="Z1986" s="270"/>
      <c r="AB1986" s="272" t="str">
        <f t="shared" si="284"/>
        <v/>
      </c>
    </row>
    <row r="1987" spans="1:28" s="271" customFormat="1" ht="20">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82"/>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3"/>
        <v>0</v>
      </c>
      <c r="Y1987" s="270"/>
      <c r="Z1987" s="270"/>
      <c r="AB1987" s="272" t="str">
        <f t="shared" si="284"/>
        <v/>
      </c>
    </row>
    <row r="1988" spans="1:28" s="271" customFormat="1" ht="20">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82"/>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3"/>
        <v>0</v>
      </c>
      <c r="Y1988" s="270"/>
      <c r="Z1988" s="270"/>
      <c r="AB1988" s="272" t="str">
        <f t="shared" si="284"/>
        <v/>
      </c>
    </row>
    <row r="1989" spans="1:28" s="271" customFormat="1" ht="20">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82"/>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3"/>
        <v>0</v>
      </c>
      <c r="Y1989" s="270"/>
      <c r="Z1989" s="270"/>
      <c r="AB1989" s="272" t="str">
        <f t="shared" si="284"/>
        <v/>
      </c>
    </row>
    <row r="1990" spans="1:28" s="271" customFormat="1" ht="20">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82"/>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3"/>
        <v>0</v>
      </c>
      <c r="Y1990" s="270"/>
      <c r="Z1990" s="270"/>
      <c r="AB1990" s="272" t="str">
        <f t="shared" si="284"/>
        <v/>
      </c>
    </row>
    <row r="1991" spans="1:28" s="271" customFormat="1" ht="20">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82"/>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3"/>
        <v>0</v>
      </c>
      <c r="Y1991" s="270"/>
      <c r="Z1991" s="270"/>
      <c r="AB1991" s="272" t="str">
        <f t="shared" si="284"/>
        <v/>
      </c>
    </row>
    <row r="1992" spans="1:28" s="271" customFormat="1" ht="20">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82"/>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3"/>
        <v>0</v>
      </c>
      <c r="Y1992" s="270"/>
      <c r="Z1992" s="270"/>
      <c r="AB1992" s="272" t="str">
        <f t="shared" si="284"/>
        <v/>
      </c>
    </row>
    <row r="1993" spans="1:28" s="271" customFormat="1" ht="20">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82"/>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3"/>
        <v>0</v>
      </c>
      <c r="Y1993" s="270"/>
      <c r="Z1993" s="270"/>
      <c r="AB1993" s="272" t="str">
        <f t="shared" si="284"/>
        <v/>
      </c>
    </row>
    <row r="1994" spans="1:28" s="271" customFormat="1" ht="20">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82"/>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3"/>
        <v>0</v>
      </c>
      <c r="Y1994" s="270"/>
      <c r="Z1994" s="270"/>
      <c r="AB1994" s="272" t="str">
        <f t="shared" si="284"/>
        <v/>
      </c>
    </row>
    <row r="1995" spans="1:28" s="271" customFormat="1" ht="20">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82"/>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3"/>
        <v>0</v>
      </c>
      <c r="Y1995" s="270"/>
      <c r="Z1995" s="270"/>
      <c r="AB1995" s="272" t="str">
        <f t="shared" si="284"/>
        <v/>
      </c>
    </row>
    <row r="1996" spans="1:28" s="271" customFormat="1" ht="20">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82"/>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3"/>
        <v>0</v>
      </c>
      <c r="Y1996" s="270"/>
      <c r="Z1996" s="270"/>
      <c r="AB1996" s="272" t="str">
        <f t="shared" si="284"/>
        <v/>
      </c>
    </row>
    <row r="1997" spans="1:28" s="271" customFormat="1" ht="20">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82"/>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3"/>
        <v>0</v>
      </c>
      <c r="Y1997" s="270"/>
      <c r="Z1997" s="270"/>
      <c r="AB1997" s="272" t="str">
        <f t="shared" si="284"/>
        <v/>
      </c>
    </row>
    <row r="1998" spans="1:28" s="271" customFormat="1" ht="20">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82"/>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3"/>
        <v>0</v>
      </c>
      <c r="Y1998" s="270"/>
      <c r="Z1998" s="270"/>
      <c r="AB1998" s="272" t="str">
        <f t="shared" si="284"/>
        <v/>
      </c>
    </row>
    <row r="1999" spans="1:28" s="271" customFormat="1" ht="20">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82"/>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3"/>
        <v>0</v>
      </c>
      <c r="Y1999" s="270"/>
      <c r="Z1999" s="270"/>
      <c r="AB1999" s="272" t="str">
        <f t="shared" si="284"/>
        <v/>
      </c>
    </row>
    <row r="2000" spans="1:28" s="271" customFormat="1" ht="20">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82"/>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3"/>
        <v>0</v>
      </c>
      <c r="Y2000" s="270"/>
      <c r="Z2000" s="270"/>
      <c r="AB2000" s="272" t="str">
        <f t="shared" si="284"/>
        <v/>
      </c>
    </row>
    <row r="2001" spans="1:28" s="271" customFormat="1" ht="20">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82"/>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3"/>
        <v>0</v>
      </c>
      <c r="Y2001" s="270"/>
      <c r="Z2001" s="270"/>
      <c r="AB2001" s="272" t="str">
        <f t="shared" si="284"/>
        <v/>
      </c>
    </row>
    <row r="2002" spans="1:28" s="271" customFormat="1" ht="20">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82"/>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3"/>
        <v>0</v>
      </c>
      <c r="Y2002" s="270"/>
      <c r="Z2002" s="270"/>
      <c r="AB2002" s="272" t="str">
        <f t="shared" si="284"/>
        <v/>
      </c>
    </row>
    <row r="2003" spans="1:28" s="271" customFormat="1" ht="20">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82"/>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3"/>
        <v>0</v>
      </c>
      <c r="Y2003" s="270"/>
      <c r="Z2003" s="270"/>
      <c r="AB2003" s="272" t="str">
        <f t="shared" si="284"/>
        <v/>
      </c>
    </row>
    <row r="2004" spans="1:28" s="271" customFormat="1" ht="20">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82"/>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3"/>
        <v>0</v>
      </c>
      <c r="Y2004" s="270"/>
      <c r="Z2004" s="270"/>
      <c r="AB2004" s="272" t="str">
        <f t="shared" si="284"/>
        <v/>
      </c>
    </row>
    <row r="2005" spans="1:28" s="271" customFormat="1" ht="20">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82"/>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3"/>
        <v>0</v>
      </c>
      <c r="Y2005" s="270"/>
      <c r="Z2005" s="270"/>
      <c r="AB2005" s="272" t="str">
        <f t="shared" si="284"/>
        <v/>
      </c>
    </row>
    <row r="2006" spans="1:28" s="271" customFormat="1" ht="20">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82"/>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3"/>
        <v>0</v>
      </c>
      <c r="Y2006" s="270"/>
      <c r="Z2006" s="270"/>
      <c r="AB2006" s="272" t="str">
        <f t="shared" si="284"/>
        <v/>
      </c>
    </row>
    <row r="2007" spans="1:28" s="271" customFormat="1" ht="20">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82"/>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3"/>
        <v>0</v>
      </c>
      <c r="Y2007" s="270"/>
      <c r="Z2007" s="270"/>
      <c r="AB2007" s="272" t="str">
        <f t="shared" si="284"/>
        <v/>
      </c>
    </row>
    <row r="2008" spans="1:28" s="271" customFormat="1" ht="20">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82"/>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3"/>
        <v>0</v>
      </c>
      <c r="Y2008" s="270"/>
      <c r="Z2008" s="270"/>
      <c r="AB2008" s="272" t="str">
        <f t="shared" si="284"/>
        <v/>
      </c>
    </row>
    <row r="2009" spans="1:28" s="271" customFormat="1" ht="20">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82"/>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3"/>
        <v>0</v>
      </c>
      <c r="Y2009" s="270"/>
      <c r="Z2009" s="270"/>
      <c r="AB2009" s="272" t="str">
        <f t="shared" si="284"/>
        <v/>
      </c>
    </row>
    <row r="2010" spans="1:28" s="271" customFormat="1" ht="20">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82"/>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3"/>
        <v>0</v>
      </c>
      <c r="Y2010" s="270"/>
      <c r="Z2010" s="270"/>
      <c r="AB2010" s="272" t="str">
        <f t="shared" si="284"/>
        <v/>
      </c>
    </row>
    <row r="2011" spans="1:28" s="271" customFormat="1" ht="20">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ca="1" si="282"/>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ca="1" si="283"/>
        <v>0</v>
      </c>
      <c r="Y2011" s="270"/>
      <c r="Z2011" s="270"/>
      <c r="AB2011" s="272" t="str">
        <f t="shared" si="284"/>
        <v/>
      </c>
    </row>
    <row r="2012" spans="1:28" s="271" customFormat="1" ht="20">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ref="X2012:X2042" ca="1" si="286">IF(AND(C2012="Smelter not listed",OR(LEN(D2012)=0,LEN(E2012)=0)),1,0)</f>
        <v>0</v>
      </c>
      <c r="Y2012" s="270"/>
      <c r="Z2012" s="270"/>
      <c r="AB2012" s="272" t="str">
        <f t="shared" ref="AB2012:AB2042" si="287">B2012&amp;C2012</f>
        <v/>
      </c>
    </row>
    <row r="2013" spans="1:28" s="271" customFormat="1" ht="20">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5"/>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6"/>
        <v>0</v>
      </c>
      <c r="Y2013" s="270"/>
      <c r="Z2013" s="270"/>
      <c r="AB2013" s="272" t="str">
        <f t="shared" si="287"/>
        <v/>
      </c>
    </row>
    <row r="2014" spans="1:28" s="271" customFormat="1" ht="20">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5"/>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6"/>
        <v>0</v>
      </c>
      <c r="Y2014" s="270"/>
      <c r="Z2014" s="270"/>
      <c r="AB2014" s="272" t="str">
        <f t="shared" si="287"/>
        <v/>
      </c>
    </row>
    <row r="2015" spans="1:28" s="271" customFormat="1" ht="20">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5"/>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6"/>
        <v>0</v>
      </c>
      <c r="Y2015" s="270"/>
      <c r="Z2015" s="270"/>
      <c r="AB2015" s="272" t="str">
        <f t="shared" si="287"/>
        <v/>
      </c>
    </row>
    <row r="2016" spans="1:28" s="271" customFormat="1" ht="20">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5"/>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6"/>
        <v>0</v>
      </c>
      <c r="Y2016" s="270"/>
      <c r="Z2016" s="270"/>
      <c r="AB2016" s="272" t="str">
        <f t="shared" si="287"/>
        <v/>
      </c>
    </row>
    <row r="2017" spans="1:28" s="271" customFormat="1" ht="20">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5"/>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6"/>
        <v>0</v>
      </c>
      <c r="Y2017" s="270"/>
      <c r="Z2017" s="270"/>
      <c r="AB2017" s="272" t="str">
        <f t="shared" si="287"/>
        <v/>
      </c>
    </row>
    <row r="2018" spans="1:28" s="271" customFormat="1" ht="20">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5"/>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6"/>
        <v>0</v>
      </c>
      <c r="Y2018" s="270"/>
      <c r="Z2018" s="270"/>
      <c r="AB2018" s="272" t="str">
        <f t="shared" si="287"/>
        <v/>
      </c>
    </row>
    <row r="2019" spans="1:28" s="271" customFormat="1" ht="20">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5"/>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6"/>
        <v>0</v>
      </c>
      <c r="Y2019" s="270"/>
      <c r="Z2019" s="270"/>
      <c r="AB2019" s="272" t="str">
        <f t="shared" si="287"/>
        <v/>
      </c>
    </row>
    <row r="2020" spans="1:28" s="271" customFormat="1" ht="20">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5"/>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6"/>
        <v>0</v>
      </c>
      <c r="Y2020" s="270"/>
      <c r="Z2020" s="270"/>
      <c r="AB2020" s="272" t="str">
        <f t="shared" si="287"/>
        <v/>
      </c>
    </row>
    <row r="2021" spans="1:28" s="271" customFormat="1" ht="20">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5"/>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6"/>
        <v>0</v>
      </c>
      <c r="Y2021" s="270"/>
      <c r="Z2021" s="270"/>
      <c r="AB2021" s="272" t="str">
        <f t="shared" si="287"/>
        <v/>
      </c>
    </row>
    <row r="2022" spans="1:28" s="271" customFormat="1" ht="20">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5"/>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6"/>
        <v>0</v>
      </c>
      <c r="Y2022" s="270"/>
      <c r="Z2022" s="270"/>
      <c r="AB2022" s="272" t="str">
        <f t="shared" si="287"/>
        <v/>
      </c>
    </row>
    <row r="2023" spans="1:28" s="271" customFormat="1" ht="20">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5"/>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6"/>
        <v>0</v>
      </c>
      <c r="Y2023" s="270"/>
      <c r="Z2023" s="270"/>
      <c r="AB2023" s="272" t="str">
        <f t="shared" si="287"/>
        <v/>
      </c>
    </row>
    <row r="2024" spans="1:28" s="271" customFormat="1" ht="20">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5"/>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6"/>
        <v>0</v>
      </c>
      <c r="Y2024" s="270"/>
      <c r="Z2024" s="270"/>
      <c r="AB2024" s="272" t="str">
        <f t="shared" si="287"/>
        <v/>
      </c>
    </row>
    <row r="2025" spans="1:28" s="271" customFormat="1" ht="20">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5"/>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6"/>
        <v>0</v>
      </c>
      <c r="Y2025" s="270"/>
      <c r="Z2025" s="270"/>
      <c r="AB2025" s="272" t="str">
        <f t="shared" si="287"/>
        <v/>
      </c>
    </row>
    <row r="2026" spans="1:28" s="271" customFormat="1" ht="20">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5"/>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6"/>
        <v>0</v>
      </c>
      <c r="Y2026" s="270"/>
      <c r="Z2026" s="270"/>
      <c r="AB2026" s="272" t="str">
        <f t="shared" si="287"/>
        <v/>
      </c>
    </row>
    <row r="2027" spans="1:28" s="271" customFormat="1" ht="20">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5"/>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6"/>
        <v>0</v>
      </c>
      <c r="Y2027" s="270"/>
      <c r="Z2027" s="270"/>
      <c r="AB2027" s="272" t="str">
        <f t="shared" si="287"/>
        <v/>
      </c>
    </row>
    <row r="2028" spans="1:28" s="271" customFormat="1" ht="20">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5"/>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6"/>
        <v>0</v>
      </c>
      <c r="Y2028" s="270"/>
      <c r="Z2028" s="270"/>
      <c r="AB2028" s="272" t="str">
        <f t="shared" si="287"/>
        <v/>
      </c>
    </row>
    <row r="2029" spans="1:28" s="271" customFormat="1" ht="20">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5"/>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6"/>
        <v>0</v>
      </c>
      <c r="Y2029" s="270"/>
      <c r="Z2029" s="270"/>
      <c r="AB2029" s="272" t="str">
        <f t="shared" si="287"/>
        <v/>
      </c>
    </row>
    <row r="2030" spans="1:28" s="271" customFormat="1" ht="20">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5"/>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6"/>
        <v>0</v>
      </c>
      <c r="Y2030" s="270"/>
      <c r="Z2030" s="270"/>
      <c r="AB2030" s="272" t="str">
        <f t="shared" si="287"/>
        <v/>
      </c>
    </row>
    <row r="2031" spans="1:28" s="271" customFormat="1" ht="20">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5"/>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6"/>
        <v>0</v>
      </c>
      <c r="Y2031" s="270"/>
      <c r="Z2031" s="270"/>
      <c r="AB2031" s="272" t="str">
        <f t="shared" si="287"/>
        <v/>
      </c>
    </row>
    <row r="2032" spans="1:28" s="271" customFormat="1" ht="20">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5"/>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6"/>
        <v>0</v>
      </c>
      <c r="Y2032" s="270"/>
      <c r="Z2032" s="270"/>
      <c r="AB2032" s="272" t="str">
        <f t="shared" si="287"/>
        <v/>
      </c>
    </row>
    <row r="2033" spans="1:28" s="271" customFormat="1" ht="20">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5"/>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6"/>
        <v>0</v>
      </c>
      <c r="Y2033" s="270"/>
      <c r="Z2033" s="270"/>
      <c r="AB2033" s="272" t="str">
        <f t="shared" si="287"/>
        <v/>
      </c>
    </row>
    <row r="2034" spans="1:28" s="271" customFormat="1" ht="20">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5"/>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6"/>
        <v>0</v>
      </c>
      <c r="Y2034" s="270"/>
      <c r="Z2034" s="270"/>
      <c r="AB2034" s="272" t="str">
        <f t="shared" si="287"/>
        <v/>
      </c>
    </row>
    <row r="2035" spans="1:28" s="271" customFormat="1" ht="20">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5"/>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6"/>
        <v>0</v>
      </c>
      <c r="Y2035" s="270"/>
      <c r="Z2035" s="270"/>
      <c r="AB2035" s="272" t="str">
        <f t="shared" si="287"/>
        <v/>
      </c>
    </row>
    <row r="2036" spans="1:28" s="271" customFormat="1" ht="20">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5"/>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6"/>
        <v>0</v>
      </c>
      <c r="Y2036" s="270"/>
      <c r="Z2036" s="270"/>
      <c r="AB2036" s="272" t="str">
        <f t="shared" si="287"/>
        <v/>
      </c>
    </row>
    <row r="2037" spans="1:28" s="271" customFormat="1" ht="20">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5"/>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6"/>
        <v>0</v>
      </c>
      <c r="Y2037" s="270"/>
      <c r="Z2037" s="270"/>
      <c r="AB2037" s="272" t="str">
        <f t="shared" si="287"/>
        <v/>
      </c>
    </row>
    <row r="2038" spans="1:28" s="271" customFormat="1" ht="20">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5"/>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6"/>
        <v>0</v>
      </c>
      <c r="Y2038" s="270"/>
      <c r="Z2038" s="270"/>
      <c r="AB2038" s="272" t="str">
        <f t="shared" si="287"/>
        <v/>
      </c>
    </row>
    <row r="2039" spans="1:28" s="271" customFormat="1" ht="20">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5"/>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6"/>
        <v>0</v>
      </c>
      <c r="Y2039" s="270"/>
      <c r="Z2039" s="270"/>
      <c r="AB2039" s="272" t="str">
        <f t="shared" si="287"/>
        <v/>
      </c>
    </row>
    <row r="2040" spans="1:28" s="271" customFormat="1" ht="20">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5"/>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6"/>
        <v>0</v>
      </c>
      <c r="Y2040" s="270"/>
      <c r="Z2040" s="270"/>
      <c r="AB2040" s="272" t="str">
        <f t="shared" si="287"/>
        <v/>
      </c>
    </row>
    <row r="2041" spans="1:28" s="271" customFormat="1" ht="20">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5"/>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6"/>
        <v>0</v>
      </c>
      <c r="Y2041" s="270"/>
      <c r="Z2041" s="270"/>
      <c r="AB2041" s="272" t="str">
        <f t="shared" si="287"/>
        <v/>
      </c>
    </row>
    <row r="2042" spans="1:28" s="271" customFormat="1" ht="20">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ca="1" si="285"/>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ca="1" si="286"/>
        <v>0</v>
      </c>
      <c r="Y2042" s="270"/>
      <c r="Z2042" s="270"/>
      <c r="AB2042" s="272" t="str">
        <f t="shared" si="287"/>
        <v/>
      </c>
    </row>
    <row r="2043" spans="1:28" s="271" customFormat="1" ht="20">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 ca="1" si="289">IF(AND(C2043="Smelter not listed",OR(LEN(D2043)=0,LEN(E2043)=0)),1,0)</f>
        <v>0</v>
      </c>
      <c r="Y2043" s="270"/>
      <c r="Z2043" s="270"/>
      <c r="AB2043" s="272" t="str">
        <f t="shared" ref="AB2043" si="290">B2043&amp;C2043</f>
        <v/>
      </c>
    </row>
    <row r="2044" spans="1:28" s="271" customFormat="1" ht="20">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ref="X2044:X2075" ca="1" si="292">IF(AND(C2044="Smelter not listed",OR(LEN(D2044)=0,LEN(E2044)=0)),1,0)</f>
        <v>0</v>
      </c>
      <c r="Y2044" s="270"/>
      <c r="Z2044" s="270"/>
      <c r="AB2044" s="272" t="str">
        <f t="shared" ref="AB2044:AB2075" si="293">B2044&amp;C2044</f>
        <v/>
      </c>
    </row>
    <row r="2045" spans="1:28" s="271" customFormat="1" ht="20">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91"/>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92"/>
        <v>0</v>
      </c>
      <c r="Y2045" s="270"/>
      <c r="Z2045" s="270"/>
      <c r="AB2045" s="272" t="str">
        <f t="shared" si="293"/>
        <v/>
      </c>
    </row>
    <row r="2046" spans="1:28" s="271" customFormat="1" ht="20">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91"/>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92"/>
        <v>0</v>
      </c>
      <c r="Y2046" s="270"/>
      <c r="Z2046" s="270"/>
      <c r="AB2046" s="272" t="str">
        <f t="shared" si="293"/>
        <v/>
      </c>
    </row>
    <row r="2047" spans="1:28" s="271" customFormat="1" ht="20">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91"/>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92"/>
        <v>0</v>
      </c>
      <c r="Y2047" s="270"/>
      <c r="Z2047" s="270"/>
      <c r="AB2047" s="272" t="str">
        <f t="shared" si="293"/>
        <v/>
      </c>
    </row>
    <row r="2048" spans="1:28" s="271" customFormat="1" ht="20">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91"/>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92"/>
        <v>0</v>
      </c>
      <c r="Y2048" s="270"/>
      <c r="Z2048" s="270"/>
      <c r="AB2048" s="272" t="str">
        <f t="shared" si="293"/>
        <v/>
      </c>
    </row>
    <row r="2049" spans="1:28" s="271" customFormat="1" ht="20">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91"/>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92"/>
        <v>0</v>
      </c>
      <c r="Y2049" s="270"/>
      <c r="Z2049" s="270"/>
      <c r="AB2049" s="272" t="str">
        <f t="shared" si="293"/>
        <v/>
      </c>
    </row>
    <row r="2050" spans="1:28" s="271" customFormat="1" ht="20">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91"/>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92"/>
        <v>0</v>
      </c>
      <c r="Y2050" s="270"/>
      <c r="Z2050" s="270"/>
      <c r="AB2050" s="272" t="str">
        <f t="shared" si="293"/>
        <v/>
      </c>
    </row>
    <row r="2051" spans="1:28" s="271" customFormat="1" ht="20">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91"/>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92"/>
        <v>0</v>
      </c>
      <c r="Y2051" s="270"/>
      <c r="Z2051" s="270"/>
      <c r="AB2051" s="272" t="str">
        <f t="shared" si="293"/>
        <v/>
      </c>
    </row>
    <row r="2052" spans="1:28" s="271" customFormat="1" ht="20">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91"/>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92"/>
        <v>0</v>
      </c>
      <c r="Y2052" s="270"/>
      <c r="Z2052" s="270"/>
      <c r="AB2052" s="272" t="str">
        <f t="shared" si="293"/>
        <v/>
      </c>
    </row>
    <row r="2053" spans="1:28" s="271" customFormat="1" ht="20">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91"/>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92"/>
        <v>0</v>
      </c>
      <c r="Y2053" s="270"/>
      <c r="Z2053" s="270"/>
      <c r="AB2053" s="272" t="str">
        <f t="shared" si="293"/>
        <v/>
      </c>
    </row>
    <row r="2054" spans="1:28" s="271" customFormat="1" ht="20">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91"/>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92"/>
        <v>0</v>
      </c>
      <c r="Y2054" s="270"/>
      <c r="Z2054" s="270"/>
      <c r="AB2054" s="272" t="str">
        <f t="shared" si="293"/>
        <v/>
      </c>
    </row>
    <row r="2055" spans="1:28" s="271" customFormat="1" ht="20">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91"/>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92"/>
        <v>0</v>
      </c>
      <c r="Y2055" s="270"/>
      <c r="Z2055" s="270"/>
      <c r="AB2055" s="272" t="str">
        <f t="shared" si="293"/>
        <v/>
      </c>
    </row>
    <row r="2056" spans="1:28" s="271" customFormat="1" ht="20">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91"/>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92"/>
        <v>0</v>
      </c>
      <c r="Y2056" s="270"/>
      <c r="Z2056" s="270"/>
      <c r="AB2056" s="272" t="str">
        <f t="shared" si="293"/>
        <v/>
      </c>
    </row>
    <row r="2057" spans="1:28" s="271" customFormat="1" ht="20">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91"/>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92"/>
        <v>0</v>
      </c>
      <c r="Y2057" s="270"/>
      <c r="Z2057" s="270"/>
      <c r="AB2057" s="272" t="str">
        <f t="shared" si="293"/>
        <v/>
      </c>
    </row>
    <row r="2058" spans="1:28" s="271" customFormat="1" ht="20">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91"/>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92"/>
        <v>0</v>
      </c>
      <c r="Y2058" s="270"/>
      <c r="Z2058" s="270"/>
      <c r="AB2058" s="272" t="str">
        <f t="shared" si="293"/>
        <v/>
      </c>
    </row>
    <row r="2059" spans="1:28" s="271" customFormat="1" ht="20">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91"/>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92"/>
        <v>0</v>
      </c>
      <c r="Y2059" s="270"/>
      <c r="Z2059" s="270"/>
      <c r="AB2059" s="272" t="str">
        <f t="shared" si="293"/>
        <v/>
      </c>
    </row>
    <row r="2060" spans="1:28" s="271" customFormat="1" ht="20">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91"/>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92"/>
        <v>0</v>
      </c>
      <c r="Y2060" s="270"/>
      <c r="Z2060" s="270"/>
      <c r="AB2060" s="272" t="str">
        <f t="shared" si="293"/>
        <v/>
      </c>
    </row>
    <row r="2061" spans="1:28" s="271" customFormat="1" ht="20">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91"/>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92"/>
        <v>0</v>
      </c>
      <c r="Y2061" s="270"/>
      <c r="Z2061" s="270"/>
      <c r="AB2061" s="272" t="str">
        <f t="shared" si="293"/>
        <v/>
      </c>
    </row>
    <row r="2062" spans="1:28" s="271" customFormat="1" ht="20">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91"/>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92"/>
        <v>0</v>
      </c>
      <c r="Y2062" s="270"/>
      <c r="Z2062" s="270"/>
      <c r="AB2062" s="272" t="str">
        <f t="shared" si="293"/>
        <v/>
      </c>
    </row>
    <row r="2063" spans="1:28" s="271" customFormat="1" ht="20">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91"/>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92"/>
        <v>0</v>
      </c>
      <c r="Y2063" s="270"/>
      <c r="Z2063" s="270"/>
      <c r="AB2063" s="272" t="str">
        <f t="shared" si="293"/>
        <v/>
      </c>
    </row>
    <row r="2064" spans="1:28" s="271" customFormat="1" ht="20">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91"/>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92"/>
        <v>0</v>
      </c>
      <c r="Y2064" s="270"/>
      <c r="Z2064" s="270"/>
      <c r="AB2064" s="272" t="str">
        <f t="shared" si="293"/>
        <v/>
      </c>
    </row>
    <row r="2065" spans="1:28" s="271" customFormat="1" ht="20">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91"/>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92"/>
        <v>0</v>
      </c>
      <c r="Y2065" s="270"/>
      <c r="Z2065" s="270"/>
      <c r="AB2065" s="272" t="str">
        <f t="shared" si="293"/>
        <v/>
      </c>
    </row>
    <row r="2066" spans="1:28" s="271" customFormat="1" ht="20">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91"/>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92"/>
        <v>0</v>
      </c>
      <c r="Y2066" s="270"/>
      <c r="Z2066" s="270"/>
      <c r="AB2066" s="272" t="str">
        <f t="shared" si="293"/>
        <v/>
      </c>
    </row>
    <row r="2067" spans="1:28" s="271" customFormat="1" ht="20">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91"/>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92"/>
        <v>0</v>
      </c>
      <c r="Y2067" s="270"/>
      <c r="Z2067" s="270"/>
      <c r="AB2067" s="272" t="str">
        <f t="shared" si="293"/>
        <v/>
      </c>
    </row>
    <row r="2068" spans="1:28" s="271" customFormat="1" ht="20">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91"/>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92"/>
        <v>0</v>
      </c>
      <c r="Y2068" s="270"/>
      <c r="Z2068" s="270"/>
      <c r="AB2068" s="272" t="str">
        <f t="shared" si="293"/>
        <v/>
      </c>
    </row>
    <row r="2069" spans="1:28" s="271" customFormat="1" ht="20">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91"/>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92"/>
        <v>0</v>
      </c>
      <c r="Y2069" s="270"/>
      <c r="Z2069" s="270"/>
      <c r="AB2069" s="272" t="str">
        <f t="shared" si="293"/>
        <v/>
      </c>
    </row>
    <row r="2070" spans="1:28" s="271" customFormat="1" ht="20">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91"/>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92"/>
        <v>0</v>
      </c>
      <c r="Y2070" s="270"/>
      <c r="Z2070" s="270"/>
      <c r="AB2070" s="272" t="str">
        <f t="shared" si="293"/>
        <v/>
      </c>
    </row>
    <row r="2071" spans="1:28" s="271" customFormat="1" ht="20">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91"/>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92"/>
        <v>0</v>
      </c>
      <c r="Y2071" s="270"/>
      <c r="Z2071" s="270"/>
      <c r="AB2071" s="272" t="str">
        <f t="shared" si="293"/>
        <v/>
      </c>
    </row>
    <row r="2072" spans="1:28" s="271" customFormat="1" ht="20">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91"/>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92"/>
        <v>0</v>
      </c>
      <c r="Y2072" s="270"/>
      <c r="Z2072" s="270"/>
      <c r="AB2072" s="272" t="str">
        <f t="shared" si="293"/>
        <v/>
      </c>
    </row>
    <row r="2073" spans="1:28" s="271" customFormat="1" ht="20">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91"/>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92"/>
        <v>0</v>
      </c>
      <c r="Y2073" s="270"/>
      <c r="Z2073" s="270"/>
      <c r="AB2073" s="272" t="str">
        <f t="shared" si="293"/>
        <v/>
      </c>
    </row>
    <row r="2074" spans="1:28" s="271" customFormat="1" ht="20">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91"/>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92"/>
        <v>0</v>
      </c>
      <c r="Y2074" s="270"/>
      <c r="Z2074" s="270"/>
      <c r="AB2074" s="272" t="str">
        <f t="shared" si="293"/>
        <v/>
      </c>
    </row>
    <row r="2075" spans="1:28" s="271" customFormat="1" ht="20">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ca="1" si="291"/>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ca="1" si="292"/>
        <v>0</v>
      </c>
      <c r="Y2075" s="270"/>
      <c r="Z2075" s="270"/>
      <c r="AB2075" s="272" t="str">
        <f t="shared" si="293"/>
        <v/>
      </c>
    </row>
    <row r="2076" spans="1:28" s="271" customFormat="1" ht="20">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ref="X2076:X2106" ca="1" si="295">IF(AND(C2076="Smelter not listed",OR(LEN(D2076)=0,LEN(E2076)=0)),1,0)</f>
        <v>0</v>
      </c>
      <c r="Y2076" s="270"/>
      <c r="Z2076" s="270"/>
      <c r="AB2076" s="272" t="str">
        <f t="shared" ref="AB2076:AB2106" si="296">B2076&amp;C2076</f>
        <v/>
      </c>
    </row>
    <row r="2077" spans="1:28" s="271" customFormat="1" ht="20">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4"/>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5"/>
        <v>0</v>
      </c>
      <c r="Y2077" s="270"/>
      <c r="Z2077" s="270"/>
      <c r="AB2077" s="272" t="str">
        <f t="shared" si="296"/>
        <v/>
      </c>
    </row>
    <row r="2078" spans="1:28" s="271" customFormat="1" ht="20">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4"/>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5"/>
        <v>0</v>
      </c>
      <c r="Y2078" s="270"/>
      <c r="Z2078" s="270"/>
      <c r="AB2078" s="272" t="str">
        <f t="shared" si="296"/>
        <v/>
      </c>
    </row>
    <row r="2079" spans="1:28" s="271" customFormat="1" ht="20">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4"/>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5"/>
        <v>0</v>
      </c>
      <c r="Y2079" s="270"/>
      <c r="Z2079" s="270"/>
      <c r="AB2079" s="272" t="str">
        <f t="shared" si="296"/>
        <v/>
      </c>
    </row>
    <row r="2080" spans="1:28" s="271" customFormat="1" ht="20">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4"/>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5"/>
        <v>0</v>
      </c>
      <c r="Y2080" s="270"/>
      <c r="Z2080" s="270"/>
      <c r="AB2080" s="272" t="str">
        <f t="shared" si="296"/>
        <v/>
      </c>
    </row>
    <row r="2081" spans="1:28" s="271" customFormat="1" ht="20">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4"/>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5"/>
        <v>0</v>
      </c>
      <c r="Y2081" s="270"/>
      <c r="Z2081" s="270"/>
      <c r="AB2081" s="272" t="str">
        <f t="shared" si="296"/>
        <v/>
      </c>
    </row>
    <row r="2082" spans="1:28" s="271" customFormat="1" ht="20">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4"/>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5"/>
        <v>0</v>
      </c>
      <c r="Y2082" s="270"/>
      <c r="Z2082" s="270"/>
      <c r="AB2082" s="272" t="str">
        <f t="shared" si="296"/>
        <v/>
      </c>
    </row>
    <row r="2083" spans="1:28" s="271" customFormat="1" ht="20">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4"/>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5"/>
        <v>0</v>
      </c>
      <c r="Y2083" s="270"/>
      <c r="Z2083" s="270"/>
      <c r="AB2083" s="272" t="str">
        <f t="shared" si="296"/>
        <v/>
      </c>
    </row>
    <row r="2084" spans="1:28" s="271" customFormat="1" ht="20">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4"/>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5"/>
        <v>0</v>
      </c>
      <c r="Y2084" s="270"/>
      <c r="Z2084" s="270"/>
      <c r="AB2084" s="272" t="str">
        <f t="shared" si="296"/>
        <v/>
      </c>
    </row>
    <row r="2085" spans="1:28" s="271" customFormat="1" ht="20">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4"/>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5"/>
        <v>0</v>
      </c>
      <c r="Y2085" s="270"/>
      <c r="Z2085" s="270"/>
      <c r="AB2085" s="272" t="str">
        <f t="shared" si="296"/>
        <v/>
      </c>
    </row>
    <row r="2086" spans="1:28" s="271" customFormat="1" ht="20">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4"/>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5"/>
        <v>0</v>
      </c>
      <c r="Y2086" s="270"/>
      <c r="Z2086" s="270"/>
      <c r="AB2086" s="272" t="str">
        <f t="shared" si="296"/>
        <v/>
      </c>
    </row>
    <row r="2087" spans="1:28" s="271" customFormat="1" ht="20">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4"/>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5"/>
        <v>0</v>
      </c>
      <c r="Y2087" s="270"/>
      <c r="Z2087" s="270"/>
      <c r="AB2087" s="272" t="str">
        <f t="shared" si="296"/>
        <v/>
      </c>
    </row>
    <row r="2088" spans="1:28" s="271" customFormat="1" ht="20">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4"/>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5"/>
        <v>0</v>
      </c>
      <c r="Y2088" s="270"/>
      <c r="Z2088" s="270"/>
      <c r="AB2088" s="272" t="str">
        <f t="shared" si="296"/>
        <v/>
      </c>
    </row>
    <row r="2089" spans="1:28" s="271" customFormat="1" ht="20">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4"/>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5"/>
        <v>0</v>
      </c>
      <c r="Y2089" s="270"/>
      <c r="Z2089" s="270"/>
      <c r="AB2089" s="272" t="str">
        <f t="shared" si="296"/>
        <v/>
      </c>
    </row>
    <row r="2090" spans="1:28" s="271" customFormat="1" ht="20">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4"/>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5"/>
        <v>0</v>
      </c>
      <c r="Y2090" s="270"/>
      <c r="Z2090" s="270"/>
      <c r="AB2090" s="272" t="str">
        <f t="shared" si="296"/>
        <v/>
      </c>
    </row>
    <row r="2091" spans="1:28" s="271" customFormat="1" ht="20">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4"/>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5"/>
        <v>0</v>
      </c>
      <c r="Y2091" s="270"/>
      <c r="Z2091" s="270"/>
      <c r="AB2091" s="272" t="str">
        <f t="shared" si="296"/>
        <v/>
      </c>
    </row>
    <row r="2092" spans="1:28" s="271" customFormat="1" ht="20">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4"/>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5"/>
        <v>0</v>
      </c>
      <c r="Y2092" s="270"/>
      <c r="Z2092" s="270"/>
      <c r="AB2092" s="272" t="str">
        <f t="shared" si="296"/>
        <v/>
      </c>
    </row>
    <row r="2093" spans="1:28" s="271" customFormat="1" ht="20">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4"/>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5"/>
        <v>0</v>
      </c>
      <c r="Y2093" s="270"/>
      <c r="Z2093" s="270"/>
      <c r="AB2093" s="272" t="str">
        <f t="shared" si="296"/>
        <v/>
      </c>
    </row>
    <row r="2094" spans="1:28" s="271" customFormat="1" ht="20">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4"/>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5"/>
        <v>0</v>
      </c>
      <c r="Y2094" s="270"/>
      <c r="Z2094" s="270"/>
      <c r="AB2094" s="272" t="str">
        <f t="shared" si="296"/>
        <v/>
      </c>
    </row>
    <row r="2095" spans="1:28" s="271" customFormat="1" ht="20">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4"/>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5"/>
        <v>0</v>
      </c>
      <c r="Y2095" s="270"/>
      <c r="Z2095" s="270"/>
      <c r="AB2095" s="272" t="str">
        <f t="shared" si="296"/>
        <v/>
      </c>
    </row>
    <row r="2096" spans="1:28" s="271" customFormat="1" ht="20">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4"/>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5"/>
        <v>0</v>
      </c>
      <c r="Y2096" s="270"/>
      <c r="Z2096" s="270"/>
      <c r="AB2096" s="272" t="str">
        <f t="shared" si="296"/>
        <v/>
      </c>
    </row>
    <row r="2097" spans="1:28" s="271" customFormat="1" ht="20">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4"/>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5"/>
        <v>0</v>
      </c>
      <c r="Y2097" s="270"/>
      <c r="Z2097" s="270"/>
      <c r="AB2097" s="272" t="str">
        <f t="shared" si="296"/>
        <v/>
      </c>
    </row>
    <row r="2098" spans="1:28" s="271" customFormat="1" ht="20">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4"/>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5"/>
        <v>0</v>
      </c>
      <c r="Y2098" s="270"/>
      <c r="Z2098" s="270"/>
      <c r="AB2098" s="272" t="str">
        <f t="shared" si="296"/>
        <v/>
      </c>
    </row>
    <row r="2099" spans="1:28" s="271" customFormat="1" ht="20">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4"/>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5"/>
        <v>0</v>
      </c>
      <c r="Y2099" s="270"/>
      <c r="Z2099" s="270"/>
      <c r="AB2099" s="272" t="str">
        <f t="shared" si="296"/>
        <v/>
      </c>
    </row>
    <row r="2100" spans="1:28" s="271" customFormat="1" ht="20">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4"/>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5"/>
        <v>0</v>
      </c>
      <c r="Y2100" s="270"/>
      <c r="Z2100" s="270"/>
      <c r="AB2100" s="272" t="str">
        <f t="shared" si="296"/>
        <v/>
      </c>
    </row>
    <row r="2101" spans="1:28" s="271" customFormat="1" ht="20">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4"/>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5"/>
        <v>0</v>
      </c>
      <c r="Y2101" s="270"/>
      <c r="Z2101" s="270"/>
      <c r="AB2101" s="272" t="str">
        <f t="shared" si="296"/>
        <v/>
      </c>
    </row>
    <row r="2102" spans="1:28" s="271" customFormat="1" ht="20">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4"/>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5"/>
        <v>0</v>
      </c>
      <c r="Y2102" s="270"/>
      <c r="Z2102" s="270"/>
      <c r="AB2102" s="272" t="str">
        <f t="shared" si="296"/>
        <v/>
      </c>
    </row>
    <row r="2103" spans="1:28" s="271" customFormat="1" ht="20">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4"/>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5"/>
        <v>0</v>
      </c>
      <c r="Y2103" s="270"/>
      <c r="Z2103" s="270"/>
      <c r="AB2103" s="272" t="str">
        <f t="shared" si="296"/>
        <v/>
      </c>
    </row>
    <row r="2104" spans="1:28" s="271" customFormat="1" ht="20">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4"/>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5"/>
        <v>0</v>
      </c>
      <c r="Y2104" s="270"/>
      <c r="Z2104" s="270"/>
      <c r="AB2104" s="272" t="str">
        <f t="shared" si="296"/>
        <v/>
      </c>
    </row>
    <row r="2105" spans="1:28" s="271" customFormat="1" ht="20">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4"/>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5"/>
        <v>0</v>
      </c>
      <c r="Y2105" s="270"/>
      <c r="Z2105" s="270"/>
      <c r="AB2105" s="272" t="str">
        <f t="shared" si="296"/>
        <v/>
      </c>
    </row>
    <row r="2106" spans="1:28" s="271" customFormat="1" ht="20">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ca="1" si="294"/>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ca="1" si="295"/>
        <v>0</v>
      </c>
      <c r="Y2106" s="270"/>
      <c r="Z2106" s="270"/>
      <c r="AB2106" s="272" t="str">
        <f t="shared" si="296"/>
        <v/>
      </c>
    </row>
    <row r="2107" spans="1:28" s="271" customFormat="1" ht="20">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 ca="1" si="298">IF(AND(C2107="Smelter not listed",OR(LEN(D2107)=0,LEN(E2107)=0)),1,0)</f>
        <v>0</v>
      </c>
      <c r="Y2107" s="270"/>
      <c r="Z2107" s="270"/>
      <c r="AB2107" s="272" t="str">
        <f t="shared" ref="AB2107" si="299">B2107&amp;C2107</f>
        <v/>
      </c>
    </row>
    <row r="2108" spans="1:28" s="271" customFormat="1" ht="20">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ref="X2108:X2139" ca="1" si="301">IF(AND(C2108="Smelter not listed",OR(LEN(D2108)=0,LEN(E2108)=0)),1,0)</f>
        <v>0</v>
      </c>
      <c r="Y2108" s="270"/>
      <c r="Z2108" s="270"/>
      <c r="AB2108" s="272" t="str">
        <f t="shared" ref="AB2108:AB2139" si="302">B2108&amp;C2108</f>
        <v/>
      </c>
    </row>
    <row r="2109" spans="1:28" s="271" customFormat="1" ht="20">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300"/>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301"/>
        <v>0</v>
      </c>
      <c r="Y2109" s="270"/>
      <c r="Z2109" s="270"/>
      <c r="AB2109" s="272" t="str">
        <f t="shared" si="302"/>
        <v/>
      </c>
    </row>
    <row r="2110" spans="1:28" s="271" customFormat="1" ht="20">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300"/>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301"/>
        <v>0</v>
      </c>
      <c r="Y2110" s="270"/>
      <c r="Z2110" s="270"/>
      <c r="AB2110" s="272" t="str">
        <f t="shared" si="302"/>
        <v/>
      </c>
    </row>
    <row r="2111" spans="1:28" s="271" customFormat="1" ht="20">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300"/>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301"/>
        <v>0</v>
      </c>
      <c r="Y2111" s="270"/>
      <c r="Z2111" s="270"/>
      <c r="AB2111" s="272" t="str">
        <f t="shared" si="302"/>
        <v/>
      </c>
    </row>
    <row r="2112" spans="1:28" s="271" customFormat="1" ht="20">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300"/>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301"/>
        <v>0</v>
      </c>
      <c r="Y2112" s="270"/>
      <c r="Z2112" s="270"/>
      <c r="AB2112" s="272" t="str">
        <f t="shared" si="302"/>
        <v/>
      </c>
    </row>
    <row r="2113" spans="1:28" s="271" customFormat="1" ht="20">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300"/>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301"/>
        <v>0</v>
      </c>
      <c r="Y2113" s="270"/>
      <c r="Z2113" s="270"/>
      <c r="AB2113" s="272" t="str">
        <f t="shared" si="302"/>
        <v/>
      </c>
    </row>
    <row r="2114" spans="1:28" s="271" customFormat="1" ht="20">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300"/>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301"/>
        <v>0</v>
      </c>
      <c r="Y2114" s="270"/>
      <c r="Z2114" s="270"/>
      <c r="AB2114" s="272" t="str">
        <f t="shared" si="302"/>
        <v/>
      </c>
    </row>
    <row r="2115" spans="1:28" s="271" customFormat="1" ht="20">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300"/>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301"/>
        <v>0</v>
      </c>
      <c r="Y2115" s="270"/>
      <c r="Z2115" s="270"/>
      <c r="AB2115" s="272" t="str">
        <f t="shared" si="302"/>
        <v/>
      </c>
    </row>
    <row r="2116" spans="1:28" s="271" customFormat="1" ht="20">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300"/>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301"/>
        <v>0</v>
      </c>
      <c r="Y2116" s="270"/>
      <c r="Z2116" s="270"/>
      <c r="AB2116" s="272" t="str">
        <f t="shared" si="302"/>
        <v/>
      </c>
    </row>
    <row r="2117" spans="1:28" s="271" customFormat="1" ht="20">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300"/>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301"/>
        <v>0</v>
      </c>
      <c r="Y2117" s="270"/>
      <c r="Z2117" s="270"/>
      <c r="AB2117" s="272" t="str">
        <f t="shared" si="302"/>
        <v/>
      </c>
    </row>
    <row r="2118" spans="1:28" s="271" customFormat="1" ht="20">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300"/>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301"/>
        <v>0</v>
      </c>
      <c r="Y2118" s="270"/>
      <c r="Z2118" s="270"/>
      <c r="AB2118" s="272" t="str">
        <f t="shared" si="302"/>
        <v/>
      </c>
    </row>
    <row r="2119" spans="1:28" s="271" customFormat="1" ht="20">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300"/>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301"/>
        <v>0</v>
      </c>
      <c r="Y2119" s="270"/>
      <c r="Z2119" s="270"/>
      <c r="AB2119" s="272" t="str">
        <f t="shared" si="302"/>
        <v/>
      </c>
    </row>
    <row r="2120" spans="1:28" s="271" customFormat="1" ht="20">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300"/>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301"/>
        <v>0</v>
      </c>
      <c r="Y2120" s="270"/>
      <c r="Z2120" s="270"/>
      <c r="AB2120" s="272" t="str">
        <f t="shared" si="302"/>
        <v/>
      </c>
    </row>
    <row r="2121" spans="1:28" s="271" customFormat="1" ht="20">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300"/>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301"/>
        <v>0</v>
      </c>
      <c r="Y2121" s="270"/>
      <c r="Z2121" s="270"/>
      <c r="AB2121" s="272" t="str">
        <f t="shared" si="302"/>
        <v/>
      </c>
    </row>
    <row r="2122" spans="1:28" s="271" customFormat="1" ht="20">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300"/>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301"/>
        <v>0</v>
      </c>
      <c r="Y2122" s="270"/>
      <c r="Z2122" s="270"/>
      <c r="AB2122" s="272" t="str">
        <f t="shared" si="302"/>
        <v/>
      </c>
    </row>
    <row r="2123" spans="1:28" s="271" customFormat="1" ht="20">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300"/>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301"/>
        <v>0</v>
      </c>
      <c r="Y2123" s="270"/>
      <c r="Z2123" s="270"/>
      <c r="AB2123" s="272" t="str">
        <f t="shared" si="302"/>
        <v/>
      </c>
    </row>
    <row r="2124" spans="1:28" s="271" customFormat="1" ht="20">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300"/>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301"/>
        <v>0</v>
      </c>
      <c r="Y2124" s="270"/>
      <c r="Z2124" s="270"/>
      <c r="AB2124" s="272" t="str">
        <f t="shared" si="302"/>
        <v/>
      </c>
    </row>
    <row r="2125" spans="1:28" s="271" customFormat="1" ht="20">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300"/>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301"/>
        <v>0</v>
      </c>
      <c r="Y2125" s="270"/>
      <c r="Z2125" s="270"/>
      <c r="AB2125" s="272" t="str">
        <f t="shared" si="302"/>
        <v/>
      </c>
    </row>
    <row r="2126" spans="1:28" s="271" customFormat="1" ht="20">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300"/>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301"/>
        <v>0</v>
      </c>
      <c r="Y2126" s="270"/>
      <c r="Z2126" s="270"/>
      <c r="AB2126" s="272" t="str">
        <f t="shared" si="302"/>
        <v/>
      </c>
    </row>
    <row r="2127" spans="1:28" s="271" customFormat="1" ht="20">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300"/>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301"/>
        <v>0</v>
      </c>
      <c r="Y2127" s="270"/>
      <c r="Z2127" s="270"/>
      <c r="AB2127" s="272" t="str">
        <f t="shared" si="302"/>
        <v/>
      </c>
    </row>
    <row r="2128" spans="1:28" s="271" customFormat="1" ht="20">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300"/>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301"/>
        <v>0</v>
      </c>
      <c r="Y2128" s="270"/>
      <c r="Z2128" s="270"/>
      <c r="AB2128" s="272" t="str">
        <f t="shared" si="302"/>
        <v/>
      </c>
    </row>
    <row r="2129" spans="1:28" s="271" customFormat="1" ht="20">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300"/>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301"/>
        <v>0</v>
      </c>
      <c r="Y2129" s="270"/>
      <c r="Z2129" s="270"/>
      <c r="AB2129" s="272" t="str">
        <f t="shared" si="302"/>
        <v/>
      </c>
    </row>
    <row r="2130" spans="1:28" s="271" customFormat="1" ht="20">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300"/>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301"/>
        <v>0</v>
      </c>
      <c r="Y2130" s="270"/>
      <c r="Z2130" s="270"/>
      <c r="AB2130" s="272" t="str">
        <f t="shared" si="302"/>
        <v/>
      </c>
    </row>
    <row r="2131" spans="1:28" s="271" customFormat="1" ht="20">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300"/>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301"/>
        <v>0</v>
      </c>
      <c r="Y2131" s="270"/>
      <c r="Z2131" s="270"/>
      <c r="AB2131" s="272" t="str">
        <f t="shared" si="302"/>
        <v/>
      </c>
    </row>
    <row r="2132" spans="1:28" s="271" customFormat="1" ht="20">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300"/>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301"/>
        <v>0</v>
      </c>
      <c r="Y2132" s="270"/>
      <c r="Z2132" s="270"/>
      <c r="AB2132" s="272" t="str">
        <f t="shared" si="302"/>
        <v/>
      </c>
    </row>
    <row r="2133" spans="1:28" s="271" customFormat="1" ht="20">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300"/>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301"/>
        <v>0</v>
      </c>
      <c r="Y2133" s="270"/>
      <c r="Z2133" s="270"/>
      <c r="AB2133" s="272" t="str">
        <f t="shared" si="302"/>
        <v/>
      </c>
    </row>
    <row r="2134" spans="1:28" s="271" customFormat="1" ht="20">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300"/>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301"/>
        <v>0</v>
      </c>
      <c r="Y2134" s="270"/>
      <c r="Z2134" s="270"/>
      <c r="AB2134" s="272" t="str">
        <f t="shared" si="302"/>
        <v/>
      </c>
    </row>
    <row r="2135" spans="1:28" s="271" customFormat="1" ht="20">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300"/>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301"/>
        <v>0</v>
      </c>
      <c r="Y2135" s="270"/>
      <c r="Z2135" s="270"/>
      <c r="AB2135" s="272" t="str">
        <f t="shared" si="302"/>
        <v/>
      </c>
    </row>
    <row r="2136" spans="1:28" s="271" customFormat="1" ht="20">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300"/>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301"/>
        <v>0</v>
      </c>
      <c r="Y2136" s="270"/>
      <c r="Z2136" s="270"/>
      <c r="AB2136" s="272" t="str">
        <f t="shared" si="302"/>
        <v/>
      </c>
    </row>
    <row r="2137" spans="1:28" s="271" customFormat="1" ht="20">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300"/>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301"/>
        <v>0</v>
      </c>
      <c r="Y2137" s="270"/>
      <c r="Z2137" s="270"/>
      <c r="AB2137" s="272" t="str">
        <f t="shared" si="302"/>
        <v/>
      </c>
    </row>
    <row r="2138" spans="1:28" s="271" customFormat="1" ht="20">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300"/>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301"/>
        <v>0</v>
      </c>
      <c r="Y2138" s="270"/>
      <c r="Z2138" s="270"/>
      <c r="AB2138" s="272" t="str">
        <f t="shared" si="302"/>
        <v/>
      </c>
    </row>
    <row r="2139" spans="1:28" s="271" customFormat="1" ht="20">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ca="1" si="300"/>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ca="1" si="301"/>
        <v>0</v>
      </c>
      <c r="Y2139" s="270"/>
      <c r="Z2139" s="270"/>
      <c r="AB2139" s="272" t="str">
        <f t="shared" si="302"/>
        <v/>
      </c>
    </row>
    <row r="2140" spans="1:28" s="271" customFormat="1" ht="20">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ref="X2140:X2170" ca="1" si="304">IF(AND(C2140="Smelter not listed",OR(LEN(D2140)=0,LEN(E2140)=0)),1,0)</f>
        <v>0</v>
      </c>
      <c r="Y2140" s="270"/>
      <c r="Z2140" s="270"/>
      <c r="AB2140" s="272" t="str">
        <f t="shared" ref="AB2140:AB2170" si="305">B2140&amp;C2140</f>
        <v/>
      </c>
    </row>
    <row r="2141" spans="1:28" s="271" customFormat="1" ht="20">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3"/>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4"/>
        <v>0</v>
      </c>
      <c r="Y2141" s="270"/>
      <c r="Z2141" s="270"/>
      <c r="AB2141" s="272" t="str">
        <f t="shared" si="305"/>
        <v/>
      </c>
    </row>
    <row r="2142" spans="1:28" s="271" customFormat="1" ht="20">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3"/>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4"/>
        <v>0</v>
      </c>
      <c r="Y2142" s="270"/>
      <c r="Z2142" s="270"/>
      <c r="AB2142" s="272" t="str">
        <f t="shared" si="305"/>
        <v/>
      </c>
    </row>
    <row r="2143" spans="1:28" s="271" customFormat="1" ht="20">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3"/>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4"/>
        <v>0</v>
      </c>
      <c r="Y2143" s="270"/>
      <c r="Z2143" s="270"/>
      <c r="AB2143" s="272" t="str">
        <f t="shared" si="305"/>
        <v/>
      </c>
    </row>
    <row r="2144" spans="1:28" s="271" customFormat="1" ht="20">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3"/>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4"/>
        <v>0</v>
      </c>
      <c r="Y2144" s="270"/>
      <c r="Z2144" s="270"/>
      <c r="AB2144" s="272" t="str">
        <f t="shared" si="305"/>
        <v/>
      </c>
    </row>
    <row r="2145" spans="1:28" s="271" customFormat="1" ht="20">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3"/>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4"/>
        <v>0</v>
      </c>
      <c r="Y2145" s="270"/>
      <c r="Z2145" s="270"/>
      <c r="AB2145" s="272" t="str">
        <f t="shared" si="305"/>
        <v/>
      </c>
    </row>
    <row r="2146" spans="1:28" s="271" customFormat="1" ht="20">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3"/>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4"/>
        <v>0</v>
      </c>
      <c r="Y2146" s="270"/>
      <c r="Z2146" s="270"/>
      <c r="AB2146" s="272" t="str">
        <f t="shared" si="305"/>
        <v/>
      </c>
    </row>
    <row r="2147" spans="1:28" s="271" customFormat="1" ht="20">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3"/>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4"/>
        <v>0</v>
      </c>
      <c r="Y2147" s="270"/>
      <c r="Z2147" s="270"/>
      <c r="AB2147" s="272" t="str">
        <f t="shared" si="305"/>
        <v/>
      </c>
    </row>
    <row r="2148" spans="1:28" s="271" customFormat="1" ht="20">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3"/>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4"/>
        <v>0</v>
      </c>
      <c r="Y2148" s="270"/>
      <c r="Z2148" s="270"/>
      <c r="AB2148" s="272" t="str">
        <f t="shared" si="305"/>
        <v/>
      </c>
    </row>
    <row r="2149" spans="1:28" s="271" customFormat="1" ht="20">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3"/>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4"/>
        <v>0</v>
      </c>
      <c r="Y2149" s="270"/>
      <c r="Z2149" s="270"/>
      <c r="AB2149" s="272" t="str">
        <f t="shared" si="305"/>
        <v/>
      </c>
    </row>
    <row r="2150" spans="1:28" s="271" customFormat="1" ht="20">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3"/>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4"/>
        <v>0</v>
      </c>
      <c r="Y2150" s="270"/>
      <c r="Z2150" s="270"/>
      <c r="AB2150" s="272" t="str">
        <f t="shared" si="305"/>
        <v/>
      </c>
    </row>
    <row r="2151" spans="1:28" s="271" customFormat="1" ht="20">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3"/>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4"/>
        <v>0</v>
      </c>
      <c r="Y2151" s="270"/>
      <c r="Z2151" s="270"/>
      <c r="AB2151" s="272" t="str">
        <f t="shared" si="305"/>
        <v/>
      </c>
    </row>
    <row r="2152" spans="1:28" s="271" customFormat="1" ht="20">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3"/>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4"/>
        <v>0</v>
      </c>
      <c r="Y2152" s="270"/>
      <c r="Z2152" s="270"/>
      <c r="AB2152" s="272" t="str">
        <f t="shared" si="305"/>
        <v/>
      </c>
    </row>
    <row r="2153" spans="1:28" s="271" customFormat="1" ht="20">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3"/>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4"/>
        <v>0</v>
      </c>
      <c r="Y2153" s="270"/>
      <c r="Z2153" s="270"/>
      <c r="AB2153" s="272" t="str">
        <f t="shared" si="305"/>
        <v/>
      </c>
    </row>
    <row r="2154" spans="1:28" s="271" customFormat="1" ht="20">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3"/>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4"/>
        <v>0</v>
      </c>
      <c r="Y2154" s="270"/>
      <c r="Z2154" s="270"/>
      <c r="AB2154" s="272" t="str">
        <f t="shared" si="305"/>
        <v/>
      </c>
    </row>
    <row r="2155" spans="1:28" s="271" customFormat="1" ht="20">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3"/>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4"/>
        <v>0</v>
      </c>
      <c r="Y2155" s="270"/>
      <c r="Z2155" s="270"/>
      <c r="AB2155" s="272" t="str">
        <f t="shared" si="305"/>
        <v/>
      </c>
    </row>
    <row r="2156" spans="1:28" s="271" customFormat="1" ht="20">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3"/>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4"/>
        <v>0</v>
      </c>
      <c r="Y2156" s="270"/>
      <c r="Z2156" s="270"/>
      <c r="AB2156" s="272" t="str">
        <f t="shared" si="305"/>
        <v/>
      </c>
    </row>
    <row r="2157" spans="1:28" s="271" customFormat="1" ht="20">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3"/>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4"/>
        <v>0</v>
      </c>
      <c r="Y2157" s="270"/>
      <c r="Z2157" s="270"/>
      <c r="AB2157" s="272" t="str">
        <f t="shared" si="305"/>
        <v/>
      </c>
    </row>
    <row r="2158" spans="1:28" s="271" customFormat="1" ht="20">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3"/>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4"/>
        <v>0</v>
      </c>
      <c r="Y2158" s="270"/>
      <c r="Z2158" s="270"/>
      <c r="AB2158" s="272" t="str">
        <f t="shared" si="305"/>
        <v/>
      </c>
    </row>
    <row r="2159" spans="1:28" s="271" customFormat="1" ht="20">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3"/>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4"/>
        <v>0</v>
      </c>
      <c r="Y2159" s="270"/>
      <c r="Z2159" s="270"/>
      <c r="AB2159" s="272" t="str">
        <f t="shared" si="305"/>
        <v/>
      </c>
    </row>
    <row r="2160" spans="1:28" s="271" customFormat="1" ht="20">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3"/>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4"/>
        <v>0</v>
      </c>
      <c r="Y2160" s="270"/>
      <c r="Z2160" s="270"/>
      <c r="AB2160" s="272" t="str">
        <f t="shared" si="305"/>
        <v/>
      </c>
    </row>
    <row r="2161" spans="1:28" s="271" customFormat="1" ht="20">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3"/>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4"/>
        <v>0</v>
      </c>
      <c r="Y2161" s="270"/>
      <c r="Z2161" s="270"/>
      <c r="AB2161" s="272" t="str">
        <f t="shared" si="305"/>
        <v/>
      </c>
    </row>
    <row r="2162" spans="1:28" s="271" customFormat="1" ht="20">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3"/>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4"/>
        <v>0</v>
      </c>
      <c r="Y2162" s="270"/>
      <c r="Z2162" s="270"/>
      <c r="AB2162" s="272" t="str">
        <f t="shared" si="305"/>
        <v/>
      </c>
    </row>
    <row r="2163" spans="1:28" s="271" customFormat="1" ht="20">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3"/>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4"/>
        <v>0</v>
      </c>
      <c r="Y2163" s="270"/>
      <c r="Z2163" s="270"/>
      <c r="AB2163" s="272" t="str">
        <f t="shared" si="305"/>
        <v/>
      </c>
    </row>
    <row r="2164" spans="1:28" s="271" customFormat="1" ht="20">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3"/>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4"/>
        <v>0</v>
      </c>
      <c r="Y2164" s="270"/>
      <c r="Z2164" s="270"/>
      <c r="AB2164" s="272" t="str">
        <f t="shared" si="305"/>
        <v/>
      </c>
    </row>
    <row r="2165" spans="1:28" s="271" customFormat="1" ht="20">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3"/>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4"/>
        <v>0</v>
      </c>
      <c r="Y2165" s="270"/>
      <c r="Z2165" s="270"/>
      <c r="AB2165" s="272" t="str">
        <f t="shared" si="305"/>
        <v/>
      </c>
    </row>
    <row r="2166" spans="1:28" s="271" customFormat="1" ht="20">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3"/>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4"/>
        <v>0</v>
      </c>
      <c r="Y2166" s="270"/>
      <c r="Z2166" s="270"/>
      <c r="AB2166" s="272" t="str">
        <f t="shared" si="305"/>
        <v/>
      </c>
    </row>
    <row r="2167" spans="1:28" s="271" customFormat="1" ht="20">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3"/>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4"/>
        <v>0</v>
      </c>
      <c r="Y2167" s="270"/>
      <c r="Z2167" s="270"/>
      <c r="AB2167" s="272" t="str">
        <f t="shared" si="305"/>
        <v/>
      </c>
    </row>
    <row r="2168" spans="1:28" s="271" customFormat="1" ht="20">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3"/>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4"/>
        <v>0</v>
      </c>
      <c r="Y2168" s="270"/>
      <c r="Z2168" s="270"/>
      <c r="AB2168" s="272" t="str">
        <f t="shared" si="305"/>
        <v/>
      </c>
    </row>
    <row r="2169" spans="1:28" s="271" customFormat="1" ht="20">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3"/>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4"/>
        <v>0</v>
      </c>
      <c r="Y2169" s="270"/>
      <c r="Z2169" s="270"/>
      <c r="AB2169" s="272" t="str">
        <f t="shared" si="305"/>
        <v/>
      </c>
    </row>
    <row r="2170" spans="1:28" s="271" customFormat="1" ht="20">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ca="1" si="303"/>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ca="1" si="304"/>
        <v>0</v>
      </c>
      <c r="Y2170" s="270"/>
      <c r="Z2170" s="270"/>
      <c r="AB2170" s="272" t="str">
        <f t="shared" si="305"/>
        <v/>
      </c>
    </row>
    <row r="2171" spans="1:28" s="271" customFormat="1" ht="20">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 ca="1" si="307">IF(AND(C2171="Smelter not listed",OR(LEN(D2171)=0,LEN(E2171)=0)),1,0)</f>
        <v>0</v>
      </c>
      <c r="Y2171" s="270"/>
      <c r="Z2171" s="270"/>
      <c r="AB2171" s="272" t="str">
        <f t="shared" ref="AB2171" si="308">B2171&amp;C2171</f>
        <v/>
      </c>
    </row>
    <row r="2172" spans="1:28" s="271" customFormat="1" ht="20">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ref="X2172:X2203" ca="1" si="310">IF(AND(C2172="Smelter not listed",OR(LEN(D2172)=0,LEN(E2172)=0)),1,0)</f>
        <v>0</v>
      </c>
      <c r="Y2172" s="270"/>
      <c r="Z2172" s="270"/>
      <c r="AB2172" s="272" t="str">
        <f t="shared" ref="AB2172:AB2203" si="311">B2172&amp;C2172</f>
        <v/>
      </c>
    </row>
    <row r="2173" spans="1:28" s="271" customFormat="1" ht="20">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9"/>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10"/>
        <v>0</v>
      </c>
      <c r="Y2173" s="270"/>
      <c r="Z2173" s="270"/>
      <c r="AB2173" s="272" t="str">
        <f t="shared" si="311"/>
        <v/>
      </c>
    </row>
    <row r="2174" spans="1:28" s="271" customFormat="1" ht="20">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9"/>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10"/>
        <v>0</v>
      </c>
      <c r="Y2174" s="270"/>
      <c r="Z2174" s="270"/>
      <c r="AB2174" s="272" t="str">
        <f t="shared" si="311"/>
        <v/>
      </c>
    </row>
    <row r="2175" spans="1:28" s="271" customFormat="1" ht="20">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9"/>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10"/>
        <v>0</v>
      </c>
      <c r="Y2175" s="270"/>
      <c r="Z2175" s="270"/>
      <c r="AB2175" s="272" t="str">
        <f t="shared" si="311"/>
        <v/>
      </c>
    </row>
    <row r="2176" spans="1:28" s="271" customFormat="1" ht="20">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9"/>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10"/>
        <v>0</v>
      </c>
      <c r="Y2176" s="270"/>
      <c r="Z2176" s="270"/>
      <c r="AB2176" s="272" t="str">
        <f t="shared" si="311"/>
        <v/>
      </c>
    </row>
    <row r="2177" spans="1:28" s="271" customFormat="1" ht="20">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9"/>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10"/>
        <v>0</v>
      </c>
      <c r="Y2177" s="270"/>
      <c r="Z2177" s="270"/>
      <c r="AB2177" s="272" t="str">
        <f t="shared" si="311"/>
        <v/>
      </c>
    </row>
    <row r="2178" spans="1:28" s="271" customFormat="1" ht="20">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9"/>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10"/>
        <v>0</v>
      </c>
      <c r="Y2178" s="270"/>
      <c r="Z2178" s="270"/>
      <c r="AB2178" s="272" t="str">
        <f t="shared" si="311"/>
        <v/>
      </c>
    </row>
    <row r="2179" spans="1:28" s="271" customFormat="1" ht="20">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9"/>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10"/>
        <v>0</v>
      </c>
      <c r="Y2179" s="270"/>
      <c r="Z2179" s="270"/>
      <c r="AB2179" s="272" t="str">
        <f t="shared" si="311"/>
        <v/>
      </c>
    </row>
    <row r="2180" spans="1:28" s="271" customFormat="1" ht="20">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9"/>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10"/>
        <v>0</v>
      </c>
      <c r="Y2180" s="270"/>
      <c r="Z2180" s="270"/>
      <c r="AB2180" s="272" t="str">
        <f t="shared" si="311"/>
        <v/>
      </c>
    </row>
    <row r="2181" spans="1:28" s="271" customFormat="1" ht="20">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9"/>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10"/>
        <v>0</v>
      </c>
      <c r="Y2181" s="270"/>
      <c r="Z2181" s="270"/>
      <c r="AB2181" s="272" t="str">
        <f t="shared" si="311"/>
        <v/>
      </c>
    </row>
    <row r="2182" spans="1:28" s="271" customFormat="1" ht="20">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9"/>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10"/>
        <v>0</v>
      </c>
      <c r="Y2182" s="270"/>
      <c r="Z2182" s="270"/>
      <c r="AB2182" s="272" t="str">
        <f t="shared" si="311"/>
        <v/>
      </c>
    </row>
    <row r="2183" spans="1:28" s="271" customFormat="1" ht="20">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9"/>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10"/>
        <v>0</v>
      </c>
      <c r="Y2183" s="270"/>
      <c r="Z2183" s="270"/>
      <c r="AB2183" s="272" t="str">
        <f t="shared" si="311"/>
        <v/>
      </c>
    </row>
    <row r="2184" spans="1:28" s="271" customFormat="1" ht="20">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9"/>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10"/>
        <v>0</v>
      </c>
      <c r="Y2184" s="270"/>
      <c r="Z2184" s="270"/>
      <c r="AB2184" s="272" t="str">
        <f t="shared" si="311"/>
        <v/>
      </c>
    </row>
    <row r="2185" spans="1:28" s="271" customFormat="1" ht="20">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9"/>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10"/>
        <v>0</v>
      </c>
      <c r="Y2185" s="270"/>
      <c r="Z2185" s="270"/>
      <c r="AB2185" s="272" t="str">
        <f t="shared" si="311"/>
        <v/>
      </c>
    </row>
    <row r="2186" spans="1:28" s="271" customFormat="1" ht="20">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9"/>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10"/>
        <v>0</v>
      </c>
      <c r="Y2186" s="270"/>
      <c r="Z2186" s="270"/>
      <c r="AB2186" s="272" t="str">
        <f t="shared" si="311"/>
        <v/>
      </c>
    </row>
    <row r="2187" spans="1:28" s="271" customFormat="1" ht="20">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9"/>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10"/>
        <v>0</v>
      </c>
      <c r="Y2187" s="270"/>
      <c r="Z2187" s="270"/>
      <c r="AB2187" s="272" t="str">
        <f t="shared" si="311"/>
        <v/>
      </c>
    </row>
    <row r="2188" spans="1:28" s="271" customFormat="1" ht="20">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9"/>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10"/>
        <v>0</v>
      </c>
      <c r="Y2188" s="270"/>
      <c r="Z2188" s="270"/>
      <c r="AB2188" s="272" t="str">
        <f t="shared" si="311"/>
        <v/>
      </c>
    </row>
    <row r="2189" spans="1:28" s="271" customFormat="1" ht="20">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9"/>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10"/>
        <v>0</v>
      </c>
      <c r="Y2189" s="270"/>
      <c r="Z2189" s="270"/>
      <c r="AB2189" s="272" t="str">
        <f t="shared" si="311"/>
        <v/>
      </c>
    </row>
    <row r="2190" spans="1:28" s="271" customFormat="1" ht="20">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9"/>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10"/>
        <v>0</v>
      </c>
      <c r="Y2190" s="270"/>
      <c r="Z2190" s="270"/>
      <c r="AB2190" s="272" t="str">
        <f t="shared" si="311"/>
        <v/>
      </c>
    </row>
    <row r="2191" spans="1:28" s="271" customFormat="1" ht="20">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9"/>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10"/>
        <v>0</v>
      </c>
      <c r="Y2191" s="270"/>
      <c r="Z2191" s="270"/>
      <c r="AB2191" s="272" t="str">
        <f t="shared" si="311"/>
        <v/>
      </c>
    </row>
    <row r="2192" spans="1:28" s="271" customFormat="1" ht="20">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9"/>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10"/>
        <v>0</v>
      </c>
      <c r="Y2192" s="270"/>
      <c r="Z2192" s="270"/>
      <c r="AB2192" s="272" t="str">
        <f t="shared" si="311"/>
        <v/>
      </c>
    </row>
    <row r="2193" spans="1:28" s="271" customFormat="1" ht="20">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9"/>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10"/>
        <v>0</v>
      </c>
      <c r="Y2193" s="270"/>
      <c r="Z2193" s="270"/>
      <c r="AB2193" s="272" t="str">
        <f t="shared" si="311"/>
        <v/>
      </c>
    </row>
    <row r="2194" spans="1:28" s="271" customFormat="1" ht="20">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9"/>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10"/>
        <v>0</v>
      </c>
      <c r="Y2194" s="270"/>
      <c r="Z2194" s="270"/>
      <c r="AB2194" s="272" t="str">
        <f t="shared" si="311"/>
        <v/>
      </c>
    </row>
    <row r="2195" spans="1:28" s="271" customFormat="1" ht="20">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9"/>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10"/>
        <v>0</v>
      </c>
      <c r="Y2195" s="270"/>
      <c r="Z2195" s="270"/>
      <c r="AB2195" s="272" t="str">
        <f t="shared" si="311"/>
        <v/>
      </c>
    </row>
    <row r="2196" spans="1:28" s="271" customFormat="1" ht="20">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9"/>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10"/>
        <v>0</v>
      </c>
      <c r="Y2196" s="270"/>
      <c r="Z2196" s="270"/>
      <c r="AB2196" s="272" t="str">
        <f t="shared" si="311"/>
        <v/>
      </c>
    </row>
    <row r="2197" spans="1:28" s="271" customFormat="1" ht="20">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9"/>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10"/>
        <v>0</v>
      </c>
      <c r="Y2197" s="270"/>
      <c r="Z2197" s="270"/>
      <c r="AB2197" s="272" t="str">
        <f t="shared" si="311"/>
        <v/>
      </c>
    </row>
    <row r="2198" spans="1:28" s="271" customFormat="1" ht="20">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9"/>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10"/>
        <v>0</v>
      </c>
      <c r="Y2198" s="270"/>
      <c r="Z2198" s="270"/>
      <c r="AB2198" s="272" t="str">
        <f t="shared" si="311"/>
        <v/>
      </c>
    </row>
    <row r="2199" spans="1:28" s="271" customFormat="1" ht="20">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9"/>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10"/>
        <v>0</v>
      </c>
      <c r="Y2199" s="270"/>
      <c r="Z2199" s="270"/>
      <c r="AB2199" s="272" t="str">
        <f t="shared" si="311"/>
        <v/>
      </c>
    </row>
    <row r="2200" spans="1:28" s="271" customFormat="1" ht="20">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9"/>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10"/>
        <v>0</v>
      </c>
      <c r="Y2200" s="270"/>
      <c r="Z2200" s="270"/>
      <c r="AB2200" s="272" t="str">
        <f t="shared" si="311"/>
        <v/>
      </c>
    </row>
    <row r="2201" spans="1:28" s="271" customFormat="1" ht="20">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9"/>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10"/>
        <v>0</v>
      </c>
      <c r="Y2201" s="270"/>
      <c r="Z2201" s="270"/>
      <c r="AB2201" s="272" t="str">
        <f t="shared" si="311"/>
        <v/>
      </c>
    </row>
    <row r="2202" spans="1:28" s="271" customFormat="1" ht="20">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9"/>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10"/>
        <v>0</v>
      </c>
      <c r="Y2202" s="270"/>
      <c r="Z2202" s="270"/>
      <c r="AB2202" s="272" t="str">
        <f t="shared" si="311"/>
        <v/>
      </c>
    </row>
    <row r="2203" spans="1:28" s="271" customFormat="1" ht="20">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ca="1" si="309"/>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ca="1" si="310"/>
        <v>0</v>
      </c>
      <c r="Y2203" s="270"/>
      <c r="Z2203" s="270"/>
      <c r="AB2203" s="272" t="str">
        <f t="shared" si="311"/>
        <v/>
      </c>
    </row>
    <row r="2204" spans="1:28" s="271" customFormat="1" ht="20">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ref="X2204:X2234" ca="1" si="313">IF(AND(C2204="Smelter not listed",OR(LEN(D2204)=0,LEN(E2204)=0)),1,0)</f>
        <v>0</v>
      </c>
      <c r="Y2204" s="270"/>
      <c r="Z2204" s="270"/>
      <c r="AB2204" s="272" t="str">
        <f t="shared" ref="AB2204:AB2234" si="314">B2204&amp;C2204</f>
        <v/>
      </c>
    </row>
    <row r="2205" spans="1:28" s="271" customFormat="1" ht="20">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12"/>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3"/>
        <v>0</v>
      </c>
      <c r="Y2205" s="270"/>
      <c r="Z2205" s="270"/>
      <c r="AB2205" s="272" t="str">
        <f t="shared" si="314"/>
        <v/>
      </c>
    </row>
    <row r="2206" spans="1:28" s="271" customFormat="1" ht="20">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12"/>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3"/>
        <v>0</v>
      </c>
      <c r="Y2206" s="270"/>
      <c r="Z2206" s="270"/>
      <c r="AB2206" s="272" t="str">
        <f t="shared" si="314"/>
        <v/>
      </c>
    </row>
    <row r="2207" spans="1:28" s="271" customFormat="1" ht="20">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12"/>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3"/>
        <v>0</v>
      </c>
      <c r="Y2207" s="270"/>
      <c r="Z2207" s="270"/>
      <c r="AB2207" s="272" t="str">
        <f t="shared" si="314"/>
        <v/>
      </c>
    </row>
    <row r="2208" spans="1:28" s="271" customFormat="1" ht="20">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12"/>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3"/>
        <v>0</v>
      </c>
      <c r="Y2208" s="270"/>
      <c r="Z2208" s="270"/>
      <c r="AB2208" s="272" t="str">
        <f t="shared" si="314"/>
        <v/>
      </c>
    </row>
    <row r="2209" spans="1:28" s="271" customFormat="1" ht="20">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12"/>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3"/>
        <v>0</v>
      </c>
      <c r="Y2209" s="270"/>
      <c r="Z2209" s="270"/>
      <c r="AB2209" s="272" t="str">
        <f t="shared" si="314"/>
        <v/>
      </c>
    </row>
    <row r="2210" spans="1:28" s="271" customFormat="1" ht="20">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12"/>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3"/>
        <v>0</v>
      </c>
      <c r="Y2210" s="270"/>
      <c r="Z2210" s="270"/>
      <c r="AB2210" s="272" t="str">
        <f t="shared" si="314"/>
        <v/>
      </c>
    </row>
    <row r="2211" spans="1:28" s="271" customFormat="1" ht="20">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12"/>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3"/>
        <v>0</v>
      </c>
      <c r="Y2211" s="270"/>
      <c r="Z2211" s="270"/>
      <c r="AB2211" s="272" t="str">
        <f t="shared" si="314"/>
        <v/>
      </c>
    </row>
    <row r="2212" spans="1:28" s="271" customFormat="1" ht="20">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12"/>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3"/>
        <v>0</v>
      </c>
      <c r="Y2212" s="270"/>
      <c r="Z2212" s="270"/>
      <c r="AB2212" s="272" t="str">
        <f t="shared" si="314"/>
        <v/>
      </c>
    </row>
    <row r="2213" spans="1:28" s="271" customFormat="1" ht="20">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12"/>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3"/>
        <v>0</v>
      </c>
      <c r="Y2213" s="270"/>
      <c r="Z2213" s="270"/>
      <c r="AB2213" s="272" t="str">
        <f t="shared" si="314"/>
        <v/>
      </c>
    </row>
    <row r="2214" spans="1:28" s="271" customFormat="1" ht="20">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12"/>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3"/>
        <v>0</v>
      </c>
      <c r="Y2214" s="270"/>
      <c r="Z2214" s="270"/>
      <c r="AB2214" s="272" t="str">
        <f t="shared" si="314"/>
        <v/>
      </c>
    </row>
    <row r="2215" spans="1:28" s="271" customFormat="1" ht="20">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12"/>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3"/>
        <v>0</v>
      </c>
      <c r="Y2215" s="270"/>
      <c r="Z2215" s="270"/>
      <c r="AB2215" s="272" t="str">
        <f t="shared" si="314"/>
        <v/>
      </c>
    </row>
    <row r="2216" spans="1:28" s="271" customFormat="1" ht="20">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12"/>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3"/>
        <v>0</v>
      </c>
      <c r="Y2216" s="270"/>
      <c r="Z2216" s="270"/>
      <c r="AB2216" s="272" t="str">
        <f t="shared" si="314"/>
        <v/>
      </c>
    </row>
    <row r="2217" spans="1:28" s="271" customFormat="1" ht="20">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12"/>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3"/>
        <v>0</v>
      </c>
      <c r="Y2217" s="270"/>
      <c r="Z2217" s="270"/>
      <c r="AB2217" s="272" t="str">
        <f t="shared" si="314"/>
        <v/>
      </c>
    </row>
    <row r="2218" spans="1:28" s="271" customFormat="1" ht="20">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12"/>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3"/>
        <v>0</v>
      </c>
      <c r="Y2218" s="270"/>
      <c r="Z2218" s="270"/>
      <c r="AB2218" s="272" t="str">
        <f t="shared" si="314"/>
        <v/>
      </c>
    </row>
    <row r="2219" spans="1:28" s="271" customFormat="1" ht="20">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12"/>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3"/>
        <v>0</v>
      </c>
      <c r="Y2219" s="270"/>
      <c r="Z2219" s="270"/>
      <c r="AB2219" s="272" t="str">
        <f t="shared" si="314"/>
        <v/>
      </c>
    </row>
    <row r="2220" spans="1:28" s="271" customFormat="1" ht="20">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12"/>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3"/>
        <v>0</v>
      </c>
      <c r="Y2220" s="270"/>
      <c r="Z2220" s="270"/>
      <c r="AB2220" s="272" t="str">
        <f t="shared" si="314"/>
        <v/>
      </c>
    </row>
    <row r="2221" spans="1:28" s="271" customFormat="1" ht="20">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12"/>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3"/>
        <v>0</v>
      </c>
      <c r="Y2221" s="270"/>
      <c r="Z2221" s="270"/>
      <c r="AB2221" s="272" t="str">
        <f t="shared" si="314"/>
        <v/>
      </c>
    </row>
    <row r="2222" spans="1:28" s="271" customFormat="1" ht="20">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12"/>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3"/>
        <v>0</v>
      </c>
      <c r="Y2222" s="270"/>
      <c r="Z2222" s="270"/>
      <c r="AB2222" s="272" t="str">
        <f t="shared" si="314"/>
        <v/>
      </c>
    </row>
    <row r="2223" spans="1:28" s="271" customFormat="1" ht="20">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12"/>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3"/>
        <v>0</v>
      </c>
      <c r="Y2223" s="270"/>
      <c r="Z2223" s="270"/>
      <c r="AB2223" s="272" t="str">
        <f t="shared" si="314"/>
        <v/>
      </c>
    </row>
    <row r="2224" spans="1:28" s="271" customFormat="1" ht="20">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12"/>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3"/>
        <v>0</v>
      </c>
      <c r="Y2224" s="270"/>
      <c r="Z2224" s="270"/>
      <c r="AB2224" s="272" t="str">
        <f t="shared" si="314"/>
        <v/>
      </c>
    </row>
    <row r="2225" spans="1:28" s="271" customFormat="1" ht="20">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12"/>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3"/>
        <v>0</v>
      </c>
      <c r="Y2225" s="270"/>
      <c r="Z2225" s="270"/>
      <c r="AB2225" s="272" t="str">
        <f t="shared" si="314"/>
        <v/>
      </c>
    </row>
    <row r="2226" spans="1:28" s="271" customFormat="1" ht="20">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12"/>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3"/>
        <v>0</v>
      </c>
      <c r="Y2226" s="270"/>
      <c r="Z2226" s="270"/>
      <c r="AB2226" s="272" t="str">
        <f t="shared" si="314"/>
        <v/>
      </c>
    </row>
    <row r="2227" spans="1:28" s="271" customFormat="1" ht="20">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12"/>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3"/>
        <v>0</v>
      </c>
      <c r="Y2227" s="270"/>
      <c r="Z2227" s="270"/>
      <c r="AB2227" s="272" t="str">
        <f t="shared" si="314"/>
        <v/>
      </c>
    </row>
    <row r="2228" spans="1:28" s="271" customFormat="1" ht="20">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12"/>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3"/>
        <v>0</v>
      </c>
      <c r="Y2228" s="270"/>
      <c r="Z2228" s="270"/>
      <c r="AB2228" s="272" t="str">
        <f t="shared" si="314"/>
        <v/>
      </c>
    </row>
    <row r="2229" spans="1:28" s="271" customFormat="1" ht="20">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12"/>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3"/>
        <v>0</v>
      </c>
      <c r="Y2229" s="270"/>
      <c r="Z2229" s="270"/>
      <c r="AB2229" s="272" t="str">
        <f t="shared" si="314"/>
        <v/>
      </c>
    </row>
    <row r="2230" spans="1:28" s="271" customFormat="1" ht="20">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12"/>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3"/>
        <v>0</v>
      </c>
      <c r="Y2230" s="270"/>
      <c r="Z2230" s="270"/>
      <c r="AB2230" s="272" t="str">
        <f t="shared" si="314"/>
        <v/>
      </c>
    </row>
    <row r="2231" spans="1:28" s="271" customFormat="1" ht="20">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12"/>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3"/>
        <v>0</v>
      </c>
      <c r="Y2231" s="270"/>
      <c r="Z2231" s="270"/>
      <c r="AB2231" s="272" t="str">
        <f t="shared" si="314"/>
        <v/>
      </c>
    </row>
    <row r="2232" spans="1:28" s="271" customFormat="1" ht="20">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12"/>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3"/>
        <v>0</v>
      </c>
      <c r="Y2232" s="270"/>
      <c r="Z2232" s="270"/>
      <c r="AB2232" s="272" t="str">
        <f t="shared" si="314"/>
        <v/>
      </c>
    </row>
    <row r="2233" spans="1:28" s="271" customFormat="1" ht="20">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12"/>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3"/>
        <v>0</v>
      </c>
      <c r="Y2233" s="270"/>
      <c r="Z2233" s="270"/>
      <c r="AB2233" s="272" t="str">
        <f t="shared" si="314"/>
        <v/>
      </c>
    </row>
    <row r="2234" spans="1:28" s="271" customFormat="1" ht="20">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ca="1" si="312"/>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ca="1" si="313"/>
        <v>0</v>
      </c>
      <c r="Y2234" s="270"/>
      <c r="Z2234" s="270"/>
      <c r="AB2234" s="272" t="str">
        <f t="shared" si="314"/>
        <v/>
      </c>
    </row>
    <row r="2235" spans="1:28" s="271" customFormat="1" ht="20">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 ca="1" si="316">IF(AND(C2235="Smelter not listed",OR(LEN(D2235)=0,LEN(E2235)=0)),1,0)</f>
        <v>0</v>
      </c>
      <c r="Y2235" s="270"/>
      <c r="Z2235" s="270"/>
      <c r="AB2235" s="272" t="str">
        <f t="shared" ref="AB2235" si="317">B2235&amp;C2235</f>
        <v/>
      </c>
    </row>
    <row r="2236" spans="1:28" s="271" customFormat="1" ht="20">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ref="X2236:X2267" ca="1" si="319">IF(AND(C2236="Smelter not listed",OR(LEN(D2236)=0,LEN(E2236)=0)),1,0)</f>
        <v>0</v>
      </c>
      <c r="Y2236" s="270"/>
      <c r="Z2236" s="270"/>
      <c r="AB2236" s="272" t="str">
        <f t="shared" ref="AB2236:AB2267" si="320">B2236&amp;C2236</f>
        <v/>
      </c>
    </row>
    <row r="2237" spans="1:28" s="271" customFormat="1" ht="20">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8"/>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9"/>
        <v>0</v>
      </c>
      <c r="Y2237" s="270"/>
      <c r="Z2237" s="270"/>
      <c r="AB2237" s="272" t="str">
        <f t="shared" si="320"/>
        <v/>
      </c>
    </row>
    <row r="2238" spans="1:28" s="271" customFormat="1" ht="20">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8"/>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9"/>
        <v>0</v>
      </c>
      <c r="Y2238" s="270"/>
      <c r="Z2238" s="270"/>
      <c r="AB2238" s="272" t="str">
        <f t="shared" si="320"/>
        <v/>
      </c>
    </row>
    <row r="2239" spans="1:28" s="271" customFormat="1" ht="20">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8"/>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9"/>
        <v>0</v>
      </c>
      <c r="Y2239" s="270"/>
      <c r="Z2239" s="270"/>
      <c r="AB2239" s="272" t="str">
        <f t="shared" si="320"/>
        <v/>
      </c>
    </row>
    <row r="2240" spans="1:28" s="271" customFormat="1" ht="20">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8"/>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9"/>
        <v>0</v>
      </c>
      <c r="Y2240" s="270"/>
      <c r="Z2240" s="270"/>
      <c r="AB2240" s="272" t="str">
        <f t="shared" si="320"/>
        <v/>
      </c>
    </row>
    <row r="2241" spans="1:28" s="271" customFormat="1" ht="20">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8"/>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9"/>
        <v>0</v>
      </c>
      <c r="Y2241" s="270"/>
      <c r="Z2241" s="270"/>
      <c r="AB2241" s="272" t="str">
        <f t="shared" si="320"/>
        <v/>
      </c>
    </row>
    <row r="2242" spans="1:28" s="271" customFormat="1" ht="20">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8"/>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9"/>
        <v>0</v>
      </c>
      <c r="Y2242" s="270"/>
      <c r="Z2242" s="270"/>
      <c r="AB2242" s="272" t="str">
        <f t="shared" si="320"/>
        <v/>
      </c>
    </row>
    <row r="2243" spans="1:28" s="271" customFormat="1" ht="20">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8"/>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9"/>
        <v>0</v>
      </c>
      <c r="Y2243" s="270"/>
      <c r="Z2243" s="270"/>
      <c r="AB2243" s="272" t="str">
        <f t="shared" si="320"/>
        <v/>
      </c>
    </row>
    <row r="2244" spans="1:28" s="271" customFormat="1" ht="20">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8"/>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9"/>
        <v>0</v>
      </c>
      <c r="Y2244" s="270"/>
      <c r="Z2244" s="270"/>
      <c r="AB2244" s="272" t="str">
        <f t="shared" si="320"/>
        <v/>
      </c>
    </row>
    <row r="2245" spans="1:28" s="271" customFormat="1" ht="20">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8"/>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9"/>
        <v>0</v>
      </c>
      <c r="Y2245" s="270"/>
      <c r="Z2245" s="270"/>
      <c r="AB2245" s="272" t="str">
        <f t="shared" si="320"/>
        <v/>
      </c>
    </row>
    <row r="2246" spans="1:28" s="271" customFormat="1" ht="20">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8"/>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9"/>
        <v>0</v>
      </c>
      <c r="Y2246" s="270"/>
      <c r="Z2246" s="270"/>
      <c r="AB2246" s="272" t="str">
        <f t="shared" si="320"/>
        <v/>
      </c>
    </row>
    <row r="2247" spans="1:28" s="271" customFormat="1" ht="20">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8"/>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9"/>
        <v>0</v>
      </c>
      <c r="Y2247" s="270"/>
      <c r="Z2247" s="270"/>
      <c r="AB2247" s="272" t="str">
        <f t="shared" si="320"/>
        <v/>
      </c>
    </row>
    <row r="2248" spans="1:28" s="271" customFormat="1" ht="20">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8"/>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9"/>
        <v>0</v>
      </c>
      <c r="Y2248" s="270"/>
      <c r="Z2248" s="270"/>
      <c r="AB2248" s="272" t="str">
        <f t="shared" si="320"/>
        <v/>
      </c>
    </row>
    <row r="2249" spans="1:28" s="271" customFormat="1" ht="20">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8"/>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9"/>
        <v>0</v>
      </c>
      <c r="Y2249" s="270"/>
      <c r="Z2249" s="270"/>
      <c r="AB2249" s="272" t="str">
        <f t="shared" si="320"/>
        <v/>
      </c>
    </row>
    <row r="2250" spans="1:28" s="271" customFormat="1" ht="20">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8"/>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9"/>
        <v>0</v>
      </c>
      <c r="Y2250" s="270"/>
      <c r="Z2250" s="270"/>
      <c r="AB2250" s="272" t="str">
        <f t="shared" si="320"/>
        <v/>
      </c>
    </row>
    <row r="2251" spans="1:28" s="271" customFormat="1" ht="20">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8"/>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9"/>
        <v>0</v>
      </c>
      <c r="Y2251" s="270"/>
      <c r="Z2251" s="270"/>
      <c r="AB2251" s="272" t="str">
        <f t="shared" si="320"/>
        <v/>
      </c>
    </row>
    <row r="2252" spans="1:28" s="271" customFormat="1" ht="20">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8"/>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9"/>
        <v>0</v>
      </c>
      <c r="Y2252" s="270"/>
      <c r="Z2252" s="270"/>
      <c r="AB2252" s="272" t="str">
        <f t="shared" si="320"/>
        <v/>
      </c>
    </row>
    <row r="2253" spans="1:28" s="271" customFormat="1" ht="20">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8"/>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9"/>
        <v>0</v>
      </c>
      <c r="Y2253" s="270"/>
      <c r="Z2253" s="270"/>
      <c r="AB2253" s="272" t="str">
        <f t="shared" si="320"/>
        <v/>
      </c>
    </row>
    <row r="2254" spans="1:28" s="271" customFormat="1" ht="20">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8"/>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9"/>
        <v>0</v>
      </c>
      <c r="Y2254" s="270"/>
      <c r="Z2254" s="270"/>
      <c r="AB2254" s="272" t="str">
        <f t="shared" si="320"/>
        <v/>
      </c>
    </row>
    <row r="2255" spans="1:28" s="271" customFormat="1" ht="20">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8"/>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9"/>
        <v>0</v>
      </c>
      <c r="Y2255" s="270"/>
      <c r="Z2255" s="270"/>
      <c r="AB2255" s="272" t="str">
        <f t="shared" si="320"/>
        <v/>
      </c>
    </row>
    <row r="2256" spans="1:28" s="271" customFormat="1" ht="20">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8"/>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9"/>
        <v>0</v>
      </c>
      <c r="Y2256" s="270"/>
      <c r="Z2256" s="270"/>
      <c r="AB2256" s="272" t="str">
        <f t="shared" si="320"/>
        <v/>
      </c>
    </row>
    <row r="2257" spans="1:28" s="271" customFormat="1" ht="20">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8"/>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9"/>
        <v>0</v>
      </c>
      <c r="Y2257" s="270"/>
      <c r="Z2257" s="270"/>
      <c r="AB2257" s="272" t="str">
        <f t="shared" si="320"/>
        <v/>
      </c>
    </row>
    <row r="2258" spans="1:28" s="271" customFormat="1" ht="20">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8"/>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9"/>
        <v>0</v>
      </c>
      <c r="Y2258" s="270"/>
      <c r="Z2258" s="270"/>
      <c r="AB2258" s="272" t="str">
        <f t="shared" si="320"/>
        <v/>
      </c>
    </row>
    <row r="2259" spans="1:28" s="271" customFormat="1" ht="20">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8"/>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9"/>
        <v>0</v>
      </c>
      <c r="Y2259" s="270"/>
      <c r="Z2259" s="270"/>
      <c r="AB2259" s="272" t="str">
        <f t="shared" si="320"/>
        <v/>
      </c>
    </row>
    <row r="2260" spans="1:28" s="271" customFormat="1" ht="20">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8"/>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9"/>
        <v>0</v>
      </c>
      <c r="Y2260" s="270"/>
      <c r="Z2260" s="270"/>
      <c r="AB2260" s="272" t="str">
        <f t="shared" si="320"/>
        <v/>
      </c>
    </row>
    <row r="2261" spans="1:28" s="271" customFormat="1" ht="20">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8"/>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9"/>
        <v>0</v>
      </c>
      <c r="Y2261" s="270"/>
      <c r="Z2261" s="270"/>
      <c r="AB2261" s="272" t="str">
        <f t="shared" si="320"/>
        <v/>
      </c>
    </row>
    <row r="2262" spans="1:28" s="271" customFormat="1" ht="20">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8"/>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9"/>
        <v>0</v>
      </c>
      <c r="Y2262" s="270"/>
      <c r="Z2262" s="270"/>
      <c r="AB2262" s="272" t="str">
        <f t="shared" si="320"/>
        <v/>
      </c>
    </row>
    <row r="2263" spans="1:28" s="271" customFormat="1" ht="20">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8"/>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9"/>
        <v>0</v>
      </c>
      <c r="Y2263" s="270"/>
      <c r="Z2263" s="270"/>
      <c r="AB2263" s="272" t="str">
        <f t="shared" si="320"/>
        <v/>
      </c>
    </row>
    <row r="2264" spans="1:28" s="271" customFormat="1" ht="20">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8"/>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9"/>
        <v>0</v>
      </c>
      <c r="Y2264" s="270"/>
      <c r="Z2264" s="270"/>
      <c r="AB2264" s="272" t="str">
        <f t="shared" si="320"/>
        <v/>
      </c>
    </row>
    <row r="2265" spans="1:28" s="271" customFormat="1" ht="20">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8"/>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9"/>
        <v>0</v>
      </c>
      <c r="Y2265" s="270"/>
      <c r="Z2265" s="270"/>
      <c r="AB2265" s="272" t="str">
        <f t="shared" si="320"/>
        <v/>
      </c>
    </row>
    <row r="2266" spans="1:28" s="271" customFormat="1" ht="20">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8"/>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9"/>
        <v>0</v>
      </c>
      <c r="Y2266" s="270"/>
      <c r="Z2266" s="270"/>
      <c r="AB2266" s="272" t="str">
        <f t="shared" si="320"/>
        <v/>
      </c>
    </row>
    <row r="2267" spans="1:28" s="271" customFormat="1" ht="20">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ca="1" si="318"/>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ca="1" si="319"/>
        <v>0</v>
      </c>
      <c r="Y2267" s="270"/>
      <c r="Z2267" s="270"/>
      <c r="AB2267" s="272" t="str">
        <f t="shared" si="320"/>
        <v/>
      </c>
    </row>
    <row r="2268" spans="1:28" s="271" customFormat="1" ht="20">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ref="X2268:X2298" ca="1" si="322">IF(AND(C2268="Smelter not listed",OR(LEN(D2268)=0,LEN(E2268)=0)),1,0)</f>
        <v>0</v>
      </c>
      <c r="Y2268" s="270"/>
      <c r="Z2268" s="270"/>
      <c r="AB2268" s="272" t="str">
        <f t="shared" ref="AB2268:AB2298" si="323">B2268&amp;C2268</f>
        <v/>
      </c>
    </row>
    <row r="2269" spans="1:28" s="271" customFormat="1" ht="20">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21"/>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22"/>
        <v>0</v>
      </c>
      <c r="Y2269" s="270"/>
      <c r="Z2269" s="270"/>
      <c r="AB2269" s="272" t="str">
        <f t="shared" si="323"/>
        <v/>
      </c>
    </row>
    <row r="2270" spans="1:28" s="271" customFormat="1" ht="20">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21"/>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22"/>
        <v>0</v>
      </c>
      <c r="Y2270" s="270"/>
      <c r="Z2270" s="270"/>
      <c r="AB2270" s="272" t="str">
        <f t="shared" si="323"/>
        <v/>
      </c>
    </row>
    <row r="2271" spans="1:28" s="271" customFormat="1" ht="20">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21"/>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22"/>
        <v>0</v>
      </c>
      <c r="Y2271" s="270"/>
      <c r="Z2271" s="270"/>
      <c r="AB2271" s="272" t="str">
        <f t="shared" si="323"/>
        <v/>
      </c>
    </row>
    <row r="2272" spans="1:28" s="271" customFormat="1" ht="20">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21"/>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22"/>
        <v>0</v>
      </c>
      <c r="Y2272" s="270"/>
      <c r="Z2272" s="270"/>
      <c r="AB2272" s="272" t="str">
        <f t="shared" si="323"/>
        <v/>
      </c>
    </row>
    <row r="2273" spans="1:28" s="271" customFormat="1" ht="20">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21"/>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22"/>
        <v>0</v>
      </c>
      <c r="Y2273" s="270"/>
      <c r="Z2273" s="270"/>
      <c r="AB2273" s="272" t="str">
        <f t="shared" si="323"/>
        <v/>
      </c>
    </row>
    <row r="2274" spans="1:28" s="271" customFormat="1" ht="20">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21"/>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22"/>
        <v>0</v>
      </c>
      <c r="Y2274" s="270"/>
      <c r="Z2274" s="270"/>
      <c r="AB2274" s="272" t="str">
        <f t="shared" si="323"/>
        <v/>
      </c>
    </row>
    <row r="2275" spans="1:28" s="271" customFormat="1" ht="20">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21"/>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22"/>
        <v>0</v>
      </c>
      <c r="Y2275" s="270"/>
      <c r="Z2275" s="270"/>
      <c r="AB2275" s="272" t="str">
        <f t="shared" si="323"/>
        <v/>
      </c>
    </row>
    <row r="2276" spans="1:28" s="271" customFormat="1" ht="20">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21"/>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22"/>
        <v>0</v>
      </c>
      <c r="Y2276" s="270"/>
      <c r="Z2276" s="270"/>
      <c r="AB2276" s="272" t="str">
        <f t="shared" si="323"/>
        <v/>
      </c>
    </row>
    <row r="2277" spans="1:28" s="271" customFormat="1" ht="20">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21"/>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22"/>
        <v>0</v>
      </c>
      <c r="Y2277" s="270"/>
      <c r="Z2277" s="270"/>
      <c r="AB2277" s="272" t="str">
        <f t="shared" si="323"/>
        <v/>
      </c>
    </row>
    <row r="2278" spans="1:28" s="271" customFormat="1" ht="20">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21"/>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22"/>
        <v>0</v>
      </c>
      <c r="Y2278" s="270"/>
      <c r="Z2278" s="270"/>
      <c r="AB2278" s="272" t="str">
        <f t="shared" si="323"/>
        <v/>
      </c>
    </row>
    <row r="2279" spans="1:28" s="271" customFormat="1" ht="20">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21"/>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22"/>
        <v>0</v>
      </c>
      <c r="Y2279" s="270"/>
      <c r="Z2279" s="270"/>
      <c r="AB2279" s="272" t="str">
        <f t="shared" si="323"/>
        <v/>
      </c>
    </row>
    <row r="2280" spans="1:28" s="271" customFormat="1" ht="20">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21"/>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22"/>
        <v>0</v>
      </c>
      <c r="Y2280" s="270"/>
      <c r="Z2280" s="270"/>
      <c r="AB2280" s="272" t="str">
        <f t="shared" si="323"/>
        <v/>
      </c>
    </row>
    <row r="2281" spans="1:28" s="271" customFormat="1" ht="20">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21"/>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22"/>
        <v>0</v>
      </c>
      <c r="Y2281" s="270"/>
      <c r="Z2281" s="270"/>
      <c r="AB2281" s="272" t="str">
        <f t="shared" si="323"/>
        <v/>
      </c>
    </row>
    <row r="2282" spans="1:28" s="271" customFormat="1" ht="20">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21"/>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22"/>
        <v>0</v>
      </c>
      <c r="Y2282" s="270"/>
      <c r="Z2282" s="270"/>
      <c r="AB2282" s="272" t="str">
        <f t="shared" si="323"/>
        <v/>
      </c>
    </row>
    <row r="2283" spans="1:28" s="271" customFormat="1" ht="20">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21"/>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22"/>
        <v>0</v>
      </c>
      <c r="Y2283" s="270"/>
      <c r="Z2283" s="270"/>
      <c r="AB2283" s="272" t="str">
        <f t="shared" si="323"/>
        <v/>
      </c>
    </row>
    <row r="2284" spans="1:28" s="271" customFormat="1" ht="20">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21"/>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22"/>
        <v>0</v>
      </c>
      <c r="Y2284" s="270"/>
      <c r="Z2284" s="270"/>
      <c r="AB2284" s="272" t="str">
        <f t="shared" si="323"/>
        <v/>
      </c>
    </row>
    <row r="2285" spans="1:28" s="271" customFormat="1" ht="20">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21"/>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22"/>
        <v>0</v>
      </c>
      <c r="Y2285" s="270"/>
      <c r="Z2285" s="270"/>
      <c r="AB2285" s="272" t="str">
        <f t="shared" si="323"/>
        <v/>
      </c>
    </row>
    <row r="2286" spans="1:28" s="271" customFormat="1" ht="20">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21"/>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22"/>
        <v>0</v>
      </c>
      <c r="Y2286" s="270"/>
      <c r="Z2286" s="270"/>
      <c r="AB2286" s="272" t="str">
        <f t="shared" si="323"/>
        <v/>
      </c>
    </row>
    <row r="2287" spans="1:28" s="271" customFormat="1" ht="20">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21"/>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22"/>
        <v>0</v>
      </c>
      <c r="Y2287" s="270"/>
      <c r="Z2287" s="270"/>
      <c r="AB2287" s="272" t="str">
        <f t="shared" si="323"/>
        <v/>
      </c>
    </row>
    <row r="2288" spans="1:28" s="271" customFormat="1" ht="20">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21"/>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22"/>
        <v>0</v>
      </c>
      <c r="Y2288" s="270"/>
      <c r="Z2288" s="270"/>
      <c r="AB2288" s="272" t="str">
        <f t="shared" si="323"/>
        <v/>
      </c>
    </row>
    <row r="2289" spans="1:28" s="271" customFormat="1" ht="20">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21"/>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22"/>
        <v>0</v>
      </c>
      <c r="Y2289" s="270"/>
      <c r="Z2289" s="270"/>
      <c r="AB2289" s="272" t="str">
        <f t="shared" si="323"/>
        <v/>
      </c>
    </row>
    <row r="2290" spans="1:28" s="271" customFormat="1" ht="20">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21"/>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22"/>
        <v>0</v>
      </c>
      <c r="Y2290" s="270"/>
      <c r="Z2290" s="270"/>
      <c r="AB2290" s="272" t="str">
        <f t="shared" si="323"/>
        <v/>
      </c>
    </row>
    <row r="2291" spans="1:28" s="271" customFormat="1" ht="20">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21"/>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22"/>
        <v>0</v>
      </c>
      <c r="Y2291" s="270"/>
      <c r="Z2291" s="270"/>
      <c r="AB2291" s="272" t="str">
        <f t="shared" si="323"/>
        <v/>
      </c>
    </row>
    <row r="2292" spans="1:28" s="271" customFormat="1" ht="20">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21"/>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22"/>
        <v>0</v>
      </c>
      <c r="Y2292" s="270"/>
      <c r="Z2292" s="270"/>
      <c r="AB2292" s="272" t="str">
        <f t="shared" si="323"/>
        <v/>
      </c>
    </row>
    <row r="2293" spans="1:28" s="271" customFormat="1" ht="20">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21"/>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22"/>
        <v>0</v>
      </c>
      <c r="Y2293" s="270"/>
      <c r="Z2293" s="270"/>
      <c r="AB2293" s="272" t="str">
        <f t="shared" si="323"/>
        <v/>
      </c>
    </row>
    <row r="2294" spans="1:28" s="271" customFormat="1" ht="20">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21"/>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22"/>
        <v>0</v>
      </c>
      <c r="Y2294" s="270"/>
      <c r="Z2294" s="270"/>
      <c r="AB2294" s="272" t="str">
        <f t="shared" si="323"/>
        <v/>
      </c>
    </row>
    <row r="2295" spans="1:28" s="271" customFormat="1" ht="20">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21"/>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22"/>
        <v>0</v>
      </c>
      <c r="Y2295" s="270"/>
      <c r="Z2295" s="270"/>
      <c r="AB2295" s="272" t="str">
        <f t="shared" si="323"/>
        <v/>
      </c>
    </row>
    <row r="2296" spans="1:28" s="271" customFormat="1" ht="20">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21"/>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22"/>
        <v>0</v>
      </c>
      <c r="Y2296" s="270"/>
      <c r="Z2296" s="270"/>
      <c r="AB2296" s="272" t="str">
        <f t="shared" si="323"/>
        <v/>
      </c>
    </row>
    <row r="2297" spans="1:28" s="271" customFormat="1" ht="20">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21"/>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22"/>
        <v>0</v>
      </c>
      <c r="Y2297" s="270"/>
      <c r="Z2297" s="270"/>
      <c r="AB2297" s="272" t="str">
        <f t="shared" si="323"/>
        <v/>
      </c>
    </row>
    <row r="2298" spans="1:28" s="271" customFormat="1" ht="20">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ca="1" si="321"/>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ca="1" si="322"/>
        <v>0</v>
      </c>
      <c r="Y2298" s="270"/>
      <c r="Z2298" s="270"/>
      <c r="AB2298" s="272" t="str">
        <f t="shared" si="323"/>
        <v/>
      </c>
    </row>
    <row r="2299" spans="1:28" s="271" customFormat="1" ht="20">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 ca="1" si="325">IF(AND(C2299="Smelter not listed",OR(LEN(D2299)=0,LEN(E2299)=0)),1,0)</f>
        <v>0</v>
      </c>
      <c r="Y2299" s="270"/>
      <c r="Z2299" s="270"/>
      <c r="AB2299" s="272" t="str">
        <f t="shared" ref="AB2299" si="326">B2299&amp;C2299</f>
        <v/>
      </c>
    </row>
    <row r="2300" spans="1:28" s="271" customFormat="1" ht="20">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ref="X2300:X2331" ca="1" si="328">IF(AND(C2300="Smelter not listed",OR(LEN(D2300)=0,LEN(E2300)=0)),1,0)</f>
        <v>0</v>
      </c>
      <c r="Y2300" s="270"/>
      <c r="Z2300" s="270"/>
      <c r="AB2300" s="272" t="str">
        <f t="shared" ref="AB2300:AB2331" si="329">B2300&amp;C2300</f>
        <v/>
      </c>
    </row>
    <row r="2301" spans="1:28" s="271" customFormat="1" ht="20">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7"/>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8"/>
        <v>0</v>
      </c>
      <c r="Y2301" s="270"/>
      <c r="Z2301" s="270"/>
      <c r="AB2301" s="272" t="str">
        <f t="shared" si="329"/>
        <v/>
      </c>
    </row>
    <row r="2302" spans="1:28" s="271" customFormat="1" ht="20">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7"/>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8"/>
        <v>0</v>
      </c>
      <c r="Y2302" s="270"/>
      <c r="Z2302" s="270"/>
      <c r="AB2302" s="272" t="str">
        <f t="shared" si="329"/>
        <v/>
      </c>
    </row>
    <row r="2303" spans="1:28" s="271" customFormat="1" ht="20">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7"/>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8"/>
        <v>0</v>
      </c>
      <c r="Y2303" s="270"/>
      <c r="Z2303" s="270"/>
      <c r="AB2303" s="272" t="str">
        <f t="shared" si="329"/>
        <v/>
      </c>
    </row>
    <row r="2304" spans="1:28" s="271" customFormat="1" ht="20">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7"/>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8"/>
        <v>0</v>
      </c>
      <c r="Y2304" s="270"/>
      <c r="Z2304" s="270"/>
      <c r="AB2304" s="272" t="str">
        <f t="shared" si="329"/>
        <v/>
      </c>
    </row>
    <row r="2305" spans="1:28" s="271" customFormat="1" ht="20">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7"/>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8"/>
        <v>0</v>
      </c>
      <c r="Y2305" s="270"/>
      <c r="Z2305" s="270"/>
      <c r="AB2305" s="272" t="str">
        <f t="shared" si="329"/>
        <v/>
      </c>
    </row>
    <row r="2306" spans="1:28" s="271" customFormat="1" ht="20">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7"/>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8"/>
        <v>0</v>
      </c>
      <c r="Y2306" s="270"/>
      <c r="Z2306" s="270"/>
      <c r="AB2306" s="272" t="str">
        <f t="shared" si="329"/>
        <v/>
      </c>
    </row>
    <row r="2307" spans="1:28" s="271" customFormat="1" ht="20">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7"/>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8"/>
        <v>0</v>
      </c>
      <c r="Y2307" s="270"/>
      <c r="Z2307" s="270"/>
      <c r="AB2307" s="272" t="str">
        <f t="shared" si="329"/>
        <v/>
      </c>
    </row>
    <row r="2308" spans="1:28" s="271" customFormat="1" ht="20">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7"/>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8"/>
        <v>0</v>
      </c>
      <c r="Y2308" s="270"/>
      <c r="Z2308" s="270"/>
      <c r="AB2308" s="272" t="str">
        <f t="shared" si="329"/>
        <v/>
      </c>
    </row>
    <row r="2309" spans="1:28" s="271" customFormat="1" ht="20">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7"/>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8"/>
        <v>0</v>
      </c>
      <c r="Y2309" s="270"/>
      <c r="Z2309" s="270"/>
      <c r="AB2309" s="272" t="str">
        <f t="shared" si="329"/>
        <v/>
      </c>
    </row>
    <row r="2310" spans="1:28" s="271" customFormat="1" ht="20">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7"/>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8"/>
        <v>0</v>
      </c>
      <c r="Y2310" s="270"/>
      <c r="Z2310" s="270"/>
      <c r="AB2310" s="272" t="str">
        <f t="shared" si="329"/>
        <v/>
      </c>
    </row>
    <row r="2311" spans="1:28" s="271" customFormat="1" ht="20">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7"/>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8"/>
        <v>0</v>
      </c>
      <c r="Y2311" s="270"/>
      <c r="Z2311" s="270"/>
      <c r="AB2311" s="272" t="str">
        <f t="shared" si="329"/>
        <v/>
      </c>
    </row>
    <row r="2312" spans="1:28" s="271" customFormat="1" ht="20">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7"/>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8"/>
        <v>0</v>
      </c>
      <c r="Y2312" s="270"/>
      <c r="Z2312" s="270"/>
      <c r="AB2312" s="272" t="str">
        <f t="shared" si="329"/>
        <v/>
      </c>
    </row>
    <row r="2313" spans="1:28" s="271" customFormat="1" ht="20">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7"/>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8"/>
        <v>0</v>
      </c>
      <c r="Y2313" s="270"/>
      <c r="Z2313" s="270"/>
      <c r="AB2313" s="272" t="str">
        <f t="shared" si="329"/>
        <v/>
      </c>
    </row>
    <row r="2314" spans="1:28" s="271" customFormat="1" ht="20">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7"/>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8"/>
        <v>0</v>
      </c>
      <c r="Y2314" s="270"/>
      <c r="Z2314" s="270"/>
      <c r="AB2314" s="272" t="str">
        <f t="shared" si="329"/>
        <v/>
      </c>
    </row>
    <row r="2315" spans="1:28" s="271" customFormat="1" ht="20">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7"/>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8"/>
        <v>0</v>
      </c>
      <c r="Y2315" s="270"/>
      <c r="Z2315" s="270"/>
      <c r="AB2315" s="272" t="str">
        <f t="shared" si="329"/>
        <v/>
      </c>
    </row>
    <row r="2316" spans="1:28" s="271" customFormat="1" ht="20">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7"/>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8"/>
        <v>0</v>
      </c>
      <c r="Y2316" s="270"/>
      <c r="Z2316" s="270"/>
      <c r="AB2316" s="272" t="str">
        <f t="shared" si="329"/>
        <v/>
      </c>
    </row>
    <row r="2317" spans="1:28" s="271" customFormat="1" ht="20">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7"/>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8"/>
        <v>0</v>
      </c>
      <c r="Y2317" s="270"/>
      <c r="Z2317" s="270"/>
      <c r="AB2317" s="272" t="str">
        <f t="shared" si="329"/>
        <v/>
      </c>
    </row>
    <row r="2318" spans="1:28" s="271" customFormat="1" ht="20">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7"/>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8"/>
        <v>0</v>
      </c>
      <c r="Y2318" s="270"/>
      <c r="Z2318" s="270"/>
      <c r="AB2318" s="272" t="str">
        <f t="shared" si="329"/>
        <v/>
      </c>
    </row>
    <row r="2319" spans="1:28" s="271" customFormat="1" ht="20">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7"/>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8"/>
        <v>0</v>
      </c>
      <c r="Y2319" s="270"/>
      <c r="Z2319" s="270"/>
      <c r="AB2319" s="272" t="str">
        <f t="shared" si="329"/>
        <v/>
      </c>
    </row>
    <row r="2320" spans="1:28" s="271" customFormat="1" ht="20">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7"/>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8"/>
        <v>0</v>
      </c>
      <c r="Y2320" s="270"/>
      <c r="Z2320" s="270"/>
      <c r="AB2320" s="272" t="str">
        <f t="shared" si="329"/>
        <v/>
      </c>
    </row>
    <row r="2321" spans="1:28" s="271" customFormat="1" ht="20">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7"/>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8"/>
        <v>0</v>
      </c>
      <c r="Y2321" s="270"/>
      <c r="Z2321" s="270"/>
      <c r="AB2321" s="272" t="str">
        <f t="shared" si="329"/>
        <v/>
      </c>
    </row>
    <row r="2322" spans="1:28" s="271" customFormat="1" ht="20">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7"/>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8"/>
        <v>0</v>
      </c>
      <c r="Y2322" s="270"/>
      <c r="Z2322" s="270"/>
      <c r="AB2322" s="272" t="str">
        <f t="shared" si="329"/>
        <v/>
      </c>
    </row>
    <row r="2323" spans="1:28" s="271" customFormat="1" ht="20">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7"/>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8"/>
        <v>0</v>
      </c>
      <c r="Y2323" s="270"/>
      <c r="Z2323" s="270"/>
      <c r="AB2323" s="272" t="str">
        <f t="shared" si="329"/>
        <v/>
      </c>
    </row>
    <row r="2324" spans="1:28" s="271" customFormat="1" ht="20">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7"/>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8"/>
        <v>0</v>
      </c>
      <c r="Y2324" s="270"/>
      <c r="Z2324" s="270"/>
      <c r="AB2324" s="272" t="str">
        <f t="shared" si="329"/>
        <v/>
      </c>
    </row>
    <row r="2325" spans="1:28" s="271" customFormat="1" ht="20">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7"/>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8"/>
        <v>0</v>
      </c>
      <c r="Y2325" s="270"/>
      <c r="Z2325" s="270"/>
      <c r="AB2325" s="272" t="str">
        <f t="shared" si="329"/>
        <v/>
      </c>
    </row>
    <row r="2326" spans="1:28" s="271" customFormat="1" ht="20">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7"/>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8"/>
        <v>0</v>
      </c>
      <c r="Y2326" s="270"/>
      <c r="Z2326" s="270"/>
      <c r="AB2326" s="272" t="str">
        <f t="shared" si="329"/>
        <v/>
      </c>
    </row>
    <row r="2327" spans="1:28" s="271" customFormat="1" ht="20">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7"/>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8"/>
        <v>0</v>
      </c>
      <c r="Y2327" s="270"/>
      <c r="Z2327" s="270"/>
      <c r="AB2327" s="272" t="str">
        <f t="shared" si="329"/>
        <v/>
      </c>
    </row>
    <row r="2328" spans="1:28" s="271" customFormat="1" ht="20">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7"/>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8"/>
        <v>0</v>
      </c>
      <c r="Y2328" s="270"/>
      <c r="Z2328" s="270"/>
      <c r="AB2328" s="272" t="str">
        <f t="shared" si="329"/>
        <v/>
      </c>
    </row>
    <row r="2329" spans="1:28" s="271" customFormat="1" ht="20">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7"/>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8"/>
        <v>0</v>
      </c>
      <c r="Y2329" s="270"/>
      <c r="Z2329" s="270"/>
      <c r="AB2329" s="272" t="str">
        <f t="shared" si="329"/>
        <v/>
      </c>
    </row>
    <row r="2330" spans="1:28" s="271" customFormat="1" ht="20">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7"/>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8"/>
        <v>0</v>
      </c>
      <c r="Y2330" s="270"/>
      <c r="Z2330" s="270"/>
      <c r="AB2330" s="272" t="str">
        <f t="shared" si="329"/>
        <v/>
      </c>
    </row>
    <row r="2331" spans="1:28" s="271" customFormat="1" ht="20">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ca="1" si="327"/>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ca="1" si="328"/>
        <v>0</v>
      </c>
      <c r="Y2331" s="270"/>
      <c r="Z2331" s="270"/>
      <c r="AB2331" s="272" t="str">
        <f t="shared" si="329"/>
        <v/>
      </c>
    </row>
    <row r="2332" spans="1:28" s="271" customFormat="1" ht="20">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ref="X2332:X2362" ca="1" si="331">IF(AND(C2332="Smelter not listed",OR(LEN(D2332)=0,LEN(E2332)=0)),1,0)</f>
        <v>0</v>
      </c>
      <c r="Y2332" s="270"/>
      <c r="Z2332" s="270"/>
      <c r="AB2332" s="272" t="str">
        <f t="shared" ref="AB2332:AB2362" si="332">B2332&amp;C2332</f>
        <v/>
      </c>
    </row>
    <row r="2333" spans="1:28" s="271" customFormat="1" ht="20">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30"/>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31"/>
        <v>0</v>
      </c>
      <c r="Y2333" s="270"/>
      <c r="Z2333" s="270"/>
      <c r="AB2333" s="272" t="str">
        <f t="shared" si="332"/>
        <v/>
      </c>
    </row>
    <row r="2334" spans="1:28" s="271" customFormat="1" ht="20">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30"/>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31"/>
        <v>0</v>
      </c>
      <c r="Y2334" s="270"/>
      <c r="Z2334" s="270"/>
      <c r="AB2334" s="272" t="str">
        <f t="shared" si="332"/>
        <v/>
      </c>
    </row>
    <row r="2335" spans="1:28" s="271" customFormat="1" ht="20">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30"/>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31"/>
        <v>0</v>
      </c>
      <c r="Y2335" s="270"/>
      <c r="Z2335" s="270"/>
      <c r="AB2335" s="272" t="str">
        <f t="shared" si="332"/>
        <v/>
      </c>
    </row>
    <row r="2336" spans="1:28" s="271" customFormat="1" ht="20">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30"/>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31"/>
        <v>0</v>
      </c>
      <c r="Y2336" s="270"/>
      <c r="Z2336" s="270"/>
      <c r="AB2336" s="272" t="str">
        <f t="shared" si="332"/>
        <v/>
      </c>
    </row>
    <row r="2337" spans="1:28" s="271" customFormat="1" ht="20">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30"/>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31"/>
        <v>0</v>
      </c>
      <c r="Y2337" s="270"/>
      <c r="Z2337" s="270"/>
      <c r="AB2337" s="272" t="str">
        <f t="shared" si="332"/>
        <v/>
      </c>
    </row>
    <row r="2338" spans="1:28" s="271" customFormat="1" ht="20">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30"/>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31"/>
        <v>0</v>
      </c>
      <c r="Y2338" s="270"/>
      <c r="Z2338" s="270"/>
      <c r="AB2338" s="272" t="str">
        <f t="shared" si="332"/>
        <v/>
      </c>
    </row>
    <row r="2339" spans="1:28" s="271" customFormat="1" ht="20">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30"/>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31"/>
        <v>0</v>
      </c>
      <c r="Y2339" s="270"/>
      <c r="Z2339" s="270"/>
      <c r="AB2339" s="272" t="str">
        <f t="shared" si="332"/>
        <v/>
      </c>
    </row>
    <row r="2340" spans="1:28" s="271" customFormat="1" ht="20">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30"/>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31"/>
        <v>0</v>
      </c>
      <c r="Y2340" s="270"/>
      <c r="Z2340" s="270"/>
      <c r="AB2340" s="272" t="str">
        <f t="shared" si="332"/>
        <v/>
      </c>
    </row>
    <row r="2341" spans="1:28" s="271" customFormat="1" ht="20">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30"/>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31"/>
        <v>0</v>
      </c>
      <c r="Y2341" s="270"/>
      <c r="Z2341" s="270"/>
      <c r="AB2341" s="272" t="str">
        <f t="shared" si="332"/>
        <v/>
      </c>
    </row>
    <row r="2342" spans="1:28" s="271" customFormat="1" ht="20">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30"/>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31"/>
        <v>0</v>
      </c>
      <c r="Y2342" s="270"/>
      <c r="Z2342" s="270"/>
      <c r="AB2342" s="272" t="str">
        <f t="shared" si="332"/>
        <v/>
      </c>
    </row>
    <row r="2343" spans="1:28" s="271" customFormat="1" ht="20">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30"/>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31"/>
        <v>0</v>
      </c>
      <c r="Y2343" s="270"/>
      <c r="Z2343" s="270"/>
      <c r="AB2343" s="272" t="str">
        <f t="shared" si="332"/>
        <v/>
      </c>
    </row>
    <row r="2344" spans="1:28" s="271" customFormat="1" ht="20">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30"/>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31"/>
        <v>0</v>
      </c>
      <c r="Y2344" s="270"/>
      <c r="Z2344" s="270"/>
      <c r="AB2344" s="272" t="str">
        <f t="shared" si="332"/>
        <v/>
      </c>
    </row>
    <row r="2345" spans="1:28" s="271" customFormat="1" ht="20">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30"/>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31"/>
        <v>0</v>
      </c>
      <c r="Y2345" s="270"/>
      <c r="Z2345" s="270"/>
      <c r="AB2345" s="272" t="str">
        <f t="shared" si="332"/>
        <v/>
      </c>
    </row>
    <row r="2346" spans="1:28" s="271" customFormat="1" ht="20">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30"/>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31"/>
        <v>0</v>
      </c>
      <c r="Y2346" s="270"/>
      <c r="Z2346" s="270"/>
      <c r="AB2346" s="272" t="str">
        <f t="shared" si="332"/>
        <v/>
      </c>
    </row>
    <row r="2347" spans="1:28" s="271" customFormat="1" ht="20">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30"/>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31"/>
        <v>0</v>
      </c>
      <c r="Y2347" s="270"/>
      <c r="Z2347" s="270"/>
      <c r="AB2347" s="272" t="str">
        <f t="shared" si="332"/>
        <v/>
      </c>
    </row>
    <row r="2348" spans="1:28" s="271" customFormat="1" ht="20">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30"/>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31"/>
        <v>0</v>
      </c>
      <c r="Y2348" s="270"/>
      <c r="Z2348" s="270"/>
      <c r="AB2348" s="272" t="str">
        <f t="shared" si="332"/>
        <v/>
      </c>
    </row>
    <row r="2349" spans="1:28" s="271" customFormat="1" ht="20">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30"/>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31"/>
        <v>0</v>
      </c>
      <c r="Y2349" s="270"/>
      <c r="Z2349" s="270"/>
      <c r="AB2349" s="272" t="str">
        <f t="shared" si="332"/>
        <v/>
      </c>
    </row>
    <row r="2350" spans="1:28" s="271" customFormat="1" ht="20">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30"/>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31"/>
        <v>0</v>
      </c>
      <c r="Y2350" s="270"/>
      <c r="Z2350" s="270"/>
      <c r="AB2350" s="272" t="str">
        <f t="shared" si="332"/>
        <v/>
      </c>
    </row>
    <row r="2351" spans="1:28" s="271" customFormat="1" ht="20">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30"/>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31"/>
        <v>0</v>
      </c>
      <c r="Y2351" s="270"/>
      <c r="Z2351" s="270"/>
      <c r="AB2351" s="272" t="str">
        <f t="shared" si="332"/>
        <v/>
      </c>
    </row>
    <row r="2352" spans="1:28" s="271" customFormat="1" ht="20">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30"/>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31"/>
        <v>0</v>
      </c>
      <c r="Y2352" s="270"/>
      <c r="Z2352" s="270"/>
      <c r="AB2352" s="272" t="str">
        <f t="shared" si="332"/>
        <v/>
      </c>
    </row>
    <row r="2353" spans="1:28" s="271" customFormat="1" ht="20">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30"/>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31"/>
        <v>0</v>
      </c>
      <c r="Y2353" s="270"/>
      <c r="Z2353" s="270"/>
      <c r="AB2353" s="272" t="str">
        <f t="shared" si="332"/>
        <v/>
      </c>
    </row>
    <row r="2354" spans="1:28" s="271" customFormat="1" ht="20">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30"/>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31"/>
        <v>0</v>
      </c>
      <c r="Y2354" s="270"/>
      <c r="Z2354" s="270"/>
      <c r="AB2354" s="272" t="str">
        <f t="shared" si="332"/>
        <v/>
      </c>
    </row>
    <row r="2355" spans="1:28" s="271" customFormat="1" ht="20">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30"/>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31"/>
        <v>0</v>
      </c>
      <c r="Y2355" s="270"/>
      <c r="Z2355" s="270"/>
      <c r="AB2355" s="272" t="str">
        <f t="shared" si="332"/>
        <v/>
      </c>
    </row>
    <row r="2356" spans="1:28" s="271" customFormat="1" ht="20">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30"/>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31"/>
        <v>0</v>
      </c>
      <c r="Y2356" s="270"/>
      <c r="Z2356" s="270"/>
      <c r="AB2356" s="272" t="str">
        <f t="shared" si="332"/>
        <v/>
      </c>
    </row>
    <row r="2357" spans="1:28" s="271" customFormat="1" ht="20">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30"/>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31"/>
        <v>0</v>
      </c>
      <c r="Y2357" s="270"/>
      <c r="Z2357" s="270"/>
      <c r="AB2357" s="272" t="str">
        <f t="shared" si="332"/>
        <v/>
      </c>
    </row>
    <row r="2358" spans="1:28" s="271" customFormat="1" ht="20">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30"/>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31"/>
        <v>0</v>
      </c>
      <c r="Y2358" s="270"/>
      <c r="Z2358" s="270"/>
      <c r="AB2358" s="272" t="str">
        <f t="shared" si="332"/>
        <v/>
      </c>
    </row>
    <row r="2359" spans="1:28" s="271" customFormat="1" ht="20">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30"/>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31"/>
        <v>0</v>
      </c>
      <c r="Y2359" s="270"/>
      <c r="Z2359" s="270"/>
      <c r="AB2359" s="272" t="str">
        <f t="shared" si="332"/>
        <v/>
      </c>
    </row>
    <row r="2360" spans="1:28" s="271" customFormat="1" ht="20">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30"/>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31"/>
        <v>0</v>
      </c>
      <c r="Y2360" s="270"/>
      <c r="Z2360" s="270"/>
      <c r="AB2360" s="272" t="str">
        <f t="shared" si="332"/>
        <v/>
      </c>
    </row>
    <row r="2361" spans="1:28" s="271" customFormat="1" ht="20">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30"/>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31"/>
        <v>0</v>
      </c>
      <c r="Y2361" s="270"/>
      <c r="Z2361" s="270"/>
      <c r="AB2361" s="272" t="str">
        <f t="shared" si="332"/>
        <v/>
      </c>
    </row>
    <row r="2362" spans="1:28" s="271" customFormat="1" ht="20">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ca="1" si="330"/>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ca="1" si="331"/>
        <v>0</v>
      </c>
      <c r="Y2362" s="270"/>
      <c r="Z2362" s="270"/>
      <c r="AB2362" s="272" t="str">
        <f t="shared" si="332"/>
        <v/>
      </c>
    </row>
    <row r="2363" spans="1:28" s="271" customFormat="1" ht="20">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 ca="1" si="334">IF(AND(C2363="Smelter not listed",OR(LEN(D2363)=0,LEN(E2363)=0)),1,0)</f>
        <v>0</v>
      </c>
      <c r="Y2363" s="270"/>
      <c r="Z2363" s="270"/>
      <c r="AB2363" s="272" t="str">
        <f t="shared" ref="AB2363" si="335">B2363&amp;C2363</f>
        <v/>
      </c>
    </row>
    <row r="2364" spans="1:28" s="271" customFormat="1" ht="20">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ref="X2364:X2395" ca="1" si="337">IF(AND(C2364="Smelter not listed",OR(LEN(D2364)=0,LEN(E2364)=0)),1,0)</f>
        <v>0</v>
      </c>
      <c r="Y2364" s="270"/>
      <c r="Z2364" s="270"/>
      <c r="AB2364" s="272" t="str">
        <f t="shared" ref="AB2364:AB2395" si="338">B2364&amp;C2364</f>
        <v/>
      </c>
    </row>
    <row r="2365" spans="1:28" s="271" customFormat="1" ht="20">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6"/>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7"/>
        <v>0</v>
      </c>
      <c r="Y2365" s="270"/>
      <c r="Z2365" s="270"/>
      <c r="AB2365" s="272" t="str">
        <f t="shared" si="338"/>
        <v/>
      </c>
    </row>
    <row r="2366" spans="1:28" s="271" customFormat="1" ht="20">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6"/>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7"/>
        <v>0</v>
      </c>
      <c r="Y2366" s="270"/>
      <c r="Z2366" s="270"/>
      <c r="AB2366" s="272" t="str">
        <f t="shared" si="338"/>
        <v/>
      </c>
    </row>
    <row r="2367" spans="1:28" s="271" customFormat="1" ht="20">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6"/>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7"/>
        <v>0</v>
      </c>
      <c r="Y2367" s="270"/>
      <c r="Z2367" s="270"/>
      <c r="AB2367" s="272" t="str">
        <f t="shared" si="338"/>
        <v/>
      </c>
    </row>
    <row r="2368" spans="1:28" s="271" customFormat="1" ht="20">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6"/>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7"/>
        <v>0</v>
      </c>
      <c r="Y2368" s="270"/>
      <c r="Z2368" s="270"/>
      <c r="AB2368" s="272" t="str">
        <f t="shared" si="338"/>
        <v/>
      </c>
    </row>
    <row r="2369" spans="1:28" s="271" customFormat="1" ht="20">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6"/>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7"/>
        <v>0</v>
      </c>
      <c r="Y2369" s="270"/>
      <c r="Z2369" s="270"/>
      <c r="AB2369" s="272" t="str">
        <f t="shared" si="338"/>
        <v/>
      </c>
    </row>
    <row r="2370" spans="1:28" s="271" customFormat="1" ht="20">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6"/>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7"/>
        <v>0</v>
      </c>
      <c r="Y2370" s="270"/>
      <c r="Z2370" s="270"/>
      <c r="AB2370" s="272" t="str">
        <f t="shared" si="338"/>
        <v/>
      </c>
    </row>
    <row r="2371" spans="1:28" s="271" customFormat="1" ht="20">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6"/>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7"/>
        <v>0</v>
      </c>
      <c r="Y2371" s="270"/>
      <c r="Z2371" s="270"/>
      <c r="AB2371" s="272" t="str">
        <f t="shared" si="338"/>
        <v/>
      </c>
    </row>
    <row r="2372" spans="1:28" s="271" customFormat="1" ht="20">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6"/>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7"/>
        <v>0</v>
      </c>
      <c r="Y2372" s="270"/>
      <c r="Z2372" s="270"/>
      <c r="AB2372" s="272" t="str">
        <f t="shared" si="338"/>
        <v/>
      </c>
    </row>
    <row r="2373" spans="1:28" s="271" customFormat="1" ht="20">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6"/>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7"/>
        <v>0</v>
      </c>
      <c r="Y2373" s="270"/>
      <c r="Z2373" s="270"/>
      <c r="AB2373" s="272" t="str">
        <f t="shared" si="338"/>
        <v/>
      </c>
    </row>
    <row r="2374" spans="1:28" s="271" customFormat="1" ht="20">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6"/>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7"/>
        <v>0</v>
      </c>
      <c r="Y2374" s="270"/>
      <c r="Z2374" s="270"/>
      <c r="AB2374" s="272" t="str">
        <f t="shared" si="338"/>
        <v/>
      </c>
    </row>
    <row r="2375" spans="1:28" s="271" customFormat="1" ht="20">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6"/>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7"/>
        <v>0</v>
      </c>
      <c r="Y2375" s="270"/>
      <c r="Z2375" s="270"/>
      <c r="AB2375" s="272" t="str">
        <f t="shared" si="338"/>
        <v/>
      </c>
    </row>
    <row r="2376" spans="1:28" s="271" customFormat="1" ht="20">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6"/>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7"/>
        <v>0</v>
      </c>
      <c r="Y2376" s="270"/>
      <c r="Z2376" s="270"/>
      <c r="AB2376" s="272" t="str">
        <f t="shared" si="338"/>
        <v/>
      </c>
    </row>
    <row r="2377" spans="1:28" s="271" customFormat="1" ht="20">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6"/>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7"/>
        <v>0</v>
      </c>
      <c r="Y2377" s="270"/>
      <c r="Z2377" s="270"/>
      <c r="AB2377" s="272" t="str">
        <f t="shared" si="338"/>
        <v/>
      </c>
    </row>
    <row r="2378" spans="1:28" s="271" customFormat="1" ht="20">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6"/>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7"/>
        <v>0</v>
      </c>
      <c r="Y2378" s="270"/>
      <c r="Z2378" s="270"/>
      <c r="AB2378" s="272" t="str">
        <f t="shared" si="338"/>
        <v/>
      </c>
    </row>
    <row r="2379" spans="1:28" s="271" customFormat="1" ht="20">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6"/>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7"/>
        <v>0</v>
      </c>
      <c r="Y2379" s="270"/>
      <c r="Z2379" s="270"/>
      <c r="AB2379" s="272" t="str">
        <f t="shared" si="338"/>
        <v/>
      </c>
    </row>
    <row r="2380" spans="1:28" s="271" customFormat="1" ht="20">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6"/>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7"/>
        <v>0</v>
      </c>
      <c r="Y2380" s="270"/>
      <c r="Z2380" s="270"/>
      <c r="AB2380" s="272" t="str">
        <f t="shared" si="338"/>
        <v/>
      </c>
    </row>
    <row r="2381" spans="1:28" s="271" customFormat="1" ht="20">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6"/>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7"/>
        <v>0</v>
      </c>
      <c r="Y2381" s="270"/>
      <c r="Z2381" s="270"/>
      <c r="AB2381" s="272" t="str">
        <f t="shared" si="338"/>
        <v/>
      </c>
    </row>
    <row r="2382" spans="1:28" s="271" customFormat="1" ht="20">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6"/>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7"/>
        <v>0</v>
      </c>
      <c r="Y2382" s="270"/>
      <c r="Z2382" s="270"/>
      <c r="AB2382" s="272" t="str">
        <f t="shared" si="338"/>
        <v/>
      </c>
    </row>
    <row r="2383" spans="1:28" s="271" customFormat="1" ht="20">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6"/>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7"/>
        <v>0</v>
      </c>
      <c r="Y2383" s="270"/>
      <c r="Z2383" s="270"/>
      <c r="AB2383" s="272" t="str">
        <f t="shared" si="338"/>
        <v/>
      </c>
    </row>
    <row r="2384" spans="1:28" s="271" customFormat="1" ht="20">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6"/>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7"/>
        <v>0</v>
      </c>
      <c r="Y2384" s="270"/>
      <c r="Z2384" s="270"/>
      <c r="AB2384" s="272" t="str">
        <f t="shared" si="338"/>
        <v/>
      </c>
    </row>
    <row r="2385" spans="1:28" s="271" customFormat="1" ht="20">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6"/>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7"/>
        <v>0</v>
      </c>
      <c r="Y2385" s="270"/>
      <c r="Z2385" s="270"/>
      <c r="AB2385" s="272" t="str">
        <f t="shared" si="338"/>
        <v/>
      </c>
    </row>
    <row r="2386" spans="1:28" s="271" customFormat="1" ht="20">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6"/>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7"/>
        <v>0</v>
      </c>
      <c r="Y2386" s="270"/>
      <c r="Z2386" s="270"/>
      <c r="AB2386" s="272" t="str">
        <f t="shared" si="338"/>
        <v/>
      </c>
    </row>
    <row r="2387" spans="1:28" s="271" customFormat="1" ht="20">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6"/>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7"/>
        <v>0</v>
      </c>
      <c r="Y2387" s="270"/>
      <c r="Z2387" s="270"/>
      <c r="AB2387" s="272" t="str">
        <f t="shared" si="338"/>
        <v/>
      </c>
    </row>
    <row r="2388" spans="1:28" s="271" customFormat="1" ht="20">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6"/>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7"/>
        <v>0</v>
      </c>
      <c r="Y2388" s="270"/>
      <c r="Z2388" s="270"/>
      <c r="AB2388" s="272" t="str">
        <f t="shared" si="338"/>
        <v/>
      </c>
    </row>
    <row r="2389" spans="1:28" s="271" customFormat="1" ht="20">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6"/>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7"/>
        <v>0</v>
      </c>
      <c r="Y2389" s="270"/>
      <c r="Z2389" s="270"/>
      <c r="AB2389" s="272" t="str">
        <f t="shared" si="338"/>
        <v/>
      </c>
    </row>
    <row r="2390" spans="1:28" s="271" customFormat="1" ht="20">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6"/>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7"/>
        <v>0</v>
      </c>
      <c r="Y2390" s="270"/>
      <c r="Z2390" s="270"/>
      <c r="AB2390" s="272" t="str">
        <f t="shared" si="338"/>
        <v/>
      </c>
    </row>
    <row r="2391" spans="1:28" s="271" customFormat="1" ht="20">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6"/>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7"/>
        <v>0</v>
      </c>
      <c r="Y2391" s="270"/>
      <c r="Z2391" s="270"/>
      <c r="AB2391" s="272" t="str">
        <f t="shared" si="338"/>
        <v/>
      </c>
    </row>
    <row r="2392" spans="1:28" s="271" customFormat="1" ht="20">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6"/>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7"/>
        <v>0</v>
      </c>
      <c r="Y2392" s="270"/>
      <c r="Z2392" s="270"/>
      <c r="AB2392" s="272" t="str">
        <f t="shared" si="338"/>
        <v/>
      </c>
    </row>
    <row r="2393" spans="1:28" s="271" customFormat="1" ht="20">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6"/>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7"/>
        <v>0</v>
      </c>
      <c r="Y2393" s="270"/>
      <c r="Z2393" s="270"/>
      <c r="AB2393" s="272" t="str">
        <f t="shared" si="338"/>
        <v/>
      </c>
    </row>
    <row r="2394" spans="1:28" s="271" customFormat="1" ht="20">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6"/>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7"/>
        <v>0</v>
      </c>
      <c r="Y2394" s="270"/>
      <c r="Z2394" s="270"/>
      <c r="AB2394" s="272" t="str">
        <f t="shared" si="338"/>
        <v/>
      </c>
    </row>
    <row r="2395" spans="1:28" s="271" customFormat="1" ht="20">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ca="1" si="336"/>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ca="1" si="337"/>
        <v>0</v>
      </c>
      <c r="Y2395" s="270"/>
      <c r="Z2395" s="270"/>
      <c r="AB2395" s="272" t="str">
        <f t="shared" si="338"/>
        <v/>
      </c>
    </row>
    <row r="2396" spans="1:28" s="271" customFormat="1" ht="20">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ref="X2396:X2426" ca="1" si="340">IF(AND(C2396="Smelter not listed",OR(LEN(D2396)=0,LEN(E2396)=0)),1,0)</f>
        <v>0</v>
      </c>
      <c r="Y2396" s="270"/>
      <c r="Z2396" s="270"/>
      <c r="AB2396" s="272" t="str">
        <f t="shared" ref="AB2396:AB2426" si="341">B2396&amp;C2396</f>
        <v/>
      </c>
    </row>
    <row r="2397" spans="1:28" s="271" customFormat="1" ht="20">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9"/>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40"/>
        <v>0</v>
      </c>
      <c r="Y2397" s="270"/>
      <c r="Z2397" s="270"/>
      <c r="AB2397" s="272" t="str">
        <f t="shared" si="341"/>
        <v/>
      </c>
    </row>
    <row r="2398" spans="1:28" s="271" customFormat="1" ht="20">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9"/>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40"/>
        <v>0</v>
      </c>
      <c r="Y2398" s="270"/>
      <c r="Z2398" s="270"/>
      <c r="AB2398" s="272" t="str">
        <f t="shared" si="341"/>
        <v/>
      </c>
    </row>
    <row r="2399" spans="1:28" s="271" customFormat="1" ht="20">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9"/>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40"/>
        <v>0</v>
      </c>
      <c r="Y2399" s="270"/>
      <c r="Z2399" s="270"/>
      <c r="AB2399" s="272" t="str">
        <f t="shared" si="341"/>
        <v/>
      </c>
    </row>
    <row r="2400" spans="1:28" s="271" customFormat="1" ht="20">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9"/>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40"/>
        <v>0</v>
      </c>
      <c r="Y2400" s="270"/>
      <c r="Z2400" s="270"/>
      <c r="AB2400" s="272" t="str">
        <f t="shared" si="341"/>
        <v/>
      </c>
    </row>
    <row r="2401" spans="1:28" s="271" customFormat="1" ht="20">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9"/>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40"/>
        <v>0</v>
      </c>
      <c r="Y2401" s="270"/>
      <c r="Z2401" s="270"/>
      <c r="AB2401" s="272" t="str">
        <f t="shared" si="341"/>
        <v/>
      </c>
    </row>
    <row r="2402" spans="1:28" s="271" customFormat="1" ht="20">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9"/>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40"/>
        <v>0</v>
      </c>
      <c r="Y2402" s="270"/>
      <c r="Z2402" s="270"/>
      <c r="AB2402" s="272" t="str">
        <f t="shared" si="341"/>
        <v/>
      </c>
    </row>
    <row r="2403" spans="1:28" s="271" customFormat="1" ht="20">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9"/>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40"/>
        <v>0</v>
      </c>
      <c r="Y2403" s="270"/>
      <c r="Z2403" s="270"/>
      <c r="AB2403" s="272" t="str">
        <f t="shared" si="341"/>
        <v/>
      </c>
    </row>
    <row r="2404" spans="1:28" s="271" customFormat="1" ht="20">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9"/>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40"/>
        <v>0</v>
      </c>
      <c r="Y2404" s="270"/>
      <c r="Z2404" s="270"/>
      <c r="AB2404" s="272" t="str">
        <f t="shared" si="341"/>
        <v/>
      </c>
    </row>
    <row r="2405" spans="1:28" s="271" customFormat="1" ht="20">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9"/>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40"/>
        <v>0</v>
      </c>
      <c r="Y2405" s="270"/>
      <c r="Z2405" s="270"/>
      <c r="AB2405" s="272" t="str">
        <f t="shared" si="341"/>
        <v/>
      </c>
    </row>
    <row r="2406" spans="1:28" s="271" customFormat="1" ht="20">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9"/>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40"/>
        <v>0</v>
      </c>
      <c r="Y2406" s="270"/>
      <c r="Z2406" s="270"/>
      <c r="AB2406" s="272" t="str">
        <f t="shared" si="341"/>
        <v/>
      </c>
    </row>
    <row r="2407" spans="1:28" s="271" customFormat="1" ht="20">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9"/>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40"/>
        <v>0</v>
      </c>
      <c r="Y2407" s="270"/>
      <c r="Z2407" s="270"/>
      <c r="AB2407" s="272" t="str">
        <f t="shared" si="341"/>
        <v/>
      </c>
    </row>
    <row r="2408" spans="1:28" s="271" customFormat="1" ht="20">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9"/>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40"/>
        <v>0</v>
      </c>
      <c r="Y2408" s="270"/>
      <c r="Z2408" s="270"/>
      <c r="AB2408" s="272" t="str">
        <f t="shared" si="341"/>
        <v/>
      </c>
    </row>
    <row r="2409" spans="1:28" s="271" customFormat="1" ht="20">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9"/>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40"/>
        <v>0</v>
      </c>
      <c r="Y2409" s="270"/>
      <c r="Z2409" s="270"/>
      <c r="AB2409" s="272" t="str">
        <f t="shared" si="341"/>
        <v/>
      </c>
    </row>
    <row r="2410" spans="1:28" s="271" customFormat="1" ht="20">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9"/>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40"/>
        <v>0</v>
      </c>
      <c r="Y2410" s="270"/>
      <c r="Z2410" s="270"/>
      <c r="AB2410" s="272" t="str">
        <f t="shared" si="341"/>
        <v/>
      </c>
    </row>
    <row r="2411" spans="1:28" s="271" customFormat="1" ht="20">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9"/>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40"/>
        <v>0</v>
      </c>
      <c r="Y2411" s="270"/>
      <c r="Z2411" s="270"/>
      <c r="AB2411" s="272" t="str">
        <f t="shared" si="341"/>
        <v/>
      </c>
    </row>
    <row r="2412" spans="1:28" s="271" customFormat="1" ht="20">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9"/>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40"/>
        <v>0</v>
      </c>
      <c r="Y2412" s="270"/>
      <c r="Z2412" s="270"/>
      <c r="AB2412" s="272" t="str">
        <f t="shared" si="341"/>
        <v/>
      </c>
    </row>
    <row r="2413" spans="1:28" s="271" customFormat="1" ht="20">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9"/>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40"/>
        <v>0</v>
      </c>
      <c r="Y2413" s="270"/>
      <c r="Z2413" s="270"/>
      <c r="AB2413" s="272" t="str">
        <f t="shared" si="341"/>
        <v/>
      </c>
    </row>
    <row r="2414" spans="1:28" s="271" customFormat="1" ht="20">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9"/>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40"/>
        <v>0</v>
      </c>
      <c r="Y2414" s="270"/>
      <c r="Z2414" s="270"/>
      <c r="AB2414" s="272" t="str">
        <f t="shared" si="341"/>
        <v/>
      </c>
    </row>
    <row r="2415" spans="1:28" s="271" customFormat="1" ht="20">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9"/>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40"/>
        <v>0</v>
      </c>
      <c r="Y2415" s="270"/>
      <c r="Z2415" s="270"/>
      <c r="AB2415" s="272" t="str">
        <f t="shared" si="341"/>
        <v/>
      </c>
    </row>
    <row r="2416" spans="1:28" s="271" customFormat="1" ht="20">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9"/>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40"/>
        <v>0</v>
      </c>
      <c r="Y2416" s="270"/>
      <c r="Z2416" s="270"/>
      <c r="AB2416" s="272" t="str">
        <f t="shared" si="341"/>
        <v/>
      </c>
    </row>
    <row r="2417" spans="1:28" s="271" customFormat="1" ht="20">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9"/>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40"/>
        <v>0</v>
      </c>
      <c r="Y2417" s="270"/>
      <c r="Z2417" s="270"/>
      <c r="AB2417" s="272" t="str">
        <f t="shared" si="341"/>
        <v/>
      </c>
    </row>
    <row r="2418" spans="1:28" s="271" customFormat="1" ht="20">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9"/>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40"/>
        <v>0</v>
      </c>
      <c r="Y2418" s="270"/>
      <c r="Z2418" s="270"/>
      <c r="AB2418" s="272" t="str">
        <f t="shared" si="341"/>
        <v/>
      </c>
    </row>
    <row r="2419" spans="1:28" s="271" customFormat="1" ht="20">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9"/>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40"/>
        <v>0</v>
      </c>
      <c r="Y2419" s="270"/>
      <c r="Z2419" s="270"/>
      <c r="AB2419" s="272" t="str">
        <f t="shared" si="341"/>
        <v/>
      </c>
    </row>
    <row r="2420" spans="1:28" s="271" customFormat="1" ht="20">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9"/>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40"/>
        <v>0</v>
      </c>
      <c r="Y2420" s="270"/>
      <c r="Z2420" s="270"/>
      <c r="AB2420" s="272" t="str">
        <f t="shared" si="341"/>
        <v/>
      </c>
    </row>
    <row r="2421" spans="1:28" s="271" customFormat="1" ht="20">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9"/>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40"/>
        <v>0</v>
      </c>
      <c r="Y2421" s="270"/>
      <c r="Z2421" s="270"/>
      <c r="AB2421" s="272" t="str">
        <f t="shared" si="341"/>
        <v/>
      </c>
    </row>
    <row r="2422" spans="1:28" s="271" customFormat="1" ht="20">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9"/>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40"/>
        <v>0</v>
      </c>
      <c r="Y2422" s="270"/>
      <c r="Z2422" s="270"/>
      <c r="AB2422" s="272" t="str">
        <f t="shared" si="341"/>
        <v/>
      </c>
    </row>
    <row r="2423" spans="1:28" s="271" customFormat="1" ht="20">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9"/>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40"/>
        <v>0</v>
      </c>
      <c r="Y2423" s="270"/>
      <c r="Z2423" s="270"/>
      <c r="AB2423" s="272" t="str">
        <f t="shared" si="341"/>
        <v/>
      </c>
    </row>
    <row r="2424" spans="1:28" s="271" customFormat="1" ht="20">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9"/>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40"/>
        <v>0</v>
      </c>
      <c r="Y2424" s="270"/>
      <c r="Z2424" s="270"/>
      <c r="AB2424" s="272" t="str">
        <f t="shared" si="341"/>
        <v/>
      </c>
    </row>
    <row r="2425" spans="1:28" s="271" customFormat="1" ht="20">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9"/>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40"/>
        <v>0</v>
      </c>
      <c r="Y2425" s="270"/>
      <c r="Z2425" s="270"/>
      <c r="AB2425" s="272" t="str">
        <f t="shared" si="341"/>
        <v/>
      </c>
    </row>
    <row r="2426" spans="1:28" s="271" customFormat="1" ht="20">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ca="1" si="339"/>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ca="1" si="340"/>
        <v>0</v>
      </c>
      <c r="Y2426" s="270"/>
      <c r="Z2426" s="270"/>
      <c r="AB2426" s="272" t="str">
        <f t="shared" si="341"/>
        <v/>
      </c>
    </row>
    <row r="2427" spans="1:28" s="271" customFormat="1" ht="20">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 ca="1" si="343">IF(AND(C2427="Smelter not listed",OR(LEN(D2427)=0,LEN(E2427)=0)),1,0)</f>
        <v>0</v>
      </c>
      <c r="Y2427" s="270"/>
      <c r="Z2427" s="270"/>
      <c r="AB2427" s="272" t="str">
        <f t="shared" ref="AB2427" si="344">B2427&amp;C2427</f>
        <v/>
      </c>
    </row>
    <row r="2428" spans="1:28" s="271" customFormat="1" ht="20">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ref="X2428:X2459" ca="1" si="346">IF(AND(C2428="Smelter not listed",OR(LEN(D2428)=0,LEN(E2428)=0)),1,0)</f>
        <v>0</v>
      </c>
      <c r="Y2428" s="270"/>
      <c r="Z2428" s="270"/>
      <c r="AB2428" s="272" t="str">
        <f t="shared" ref="AB2428:AB2459" si="347">B2428&amp;C2428</f>
        <v/>
      </c>
    </row>
    <row r="2429" spans="1:28" s="271" customFormat="1" ht="20">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5"/>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6"/>
        <v>0</v>
      </c>
      <c r="Y2429" s="270"/>
      <c r="Z2429" s="270"/>
      <c r="AB2429" s="272" t="str">
        <f t="shared" si="347"/>
        <v/>
      </c>
    </row>
    <row r="2430" spans="1:28" s="271" customFormat="1" ht="20">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5"/>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6"/>
        <v>0</v>
      </c>
      <c r="Y2430" s="270"/>
      <c r="Z2430" s="270"/>
      <c r="AB2430" s="272" t="str">
        <f t="shared" si="347"/>
        <v/>
      </c>
    </row>
    <row r="2431" spans="1:28" s="271" customFormat="1" ht="20">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5"/>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6"/>
        <v>0</v>
      </c>
      <c r="Y2431" s="270"/>
      <c r="Z2431" s="270"/>
      <c r="AB2431" s="272" t="str">
        <f t="shared" si="347"/>
        <v/>
      </c>
    </row>
    <row r="2432" spans="1:28" s="271" customFormat="1" ht="20">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5"/>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6"/>
        <v>0</v>
      </c>
      <c r="Y2432" s="270"/>
      <c r="Z2432" s="270"/>
      <c r="AB2432" s="272" t="str">
        <f t="shared" si="347"/>
        <v/>
      </c>
    </row>
    <row r="2433" spans="1:28" s="271" customFormat="1" ht="20">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5"/>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6"/>
        <v>0</v>
      </c>
      <c r="Y2433" s="270"/>
      <c r="Z2433" s="270"/>
      <c r="AB2433" s="272" t="str">
        <f t="shared" si="347"/>
        <v/>
      </c>
    </row>
    <row r="2434" spans="1:28" s="271" customFormat="1" ht="20">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5"/>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6"/>
        <v>0</v>
      </c>
      <c r="Y2434" s="270"/>
      <c r="Z2434" s="270"/>
      <c r="AB2434" s="272" t="str">
        <f t="shared" si="347"/>
        <v/>
      </c>
    </row>
    <row r="2435" spans="1:28" s="271" customFormat="1" ht="20">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5"/>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6"/>
        <v>0</v>
      </c>
      <c r="Y2435" s="270"/>
      <c r="Z2435" s="270"/>
      <c r="AB2435" s="272" t="str">
        <f t="shared" si="347"/>
        <v/>
      </c>
    </row>
    <row r="2436" spans="1:28" s="271" customFormat="1" ht="20">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5"/>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6"/>
        <v>0</v>
      </c>
      <c r="Y2436" s="270"/>
      <c r="Z2436" s="270"/>
      <c r="AB2436" s="272" t="str">
        <f t="shared" si="347"/>
        <v/>
      </c>
    </row>
    <row r="2437" spans="1:28" s="271" customFormat="1" ht="20">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5"/>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6"/>
        <v>0</v>
      </c>
      <c r="Y2437" s="270"/>
      <c r="Z2437" s="270"/>
      <c r="AB2437" s="272" t="str">
        <f t="shared" si="347"/>
        <v/>
      </c>
    </row>
    <row r="2438" spans="1:28" s="271" customFormat="1" ht="20">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5"/>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6"/>
        <v>0</v>
      </c>
      <c r="Y2438" s="270"/>
      <c r="Z2438" s="270"/>
      <c r="AB2438" s="272" t="str">
        <f t="shared" si="347"/>
        <v/>
      </c>
    </row>
    <row r="2439" spans="1:28" s="271" customFormat="1" ht="20">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5"/>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6"/>
        <v>0</v>
      </c>
      <c r="Y2439" s="270"/>
      <c r="Z2439" s="270"/>
      <c r="AB2439" s="272" t="str">
        <f t="shared" si="347"/>
        <v/>
      </c>
    </row>
    <row r="2440" spans="1:28" s="271" customFormat="1" ht="20">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5"/>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6"/>
        <v>0</v>
      </c>
      <c r="Y2440" s="270"/>
      <c r="Z2440" s="270"/>
      <c r="AB2440" s="272" t="str">
        <f t="shared" si="347"/>
        <v/>
      </c>
    </row>
    <row r="2441" spans="1:28" s="271" customFormat="1" ht="20">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5"/>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6"/>
        <v>0</v>
      </c>
      <c r="Y2441" s="270"/>
      <c r="Z2441" s="270"/>
      <c r="AB2441" s="272" t="str">
        <f t="shared" si="347"/>
        <v/>
      </c>
    </row>
    <row r="2442" spans="1:28" s="271" customFormat="1" ht="20">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5"/>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6"/>
        <v>0</v>
      </c>
      <c r="Y2442" s="270"/>
      <c r="Z2442" s="270"/>
      <c r="AB2442" s="272" t="str">
        <f t="shared" si="347"/>
        <v/>
      </c>
    </row>
    <row r="2443" spans="1:28" s="271" customFormat="1" ht="20">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5"/>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6"/>
        <v>0</v>
      </c>
      <c r="Y2443" s="270"/>
      <c r="Z2443" s="270"/>
      <c r="AB2443" s="272" t="str">
        <f t="shared" si="347"/>
        <v/>
      </c>
    </row>
    <row r="2444" spans="1:28" s="271" customFormat="1" ht="20">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5"/>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6"/>
        <v>0</v>
      </c>
      <c r="Y2444" s="270"/>
      <c r="Z2444" s="270"/>
      <c r="AB2444" s="272" t="str">
        <f t="shared" si="347"/>
        <v/>
      </c>
    </row>
    <row r="2445" spans="1:28" s="271" customFormat="1" ht="20">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5"/>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6"/>
        <v>0</v>
      </c>
      <c r="Y2445" s="270"/>
      <c r="Z2445" s="270"/>
      <c r="AB2445" s="272" t="str">
        <f t="shared" si="347"/>
        <v/>
      </c>
    </row>
    <row r="2446" spans="1:28" s="271" customFormat="1" ht="20">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5"/>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6"/>
        <v>0</v>
      </c>
      <c r="Y2446" s="270"/>
      <c r="Z2446" s="270"/>
      <c r="AB2446" s="272" t="str">
        <f t="shared" si="347"/>
        <v/>
      </c>
    </row>
    <row r="2447" spans="1:28" s="271" customFormat="1" ht="20">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5"/>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6"/>
        <v>0</v>
      </c>
      <c r="Y2447" s="270"/>
      <c r="Z2447" s="270"/>
      <c r="AB2447" s="272" t="str">
        <f t="shared" si="347"/>
        <v/>
      </c>
    </row>
    <row r="2448" spans="1:28" s="271" customFormat="1" ht="20">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5"/>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6"/>
        <v>0</v>
      </c>
      <c r="Y2448" s="270"/>
      <c r="Z2448" s="270"/>
      <c r="AB2448" s="272" t="str">
        <f t="shared" si="347"/>
        <v/>
      </c>
    </row>
    <row r="2449" spans="1:28" s="271" customFormat="1" ht="20">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5"/>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6"/>
        <v>0</v>
      </c>
      <c r="Y2449" s="270"/>
      <c r="Z2449" s="270"/>
      <c r="AB2449" s="272" t="str">
        <f t="shared" si="347"/>
        <v/>
      </c>
    </row>
    <row r="2450" spans="1:28" s="271" customFormat="1" ht="20">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5"/>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6"/>
        <v>0</v>
      </c>
      <c r="Y2450" s="270"/>
      <c r="Z2450" s="270"/>
      <c r="AB2450" s="272" t="str">
        <f t="shared" si="347"/>
        <v/>
      </c>
    </row>
    <row r="2451" spans="1:28" s="271" customFormat="1" ht="20">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5"/>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6"/>
        <v>0</v>
      </c>
      <c r="Y2451" s="270"/>
      <c r="Z2451" s="270"/>
      <c r="AB2451" s="272" t="str">
        <f t="shared" si="347"/>
        <v/>
      </c>
    </row>
    <row r="2452" spans="1:28" s="271" customFormat="1" ht="20">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5"/>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6"/>
        <v>0</v>
      </c>
      <c r="Y2452" s="270"/>
      <c r="Z2452" s="270"/>
      <c r="AB2452" s="272" t="str">
        <f t="shared" si="347"/>
        <v/>
      </c>
    </row>
    <row r="2453" spans="1:28" s="271" customFormat="1" ht="20">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5"/>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6"/>
        <v>0</v>
      </c>
      <c r="Y2453" s="270"/>
      <c r="Z2453" s="270"/>
      <c r="AB2453" s="272" t="str">
        <f t="shared" si="347"/>
        <v/>
      </c>
    </row>
    <row r="2454" spans="1:28" s="271" customFormat="1" ht="20">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5"/>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6"/>
        <v>0</v>
      </c>
      <c r="Y2454" s="270"/>
      <c r="Z2454" s="270"/>
      <c r="AB2454" s="272" t="str">
        <f t="shared" si="347"/>
        <v/>
      </c>
    </row>
    <row r="2455" spans="1:28" s="271" customFormat="1" ht="20">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5"/>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6"/>
        <v>0</v>
      </c>
      <c r="Y2455" s="270"/>
      <c r="Z2455" s="270"/>
      <c r="AB2455" s="272" t="str">
        <f t="shared" si="347"/>
        <v/>
      </c>
    </row>
    <row r="2456" spans="1:28" s="271" customFormat="1" ht="20">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5"/>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6"/>
        <v>0</v>
      </c>
      <c r="Y2456" s="270"/>
      <c r="Z2456" s="270"/>
      <c r="AB2456" s="272" t="str">
        <f t="shared" si="347"/>
        <v/>
      </c>
    </row>
    <row r="2457" spans="1:28" s="271" customFormat="1" ht="20">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5"/>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6"/>
        <v>0</v>
      </c>
      <c r="Y2457" s="270"/>
      <c r="Z2457" s="270"/>
      <c r="AB2457" s="272" t="str">
        <f t="shared" si="347"/>
        <v/>
      </c>
    </row>
    <row r="2458" spans="1:28" s="271" customFormat="1" ht="20">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5"/>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6"/>
        <v>0</v>
      </c>
      <c r="Y2458" s="270"/>
      <c r="Z2458" s="270"/>
      <c r="AB2458" s="272" t="str">
        <f t="shared" si="347"/>
        <v/>
      </c>
    </row>
    <row r="2459" spans="1:28" s="271" customFormat="1" ht="20">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ca="1" si="345"/>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ca="1" si="346"/>
        <v>0</v>
      </c>
      <c r="Y2459" s="270"/>
      <c r="Z2459" s="270"/>
      <c r="AB2459" s="272" t="str">
        <f t="shared" si="347"/>
        <v/>
      </c>
    </row>
    <row r="2460" spans="1:28" s="271" customFormat="1" ht="20">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ref="X2460:X2492" ca="1" si="349">IF(AND(C2460="Smelter not listed",OR(LEN(D2460)=0,LEN(E2460)=0)),1,0)</f>
        <v>0</v>
      </c>
      <c r="Y2460" s="270"/>
      <c r="Z2460" s="270"/>
      <c r="AB2460" s="272" t="str">
        <f t="shared" ref="AB2460:AB2490" si="350">B2460&amp;C2460</f>
        <v/>
      </c>
    </row>
    <row r="2461" spans="1:28" s="271" customFormat="1" ht="20">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8"/>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9"/>
        <v>0</v>
      </c>
      <c r="Y2461" s="270"/>
      <c r="Z2461" s="270"/>
      <c r="AB2461" s="272" t="str">
        <f t="shared" si="350"/>
        <v/>
      </c>
    </row>
    <row r="2462" spans="1:28" s="271" customFormat="1" ht="20">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8"/>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9"/>
        <v>0</v>
      </c>
      <c r="Y2462" s="270"/>
      <c r="Z2462" s="270"/>
      <c r="AB2462" s="272" t="str">
        <f t="shared" si="350"/>
        <v/>
      </c>
    </row>
    <row r="2463" spans="1:28" s="271" customFormat="1" ht="20">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8"/>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9"/>
        <v>0</v>
      </c>
      <c r="Y2463" s="270"/>
      <c r="Z2463" s="270"/>
      <c r="AB2463" s="272" t="str">
        <f t="shared" si="350"/>
        <v/>
      </c>
    </row>
    <row r="2464" spans="1:28" s="271" customFormat="1" ht="20">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8"/>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9"/>
        <v>0</v>
      </c>
      <c r="Y2464" s="270"/>
      <c r="Z2464" s="270"/>
      <c r="AB2464" s="272" t="str">
        <f t="shared" si="350"/>
        <v/>
      </c>
    </row>
    <row r="2465" spans="1:28" s="271" customFormat="1" ht="20">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8"/>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9"/>
        <v>0</v>
      </c>
      <c r="Y2465" s="270"/>
      <c r="Z2465" s="270"/>
      <c r="AB2465" s="272" t="str">
        <f t="shared" si="350"/>
        <v/>
      </c>
    </row>
    <row r="2466" spans="1:28" s="271" customFormat="1" ht="20">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8"/>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9"/>
        <v>0</v>
      </c>
      <c r="Y2466" s="270"/>
      <c r="Z2466" s="270"/>
      <c r="AB2466" s="272" t="str">
        <f t="shared" si="350"/>
        <v/>
      </c>
    </row>
    <row r="2467" spans="1:28" s="271" customFormat="1" ht="20">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8"/>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9"/>
        <v>0</v>
      </c>
      <c r="Y2467" s="270"/>
      <c r="Z2467" s="270"/>
      <c r="AB2467" s="272" t="str">
        <f t="shared" si="350"/>
        <v/>
      </c>
    </row>
    <row r="2468" spans="1:28" s="271" customFormat="1" ht="20">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8"/>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9"/>
        <v>0</v>
      </c>
      <c r="Y2468" s="270"/>
      <c r="Z2468" s="270"/>
      <c r="AB2468" s="272" t="str">
        <f t="shared" si="350"/>
        <v/>
      </c>
    </row>
    <row r="2469" spans="1:28" s="271" customFormat="1" ht="20">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8"/>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9"/>
        <v>0</v>
      </c>
      <c r="Y2469" s="270"/>
      <c r="Z2469" s="270"/>
      <c r="AB2469" s="272" t="str">
        <f t="shared" si="350"/>
        <v/>
      </c>
    </row>
    <row r="2470" spans="1:28" s="271" customFormat="1" ht="20">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8"/>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9"/>
        <v>0</v>
      </c>
      <c r="Y2470" s="270"/>
      <c r="Z2470" s="270"/>
      <c r="AB2470" s="272" t="str">
        <f t="shared" si="350"/>
        <v/>
      </c>
    </row>
    <row r="2471" spans="1:28" s="271" customFormat="1" ht="20">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8"/>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9"/>
        <v>0</v>
      </c>
      <c r="Y2471" s="270"/>
      <c r="Z2471" s="270"/>
      <c r="AB2471" s="272" t="str">
        <f t="shared" si="350"/>
        <v/>
      </c>
    </row>
    <row r="2472" spans="1:28" s="271" customFormat="1" ht="20">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8"/>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9"/>
        <v>0</v>
      </c>
      <c r="Y2472" s="270"/>
      <c r="Z2472" s="270"/>
      <c r="AB2472" s="272" t="str">
        <f t="shared" si="350"/>
        <v/>
      </c>
    </row>
    <row r="2473" spans="1:28" s="271" customFormat="1" ht="20">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8"/>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9"/>
        <v>0</v>
      </c>
      <c r="Y2473" s="270"/>
      <c r="Z2473" s="270"/>
      <c r="AB2473" s="272" t="str">
        <f t="shared" si="350"/>
        <v/>
      </c>
    </row>
    <row r="2474" spans="1:28" s="271" customFormat="1" ht="20">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8"/>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9"/>
        <v>0</v>
      </c>
      <c r="Y2474" s="270"/>
      <c r="Z2474" s="270"/>
      <c r="AB2474" s="272" t="str">
        <f t="shared" si="350"/>
        <v/>
      </c>
    </row>
    <row r="2475" spans="1:28" s="271" customFormat="1" ht="20">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8"/>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9"/>
        <v>0</v>
      </c>
      <c r="Y2475" s="270"/>
      <c r="Z2475" s="270"/>
      <c r="AB2475" s="272" t="str">
        <f t="shared" si="350"/>
        <v/>
      </c>
    </row>
    <row r="2476" spans="1:28" s="271" customFormat="1" ht="20">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8"/>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9"/>
        <v>0</v>
      </c>
      <c r="Y2476" s="270"/>
      <c r="Z2476" s="270"/>
      <c r="AB2476" s="272" t="str">
        <f t="shared" si="350"/>
        <v/>
      </c>
    </row>
    <row r="2477" spans="1:28" s="271" customFormat="1" ht="20">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8"/>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9"/>
        <v>0</v>
      </c>
      <c r="Y2477" s="270"/>
      <c r="Z2477" s="270"/>
      <c r="AB2477" s="272" t="str">
        <f t="shared" si="350"/>
        <v/>
      </c>
    </row>
    <row r="2478" spans="1:28" s="271" customFormat="1" ht="20">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8"/>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9"/>
        <v>0</v>
      </c>
      <c r="Y2478" s="270"/>
      <c r="Z2478" s="270"/>
      <c r="AB2478" s="272" t="str">
        <f t="shared" si="350"/>
        <v/>
      </c>
    </row>
    <row r="2479" spans="1:28" s="271" customFormat="1" ht="20">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8"/>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9"/>
        <v>0</v>
      </c>
      <c r="Y2479" s="270"/>
      <c r="Z2479" s="270"/>
      <c r="AB2479" s="272" t="str">
        <f t="shared" si="350"/>
        <v/>
      </c>
    </row>
    <row r="2480" spans="1:28" s="271" customFormat="1" ht="20">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8"/>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9"/>
        <v>0</v>
      </c>
      <c r="Y2480" s="270"/>
      <c r="Z2480" s="270"/>
      <c r="AB2480" s="272" t="str">
        <f t="shared" si="350"/>
        <v/>
      </c>
    </row>
    <row r="2481" spans="1:28" s="271" customFormat="1" ht="20">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8"/>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9"/>
        <v>0</v>
      </c>
      <c r="Y2481" s="270"/>
      <c r="Z2481" s="270"/>
      <c r="AB2481" s="272" t="str">
        <f t="shared" si="350"/>
        <v/>
      </c>
    </row>
    <row r="2482" spans="1:28" s="271" customFormat="1" ht="20">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8"/>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9"/>
        <v>0</v>
      </c>
      <c r="Y2482" s="270"/>
      <c r="Z2482" s="270"/>
      <c r="AB2482" s="272" t="str">
        <f t="shared" si="350"/>
        <v/>
      </c>
    </row>
    <row r="2483" spans="1:28" s="271" customFormat="1" ht="20">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8"/>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9"/>
        <v>0</v>
      </c>
      <c r="Y2483" s="270"/>
      <c r="Z2483" s="270"/>
      <c r="AB2483" s="272" t="str">
        <f t="shared" si="350"/>
        <v/>
      </c>
    </row>
    <row r="2484" spans="1:28" s="271" customFormat="1" ht="20">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8"/>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9"/>
        <v>0</v>
      </c>
      <c r="Y2484" s="270"/>
      <c r="Z2484" s="270"/>
      <c r="AB2484" s="272" t="str">
        <f t="shared" si="350"/>
        <v/>
      </c>
    </row>
    <row r="2485" spans="1:28" s="271" customFormat="1" ht="20">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8"/>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9"/>
        <v>0</v>
      </c>
      <c r="Y2485" s="270"/>
      <c r="Z2485" s="270"/>
      <c r="AB2485" s="272" t="str">
        <f t="shared" si="350"/>
        <v/>
      </c>
    </row>
    <row r="2486" spans="1:28" s="271" customFormat="1" ht="20">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8"/>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9"/>
        <v>0</v>
      </c>
      <c r="Y2486" s="270"/>
      <c r="Z2486" s="270"/>
      <c r="AB2486" s="272" t="str">
        <f t="shared" si="350"/>
        <v/>
      </c>
    </row>
    <row r="2487" spans="1:28" s="271" customFormat="1" ht="20">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8"/>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9"/>
        <v>0</v>
      </c>
      <c r="Y2487" s="270"/>
      <c r="Z2487" s="270"/>
      <c r="AB2487" s="272" t="str">
        <f t="shared" si="350"/>
        <v/>
      </c>
    </row>
    <row r="2488" spans="1:28" s="271" customFormat="1" ht="20">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8"/>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9"/>
        <v>0</v>
      </c>
      <c r="Y2488" s="270"/>
      <c r="Z2488" s="270"/>
      <c r="AB2488" s="272" t="str">
        <f t="shared" si="350"/>
        <v/>
      </c>
    </row>
    <row r="2489" spans="1:28" s="271" customFormat="1" ht="20">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8"/>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9"/>
        <v>0</v>
      </c>
      <c r="Y2489" s="270"/>
      <c r="Z2489" s="270"/>
      <c r="AB2489" s="272" t="str">
        <f t="shared" si="350"/>
        <v/>
      </c>
    </row>
    <row r="2490" spans="1:28" s="271" customFormat="1" ht="20">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ca="1" si="348"/>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9"/>
        <v>0</v>
      </c>
      <c r="Y2490" s="270"/>
      <c r="Z2490" s="270"/>
      <c r="AB2490" s="272" t="str">
        <f t="shared" si="350"/>
        <v/>
      </c>
    </row>
    <row r="2491" spans="1:28" s="271" customFormat="1" ht="20">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9"/>
        <v>0</v>
      </c>
      <c r="Y2491" s="270"/>
      <c r="Z2491" s="270"/>
      <c r="AB2491" s="272" t="str">
        <f t="shared" ref="AB2491" si="352">B2491&amp;C2491</f>
        <v/>
      </c>
    </row>
    <row r="2492" spans="1:28" s="271" customFormat="1" ht="20">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f t="shared" ca="1" si="349"/>
        <v>0</v>
      </c>
      <c r="Y2492" s="270"/>
      <c r="Z2492" s="270"/>
      <c r="AB2492" s="272" t="str">
        <f>B2492&amp;C2492</f>
        <v/>
      </c>
    </row>
    <row r="2493" spans="1:28" s="271" customFormat="1" ht="20">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4"/>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4"/>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4"/>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4"/>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4"/>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4"/>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4"/>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4"/>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4"/>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c r="Y2503" s="270"/>
      <c r="Z2503" s="270"/>
      <c r="AB2503" s="272"/>
    </row>
    <row r="2504" spans="1:28" s="271" customFormat="1" ht="20">
      <c r="A2504" s="214"/>
      <c r="B2504" s="215" t="str">
        <f>IF(LEN(A2504)=0,"",INDEX('Smelter Look-up'!$A:$A,MATCH($A2504,'Smelter Look-up'!$E:$E,0)))</f>
        <v/>
      </c>
      <c r="C2504" s="219" t="str">
        <f>IF(LEN(A2504)=0,"",INDEX('Smelter Look-up'!$C:$C,MATCH($A2504,'Smelter Look-up'!$E:$E,0)))</f>
        <v/>
      </c>
      <c r="D2504" s="277"/>
      <c r="E2504" s="215" t="str">
        <f ca="1">IF(ISERROR($V2504),"",OFFSET('Smelter Look-up'!$D$4,$V2504-4,0)&amp;"")</f>
        <v/>
      </c>
      <c r="F2504" s="215" t="str">
        <f ca="1">IF(ISERROR($V2504),"",OFFSET('Smelter Look-up'!$E$4,$V2504-4,0))</f>
        <v/>
      </c>
      <c r="G2504" s="215" t="str">
        <f ca="1">IF(C2504=$X$4,IF(ISERROR($V2504),"Enter smelter details","RMI"),IF(ISERROR($V2504),"",OFFSET('Smelter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7"/>
      <c r="L2504" s="267"/>
      <c r="M2504" s="267"/>
      <c r="N2504" s="267"/>
      <c r="O2504" s="267"/>
      <c r="P2504" s="218"/>
      <c r="Q2504" s="268"/>
      <c r="R2504" s="215" t="str">
        <f ca="1">IF(ISERROR($V2504),"",OFFSET('Smelter Look-up'!$C$4,$V2504-4,0)&amp;"")</f>
        <v/>
      </c>
      <c r="S2504" s="222" t="str">
        <f t="shared" ca="1" si="354"/>
        <v/>
      </c>
      <c r="T2504" s="222" t="str">
        <f ca="1">IF(B2504="","",IF(ISERROR(MATCH($J2504,SorP!$B$1:$B$6230,0)),"",INDIRECT("'SorP'!$A$"&amp;MATCH($J2504,SorP!$B$1:$B$6230,0))))</f>
        <v/>
      </c>
      <c r="U2504" s="238"/>
      <c r="V2504" s="269" t="e">
        <f>IF(C2504="",NA(),IF(OR(C2504="Smelter not listed",C2504="Smelter not yet identified"),MATCH($B2504&amp;$D2504,'Smelter Look-up'!$J:$J,0),MATCH($B2504&amp;$C2504,'Smelter Look-up'!$J:$J,0)))</f>
        <v>#N/A</v>
      </c>
      <c r="W2504" s="270"/>
      <c r="X2504" s="270">
        <f ca="1">IF(AND(C2504="Smelter not listed",OR(LEN(D2504)=0,LEN(E2504)=0)),1,0)</f>
        <v>0</v>
      </c>
      <c r="Y2504" s="270"/>
      <c r="Z2504" s="270"/>
      <c r="AB2504" s="272" t="str">
        <f>B2504&amp;C2504</f>
        <v/>
      </c>
    </row>
    <row r="2505" spans="1:28" ht="14" thickBot="1">
      <c r="A2505" s="291"/>
      <c r="B2505" s="273"/>
      <c r="C2505" s="273"/>
      <c r="D2505" s="274"/>
      <c r="E2505" s="274"/>
      <c r="F2505" s="274"/>
      <c r="G2505" s="274"/>
      <c r="H2505" s="274"/>
      <c r="I2505" s="274"/>
      <c r="J2505" s="274"/>
      <c r="K2505" s="274"/>
      <c r="L2505" s="274"/>
      <c r="M2505" s="274"/>
      <c r="N2505" s="274"/>
      <c r="O2505" s="274"/>
      <c r="P2505" s="274"/>
      <c r="Q2505" s="239"/>
      <c r="R2505" s="215"/>
      <c r="S2505" s="222" t="str">
        <f t="shared" ca="1" si="354"/>
        <v/>
      </c>
      <c r="T2505" s="222" t="str">
        <f ca="1">IF(B2505="","",IF(ISERROR(MATCH($J2505,SorP!$B$1:$B$6230,0)),"",INDIRECT("'SorP'!$A$"&amp;MATCH($J2505,SorP!$B$1:$B$6230,0))))</f>
        <v/>
      </c>
      <c r="AB2505" s="271" t="str">
        <f>B2505&amp;C2505</f>
        <v/>
      </c>
    </row>
    <row r="2506" spans="1:28" ht="14" thickTop="1">
      <c r="U2506" s="276"/>
      <c r="V2506" s="276"/>
      <c r="W2506" s="276"/>
      <c r="X2506" s="276"/>
      <c r="Y2506" s="276"/>
      <c r="Z2506" s="276"/>
    </row>
    <row r="2507" spans="1:28">
      <c r="U2507" s="276"/>
      <c r="V2507" s="276"/>
      <c r="W2507" s="276"/>
      <c r="X2507" s="276"/>
      <c r="Y2507" s="276"/>
      <c r="Z2507" s="276"/>
    </row>
    <row r="2508" spans="1:28" ht="14" thickBot="1">
      <c r="U2508" s="276"/>
      <c r="V2508" s="276"/>
      <c r="W2508" s="276"/>
      <c r="X2508" s="276"/>
      <c r="Y2508" s="276"/>
      <c r="Z2508" s="276"/>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459DCA5-E832-4178-8C1B-8DCBAFAF8B2D}"/>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5" zoomScaleNormal="75" zoomScalePageLayoutView="70" workbookViewId="0">
      <pane xSplit="1" ySplit="3" topLeftCell="B4" activePane="bottomRight" state="frozen"/>
      <selection sqref="A1:D1"/>
      <selection pane="topRight" sqref="A1:D1"/>
      <selection pane="bottomLeft" sqref="A1:D1"/>
      <selection pane="bottomRight" sqref="A1:D1"/>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76"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41">
      <c r="A4" s="103" t="str">
        <f ca="1">Declaration!B8</f>
        <v>Company Name (*):</v>
      </c>
      <c r="B4" s="102" t="str">
        <f>Declaration!D8</f>
        <v>Qorvo US,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41">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41">
      <c r="A6" s="103" t="str">
        <f ca="1">Declaration!B10</f>
        <v>Description of Scope:</v>
      </c>
      <c r="B6" s="102" t="str">
        <f>Declaration!D10</f>
        <v>This declaration covers all Qorvo products (excluding Biotechnologies &amp; Spatium)</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t="str">
        <f>Declaration!D15</f>
        <v>Ashlee Raulston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41">
      <c r="A8" s="103" t="str">
        <f ca="1">Declaration!B16</f>
        <v>Email – Contact (*):</v>
      </c>
      <c r="B8" s="102" t="str">
        <f>Declaration!D16</f>
        <v>ashlee.raulston@qorvo.com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354" t="str">
        <f>Declaration!D17</f>
        <v>336-678-7357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t="str">
        <f>Declaration!D18</f>
        <v>Carla Susmilch</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t="str">
        <f>Declaration!D20</f>
        <v>carla.susmilch@qorvo.com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t="str">
        <f>Declaration!D22</f>
        <v>12-May-2022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810</v>
      </c>
      <c r="F13" s="106"/>
      <c r="G13" s="24"/>
      <c r="H13" s="83">
        <f t="shared" si="3"/>
        <v>0</v>
      </c>
    </row>
    <row r="14" spans="1:10" ht="27.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41">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41">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41">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4">
      <c r="A18" s="102" t="str">
        <f ca="1">Declaration!B31</f>
        <v>2) Does any 3TG remain in the product(s)? (*)</v>
      </c>
      <c r="B18" s="105"/>
      <c r="C18" s="105"/>
      <c r="D18" s="109"/>
      <c r="E18" s="84" t="s">
        <v>808</v>
      </c>
      <c r="F18" s="106"/>
      <c r="G18" s="24"/>
      <c r="H18" s="24"/>
      <c r="J18" s="178"/>
    </row>
    <row r="19" spans="1:10" ht="41">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41">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41">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41">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41">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7"/>
    </row>
    <row r="29" spans="1:10" ht="41.15" customHeight="1">
      <c r="A29" s="103" t="str">
        <f ca="1">Declaration!B44</f>
        <v>Tantalum  (*)</v>
      </c>
      <c r="B29" s="102" t="str">
        <f>IF(AND($B$14="Yes",$B$19="Yes"),Declaration!D44,0)</f>
        <v>Yes</v>
      </c>
      <c r="C29" s="102" t="str">
        <f ca="1">IF(H29=1,J29,I29)</f>
        <v>Complete</v>
      </c>
      <c r="D29" s="321"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t="str">
        <f>IF(AND($B$15="Yes",$B$20="Yes"),Declaration!D45,0)</f>
        <v>Yes</v>
      </c>
      <c r="C30" s="102" t="str">
        <f ca="1">IF(H30=1,J30,I30)</f>
        <v>Complete</v>
      </c>
      <c r="D30" s="321"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t="str">
        <f>IF(AND($B$16="Yes",$B$21="Yes"),Declaration!D46,0)</f>
        <v>Yes</v>
      </c>
      <c r="C31" s="102" t="str">
        <f ca="1">IF(H31=1,J31,I31)</f>
        <v>Complete</v>
      </c>
      <c r="D31" s="321"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t="str">
        <f>IF(AND($B$17="Yes",$B$22="Yes"),Declaration!D47,0)</f>
        <v>Yes</v>
      </c>
      <c r="C32" s="102" t="str">
        <f ca="1">IF(H32=1,J32,I32)</f>
        <v>Complete</v>
      </c>
      <c r="D32" s="321"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41">
      <c r="A34" s="103" t="str">
        <f ca="1">Declaration!B50</f>
        <v>Tantalum  (*)</v>
      </c>
      <c r="B34" s="102" t="str">
        <f>IF(AND($B$14="Yes",$B$19="Yes"),Declaration!D50,0)</f>
        <v>No</v>
      </c>
      <c r="C34" s="102" t="str">
        <f ca="1">IF(H34=1,J34,I34)</f>
        <v>Complete</v>
      </c>
      <c r="D34" s="321"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Tin  (*)</v>
      </c>
      <c r="B35" s="102" t="str">
        <f>IF(AND($B$15="Yes",$B$20="Yes"),Declaration!D51,0)</f>
        <v>No</v>
      </c>
      <c r="C35" s="102" t="str">
        <f ca="1">IF(H35=1,J35,I35)</f>
        <v>Complete</v>
      </c>
      <c r="D35" s="321"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Gold  (*)</v>
      </c>
      <c r="B36" s="102" t="str">
        <f>IF(AND($B$16="Yes",$B$21="Yes"),Declaration!D52,0)</f>
        <v>No</v>
      </c>
      <c r="C36" s="102" t="str">
        <f ca="1">IF(H36=1,J36,I36)</f>
        <v>Complete</v>
      </c>
      <c r="D36" s="321"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Tungsten  (*)</v>
      </c>
      <c r="B37" s="102" t="str">
        <f>IF(AND($B$17="Yes",$B$22="Yes"),Declaration!D53,0)</f>
        <v>No</v>
      </c>
      <c r="C37" s="102" t="str">
        <f ca="1">IF(H37=1,J37,I37)</f>
        <v>Complete</v>
      </c>
      <c r="D37" s="321"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6) What percentage of relevant suppliers have provided a response to your supply chain survey?  (*)</v>
      </c>
      <c r="B38" s="105"/>
      <c r="C38" s="105"/>
      <c r="D38" s="109"/>
      <c r="E38" s="84" t="s">
        <v>807</v>
      </c>
      <c r="F38" s="106"/>
      <c r="G38" s="24"/>
      <c r="H38" s="24"/>
    </row>
    <row r="39" spans="1:10" ht="27.5">
      <c r="A39" s="103" t="str">
        <f ca="1">Declaration!B56</f>
        <v>Tantalum  (*)</v>
      </c>
      <c r="B39" s="340" t="str">
        <f>IF(AND($B$14="Yes",$B$19="Yes"),Declaration!D56,0)</f>
        <v>100%</v>
      </c>
      <c r="C39" s="102" t="str">
        <f ca="1">IF(H39=1,J39,I39)</f>
        <v>Complete</v>
      </c>
      <c r="D39" s="322"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Tin  (*)</v>
      </c>
      <c r="B40" s="340" t="str">
        <f>IF(AND($B$15="Yes",$B$20="Yes"),Declaration!D57,0)</f>
        <v>100%</v>
      </c>
      <c r="C40" s="102" t="str">
        <f ca="1">IF(H40=1,J40,I40)</f>
        <v>Complete</v>
      </c>
      <c r="D40" s="322"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Gold  (*)</v>
      </c>
      <c r="B41" s="340" t="str">
        <f>IF(AND($B$16="Yes",$B$21="Yes"),Declaration!D58,0)</f>
        <v>Greater than 90%</v>
      </c>
      <c r="C41" s="102" t="str">
        <f ca="1">IF(H41=1,J41,I41)</f>
        <v>Complete</v>
      </c>
      <c r="D41" s="322"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Tungsten  (*)</v>
      </c>
      <c r="B42" s="340" t="str">
        <f>IF(AND($B$17="Yes",$B$22="Yes"),Declaration!D59,0)</f>
        <v>100%</v>
      </c>
      <c r="C42" s="102" t="str">
        <f ca="1">IF(H42=1,J42,I42)</f>
        <v>Complete</v>
      </c>
      <c r="D42" s="322"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7) Have you identified all of the smelters supplying the 3TG to your supply chain?  (*)</v>
      </c>
      <c r="B43" s="105"/>
      <c r="C43" s="105"/>
      <c r="D43" s="109"/>
      <c r="E43" s="84" t="s">
        <v>808</v>
      </c>
      <c r="F43" s="106"/>
      <c r="G43" s="24"/>
      <c r="H43" s="24"/>
    </row>
    <row r="44" spans="1:10" ht="54.5">
      <c r="A44" s="103" t="str">
        <f ca="1">Declaration!B62</f>
        <v>Tantalum  (*)</v>
      </c>
      <c r="B44" s="102" t="str">
        <f>IF(AND($B$14="Yes",$B$19="Yes"),Declaration!D62,0)</f>
        <v>Yes</v>
      </c>
      <c r="C44" s="102" t="str">
        <f ca="1">IF(H44=1,J44,I44)</f>
        <v>Complete</v>
      </c>
      <c r="D44" s="321"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Tin  (*)</v>
      </c>
      <c r="B45" s="102" t="str">
        <f>IF(AND($B$15="Yes",$B$20="Yes"),Declaration!D63,0)</f>
        <v>No</v>
      </c>
      <c r="C45" s="102" t="str">
        <f ca="1">IF(H45=1,J45,I45)</f>
        <v>Complete</v>
      </c>
      <c r="D45" s="321"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Gold  (*)</v>
      </c>
      <c r="B46" s="102" t="str">
        <f>IF(AND($B$16="Yes",$B$21="Yes"),Declaration!D64,0)</f>
        <v>No</v>
      </c>
      <c r="C46" s="102" t="str">
        <f ca="1">IF(H46=1,J46,I46)</f>
        <v>Complete</v>
      </c>
      <c r="D46" s="321"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Tungsten  (*)</v>
      </c>
      <c r="B47" s="102" t="str">
        <f>IF(AND($B$17="Yes",$B$22="Yes"),Declaration!D65,0)</f>
        <v>No</v>
      </c>
      <c r="C47" s="102" t="str">
        <f ca="1">IF(H47=1,J47,I47)</f>
        <v>Complete</v>
      </c>
      <c r="D47" s="321"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8) Has all applicable smelter information received by your company been reported in this declaration?  (*)</v>
      </c>
      <c r="B48" s="105"/>
      <c r="C48" s="105"/>
      <c r="D48" s="109"/>
      <c r="E48" s="84" t="s">
        <v>809</v>
      </c>
      <c r="F48" s="106"/>
      <c r="G48" s="24"/>
      <c r="H48" s="24"/>
    </row>
    <row r="49" spans="1:10" ht="41">
      <c r="A49" s="103" t="str">
        <f ca="1">Declaration!B68</f>
        <v>Tantalum  (*)</v>
      </c>
      <c r="B49" s="102" t="str">
        <f>IF(AND($B$14="Yes",$B$19="Yes"),Declaration!D68,0)</f>
        <v>Yes</v>
      </c>
      <c r="C49" s="102" t="str">
        <f ca="1">IF(H49=1,J49,I49)</f>
        <v>Complete</v>
      </c>
      <c r="D49" s="322"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Tin  (*)</v>
      </c>
      <c r="B50" s="102" t="str">
        <f>IF(AND($B$15="Yes",$B$20="Yes"),Declaration!D69,0)</f>
        <v>Yes</v>
      </c>
      <c r="C50" s="102" t="str">
        <f ca="1">IF(H50=1,J50,I50)</f>
        <v>Complete</v>
      </c>
      <c r="D50" s="322"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Gold  (*)</v>
      </c>
      <c r="B51" s="102" t="str">
        <f>IF(AND($B$16="Yes",$B$21="Yes"),Declaration!D70,0)</f>
        <v>Yes</v>
      </c>
      <c r="C51" s="102" t="str">
        <f ca="1">IF(H51=1,J51,I51)</f>
        <v>Complete</v>
      </c>
      <c r="D51" s="322"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Tungsten  (*)</v>
      </c>
      <c r="B52" s="102" t="str">
        <f>IF(AND($B$17="Yes",$B$22="Yes"),Declaration!D71,0)</f>
        <v>Yes</v>
      </c>
      <c r="C52" s="102" t="str">
        <f ca="1">IF(H52=1,J52,I52)</f>
        <v>Complete</v>
      </c>
      <c r="D52" s="322"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441</v>
      </c>
      <c r="F53" s="106"/>
      <c r="G53" s="106"/>
      <c r="H53" s="106"/>
    </row>
    <row r="54" spans="1:10" ht="41">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7"/>
    </row>
    <row r="62" spans="1:10" ht="41">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1300</v>
      </c>
      <c r="B64" s="102" t="str">
        <f ca="1">IF(G64=1,"No products or item numbers listed","One or more product / item numbers have been provided")</f>
        <v>No products or item numbers listed</v>
      </c>
      <c r="C64" s="102" t="str">
        <f t="shared" ca="1" si="13"/>
        <v>Complete</v>
      </c>
      <c r="D64" s="108" t="str">
        <f ca="1">IF(H64=1,"Click here to enter detail on Product List tab","")</f>
        <v/>
      </c>
      <c r="E64" s="84" t="s">
        <v>1307</v>
      </c>
      <c r="F64" s="107">
        <f>IF(B5=Declaration!Q9,1,0)</f>
        <v>0</v>
      </c>
      <c r="G64" s="81" cm="1">
        <f t="array" aca="1" ref="G64" ca="1">IF(INDIRECT("'Product List'!B6")="",1,0)</f>
        <v>1</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15263</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41">
      <c r="A66" s="102" t="s">
        <v>1865</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41">
      <c r="A67" s="102" t="s">
        <v>1866</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41">
      <c r="A68" s="102" t="s">
        <v>1867</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7">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4"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75" zoomScaleNormal="75" zoomScalePageLayoutView="70" workbookViewId="0">
      <pane xSplit="2" ySplit="5" topLeftCell="C6" activePane="bottomRight" state="frozen"/>
      <selection sqref="A1:D1"/>
      <selection pane="topRight" sqref="A1:D1"/>
      <selection pane="bottomLeft" sqref="A1:D1"/>
      <selection pane="bottomRight" sqref="A1:D1"/>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5" ht="35.15" customHeight="1" thickTop="1">
      <c r="A1" s="456" t="str">
        <f ca="1">OFFSET(L!$C$1,MATCH("Product List"&amp;ADDRESS(ROW(),COLUMN(),4),L!$A:$A,0)-1,SL,,)</f>
        <v>Completion required only if reporting level "Product (or List of Products)" selected on the 'Declaration' worksheet.</v>
      </c>
      <c r="B1" s="457"/>
      <c r="C1" s="457"/>
      <c r="D1" s="457"/>
      <c r="E1" s="145"/>
    </row>
    <row r="2" spans="1:5">
      <c r="A2" s="29"/>
      <c r="B2" s="147"/>
      <c r="C2" s="147"/>
      <c r="D2"/>
      <c r="E2" s="30"/>
    </row>
    <row r="3" spans="1:5">
      <c r="A3" s="29"/>
      <c r="B3" s="147"/>
      <c r="C3" s="147"/>
      <c r="D3" s="147"/>
      <c r="E3" s="30"/>
    </row>
    <row r="4" spans="1:5" ht="15.75" customHeight="1">
      <c r="A4" s="29"/>
      <c r="B4" s="455" t="s">
        <v>898</v>
      </c>
      <c r="C4" s="455"/>
      <c r="D4" s="455"/>
      <c r="E4" s="30"/>
    </row>
    <row r="5" spans="1:5"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15">
      <c r="A6" s="157"/>
      <c r="B6" s="353"/>
      <c r="C6" s="111"/>
      <c r="D6" s="111"/>
      <c r="E6" s="30"/>
    </row>
    <row r="7" spans="1:5" ht="15">
      <c r="A7" s="158"/>
      <c r="B7" s="353"/>
      <c r="C7" s="111"/>
      <c r="D7" s="111"/>
      <c r="E7" s="30"/>
    </row>
    <row r="8" spans="1:5" ht="15">
      <c r="A8" s="158"/>
      <c r="B8" s="353"/>
      <c r="C8" s="111"/>
      <c r="D8" s="111"/>
      <c r="E8" s="30"/>
    </row>
    <row r="9" spans="1:5" ht="15">
      <c r="A9" s="158"/>
      <c r="B9" s="353"/>
      <c r="C9" s="111"/>
      <c r="D9" s="111"/>
      <c r="E9" s="30"/>
    </row>
    <row r="10" spans="1:5" ht="15">
      <c r="A10" s="158"/>
      <c r="B10" s="353"/>
      <c r="C10" s="111"/>
      <c r="D10" s="111"/>
      <c r="E10" s="30"/>
    </row>
    <row r="11" spans="1:5" ht="15">
      <c r="A11" s="158"/>
      <c r="B11" s="353"/>
      <c r="C11" s="111"/>
      <c r="D11" s="111"/>
      <c r="E11" s="30"/>
    </row>
    <row r="12" spans="1:5" ht="15">
      <c r="A12" s="158"/>
      <c r="B12" s="353"/>
      <c r="C12" s="111"/>
      <c r="D12" s="111"/>
      <c r="E12" s="30"/>
    </row>
    <row r="13" spans="1:5" ht="15">
      <c r="A13" s="158"/>
      <c r="B13" s="353"/>
      <c r="C13" s="111"/>
      <c r="D13" s="111"/>
      <c r="E13" s="30"/>
    </row>
    <row r="14" spans="1:5" ht="15">
      <c r="A14" s="158"/>
      <c r="B14" s="353"/>
      <c r="C14" s="111"/>
      <c r="D14" s="111"/>
      <c r="E14" s="30"/>
    </row>
    <row r="15" spans="1:5" ht="15">
      <c r="A15" s="158"/>
      <c r="B15" s="353"/>
      <c r="C15" s="111"/>
      <c r="D15" s="111"/>
      <c r="E15" s="30"/>
    </row>
    <row r="16" spans="1:5" ht="15">
      <c r="A16" s="158"/>
      <c r="B16" s="353"/>
      <c r="C16" s="111"/>
      <c r="D16" s="111"/>
      <c r="E16" s="30"/>
    </row>
    <row r="17" spans="1:5" ht="15">
      <c r="A17" s="158"/>
      <c r="B17" s="353"/>
      <c r="C17" s="111"/>
      <c r="D17" s="111"/>
      <c r="E17" s="30"/>
    </row>
    <row r="18" spans="1:5" ht="15">
      <c r="A18" s="158"/>
      <c r="B18" s="353"/>
      <c r="C18" s="111"/>
      <c r="D18" s="111"/>
      <c r="E18" s="30"/>
    </row>
    <row r="19" spans="1:5" ht="15">
      <c r="A19" s="158"/>
      <c r="B19" s="353"/>
      <c r="C19" s="111"/>
      <c r="D19" s="111"/>
      <c r="E19" s="30"/>
    </row>
    <row r="20" spans="1:5" ht="15">
      <c r="A20" s="158"/>
      <c r="B20" s="353"/>
      <c r="C20" s="111"/>
      <c r="D20" s="111"/>
      <c r="E20" s="30"/>
    </row>
    <row r="21" spans="1:5" ht="15">
      <c r="A21" s="158"/>
      <c r="B21" s="353"/>
      <c r="C21" s="111"/>
      <c r="D21" s="111"/>
      <c r="E21" s="30"/>
    </row>
    <row r="22" spans="1:5" ht="15">
      <c r="A22" s="158"/>
      <c r="B22" s="353"/>
      <c r="C22" s="111"/>
      <c r="D22" s="111"/>
      <c r="E22" s="30"/>
    </row>
    <row r="23" spans="1:5" ht="15">
      <c r="A23" s="158"/>
      <c r="B23" s="353"/>
      <c r="C23" s="111"/>
      <c r="D23" s="111"/>
      <c r="E23" s="30"/>
    </row>
    <row r="24" spans="1:5" ht="15">
      <c r="A24" s="158"/>
      <c r="B24" s="353"/>
      <c r="C24" s="111"/>
      <c r="D24" s="111"/>
      <c r="E24" s="30"/>
    </row>
    <row r="25" spans="1:5" ht="15">
      <c r="A25" s="158"/>
      <c r="B25" s="353"/>
      <c r="C25" s="111"/>
      <c r="D25" s="111"/>
      <c r="E25" s="30"/>
    </row>
    <row r="26" spans="1:5" ht="15">
      <c r="A26" s="158"/>
      <c r="B26" s="353"/>
      <c r="C26" s="111"/>
      <c r="D26" s="111"/>
      <c r="E26" s="30"/>
    </row>
    <row r="27" spans="1:5" ht="15">
      <c r="A27" s="158"/>
      <c r="B27" s="353"/>
      <c r="C27" s="111"/>
      <c r="D27" s="111"/>
      <c r="E27" s="30"/>
    </row>
    <row r="28" spans="1:5" ht="15">
      <c r="A28" s="158"/>
      <c r="B28" s="353"/>
      <c r="C28" s="111"/>
      <c r="D28" s="111"/>
      <c r="E28" s="30"/>
    </row>
    <row r="29" spans="1:5" ht="15">
      <c r="A29" s="158"/>
      <c r="B29" s="353"/>
      <c r="C29" s="111"/>
      <c r="D29" s="111"/>
      <c r="E29" s="30"/>
    </row>
    <row r="30" spans="1:5" ht="15">
      <c r="A30" s="158"/>
      <c r="B30" s="353"/>
      <c r="C30" s="111"/>
      <c r="D30" s="111"/>
      <c r="E30" s="30"/>
    </row>
    <row r="31" spans="1:5" ht="15">
      <c r="A31" s="158"/>
      <c r="B31" s="353"/>
      <c r="C31" s="111"/>
      <c r="D31" s="111"/>
      <c r="E31" s="30"/>
    </row>
    <row r="32" spans="1:5" ht="15">
      <c r="A32" s="158"/>
      <c r="B32" s="353"/>
      <c r="C32" s="111"/>
      <c r="D32" s="111"/>
      <c r="E32" s="30"/>
    </row>
    <row r="33" spans="1:5" ht="15">
      <c r="A33" s="158"/>
      <c r="B33" s="353"/>
      <c r="C33" s="111"/>
      <c r="D33" s="111"/>
      <c r="E33" s="30"/>
    </row>
    <row r="34" spans="1:5" ht="15">
      <c r="A34" s="158"/>
      <c r="B34" s="353"/>
      <c r="C34" s="111"/>
      <c r="D34" s="111"/>
      <c r="E34" s="30"/>
    </row>
    <row r="35" spans="1:5" ht="15">
      <c r="A35" s="158"/>
      <c r="B35" s="353"/>
      <c r="C35" s="111"/>
      <c r="D35" s="111"/>
      <c r="E35" s="30"/>
    </row>
    <row r="36" spans="1:5" ht="15">
      <c r="A36" s="158"/>
      <c r="B36" s="353"/>
      <c r="C36" s="111"/>
      <c r="D36" s="111"/>
      <c r="E36" s="30"/>
    </row>
    <row r="37" spans="1:5" ht="15">
      <c r="A37" s="158"/>
      <c r="B37" s="353"/>
      <c r="C37" s="111"/>
      <c r="D37" s="111"/>
      <c r="E37" s="30"/>
    </row>
    <row r="38" spans="1:5" ht="15">
      <c r="A38" s="158"/>
      <c r="B38" s="353"/>
      <c r="C38" s="111"/>
      <c r="D38" s="111"/>
      <c r="E38" s="30"/>
    </row>
    <row r="39" spans="1:5" ht="15">
      <c r="A39" s="158"/>
      <c r="B39" s="353"/>
      <c r="C39" s="111"/>
      <c r="D39" s="111"/>
      <c r="E39" s="30"/>
    </row>
    <row r="40" spans="1:5" ht="15">
      <c r="A40" s="158"/>
      <c r="B40" s="353"/>
      <c r="C40" s="111"/>
      <c r="D40" s="111"/>
      <c r="E40" s="30"/>
    </row>
    <row r="41" spans="1:5" ht="15">
      <c r="A41" s="158"/>
      <c r="B41" s="353"/>
      <c r="C41" s="111"/>
      <c r="D41" s="111"/>
      <c r="E41" s="30"/>
    </row>
    <row r="42" spans="1:5" ht="15">
      <c r="A42" s="158"/>
      <c r="B42" s="353"/>
      <c r="C42" s="111"/>
      <c r="D42" s="111"/>
      <c r="E42" s="30"/>
    </row>
    <row r="43" spans="1:5" ht="15">
      <c r="A43" s="158"/>
      <c r="B43" s="353"/>
      <c r="C43" s="111"/>
      <c r="D43" s="111"/>
      <c r="E43" s="30"/>
    </row>
    <row r="44" spans="1:5" ht="15">
      <c r="A44" s="158"/>
      <c r="B44" s="353"/>
      <c r="C44" s="111"/>
      <c r="D44" s="111"/>
      <c r="E44" s="30"/>
    </row>
    <row r="45" spans="1:5" ht="15">
      <c r="A45" s="158"/>
      <c r="B45" s="353"/>
      <c r="C45" s="111"/>
      <c r="D45" s="111"/>
      <c r="E45" s="30"/>
    </row>
    <row r="46" spans="1:5" ht="15">
      <c r="A46" s="158"/>
      <c r="B46" s="353"/>
      <c r="C46" s="111"/>
      <c r="D46" s="111"/>
      <c r="E46" s="30"/>
    </row>
    <row r="47" spans="1:5" ht="15">
      <c r="A47" s="158"/>
      <c r="B47" s="353"/>
      <c r="C47" s="111"/>
      <c r="D47" s="111"/>
      <c r="E47" s="30"/>
    </row>
    <row r="48" spans="1:5" ht="15">
      <c r="A48" s="158"/>
      <c r="B48" s="353"/>
      <c r="C48" s="111"/>
      <c r="D48" s="111"/>
      <c r="E48" s="30"/>
    </row>
    <row r="49" spans="1:5" ht="15">
      <c r="A49" s="158"/>
      <c r="B49" s="353"/>
      <c r="C49" s="111"/>
      <c r="D49" s="111"/>
      <c r="E49" s="30"/>
    </row>
    <row r="50" spans="1:5" ht="15">
      <c r="A50" s="158"/>
      <c r="B50" s="353"/>
      <c r="C50" s="111"/>
      <c r="D50" s="111"/>
      <c r="E50" s="30"/>
    </row>
    <row r="51" spans="1:5" ht="15">
      <c r="A51" s="158"/>
      <c r="B51" s="353"/>
      <c r="C51" s="111"/>
      <c r="D51" s="111"/>
      <c r="E51" s="30"/>
    </row>
    <row r="52" spans="1:5" ht="15">
      <c r="A52" s="158"/>
      <c r="B52" s="353"/>
      <c r="C52" s="111"/>
      <c r="D52" s="111"/>
      <c r="E52" s="30"/>
    </row>
    <row r="53" spans="1:5" ht="15">
      <c r="A53" s="158"/>
      <c r="B53" s="353"/>
      <c r="C53" s="111"/>
      <c r="D53" s="111"/>
      <c r="E53" s="30"/>
    </row>
    <row r="54" spans="1:5" ht="15">
      <c r="A54" s="158"/>
      <c r="B54" s="353"/>
      <c r="C54" s="111"/>
      <c r="D54" s="111"/>
      <c r="E54" s="30"/>
    </row>
    <row r="55" spans="1:5" ht="15">
      <c r="A55" s="158"/>
      <c r="B55" s="353"/>
      <c r="C55" s="111"/>
      <c r="D55" s="111"/>
      <c r="E55" s="30"/>
    </row>
    <row r="56" spans="1:5" ht="15">
      <c r="A56" s="158"/>
      <c r="B56" s="353"/>
      <c r="C56" s="111"/>
      <c r="D56" s="111"/>
      <c r="E56" s="30"/>
    </row>
    <row r="57" spans="1:5" ht="15">
      <c r="A57" s="158"/>
      <c r="B57" s="353"/>
      <c r="C57" s="111"/>
      <c r="D57" s="111"/>
      <c r="E57" s="30"/>
    </row>
    <row r="58" spans="1:5" ht="15">
      <c r="A58" s="158"/>
      <c r="B58" s="353"/>
      <c r="C58" s="111"/>
      <c r="D58" s="111"/>
      <c r="E58" s="30"/>
    </row>
    <row r="59" spans="1:5" ht="15">
      <c r="A59" s="158"/>
      <c r="B59" s="353"/>
      <c r="C59" s="111"/>
      <c r="D59" s="111"/>
      <c r="E59" s="30"/>
    </row>
    <row r="60" spans="1:5" ht="15">
      <c r="A60" s="158"/>
      <c r="B60" s="353"/>
      <c r="C60" s="111"/>
      <c r="D60" s="111"/>
      <c r="E60" s="30"/>
    </row>
    <row r="61" spans="1:5" ht="15">
      <c r="A61" s="158"/>
      <c r="B61" s="353"/>
      <c r="C61" s="111"/>
      <c r="D61" s="111"/>
      <c r="E61" s="30"/>
    </row>
    <row r="62" spans="1:5" ht="15">
      <c r="A62" s="158"/>
      <c r="B62" s="353"/>
      <c r="C62" s="111"/>
      <c r="D62" s="111"/>
      <c r="E62" s="30"/>
    </row>
    <row r="63" spans="1:5" ht="15">
      <c r="A63" s="158"/>
      <c r="B63" s="353"/>
      <c r="C63" s="111"/>
      <c r="D63" s="111"/>
      <c r="E63" s="30"/>
    </row>
    <row r="64" spans="1:5" ht="15">
      <c r="A64" s="158"/>
      <c r="B64" s="353"/>
      <c r="C64" s="111"/>
      <c r="D64" s="111"/>
      <c r="E64" s="30"/>
    </row>
    <row r="65" spans="1:5" ht="15">
      <c r="A65" s="158"/>
      <c r="B65" s="353"/>
      <c r="C65" s="111"/>
      <c r="D65" s="111"/>
      <c r="E65" s="30"/>
    </row>
    <row r="66" spans="1:5" ht="15">
      <c r="A66" s="158"/>
      <c r="B66" s="353"/>
      <c r="C66" s="111"/>
      <c r="D66" s="111"/>
      <c r="E66" s="30"/>
    </row>
    <row r="67" spans="1:5" ht="15">
      <c r="A67" s="158"/>
      <c r="B67" s="353"/>
      <c r="C67" s="111"/>
      <c r="D67" s="111"/>
      <c r="E67" s="30"/>
    </row>
    <row r="68" spans="1:5" ht="15">
      <c r="A68" s="158"/>
      <c r="B68" s="353"/>
      <c r="C68" s="111"/>
      <c r="D68" s="111"/>
      <c r="E68" s="30"/>
    </row>
    <row r="69" spans="1:5" ht="15">
      <c r="A69" s="158"/>
      <c r="B69" s="353"/>
      <c r="C69" s="111"/>
      <c r="D69" s="111"/>
      <c r="E69" s="30"/>
    </row>
    <row r="70" spans="1:5" ht="15">
      <c r="A70" s="158"/>
      <c r="B70" s="353"/>
      <c r="C70" s="111"/>
      <c r="D70" s="111"/>
      <c r="E70" s="30"/>
    </row>
    <row r="71" spans="1:5" ht="15">
      <c r="A71" s="158"/>
      <c r="B71" s="353"/>
      <c r="C71" s="111"/>
      <c r="D71" s="111"/>
      <c r="E71" s="30"/>
    </row>
    <row r="72" spans="1:5" ht="15">
      <c r="A72" s="158"/>
      <c r="B72" s="353"/>
      <c r="C72" s="111"/>
      <c r="D72" s="111"/>
      <c r="E72" s="30"/>
    </row>
    <row r="73" spans="1:5" ht="15">
      <c r="A73" s="158"/>
      <c r="B73" s="353"/>
      <c r="C73" s="111"/>
      <c r="D73" s="111"/>
      <c r="E73" s="30"/>
    </row>
    <row r="74" spans="1:5" ht="15">
      <c r="A74" s="158"/>
      <c r="B74" s="353"/>
      <c r="C74" s="111"/>
      <c r="D74" s="111"/>
      <c r="E74" s="30"/>
    </row>
    <row r="75" spans="1:5" ht="15">
      <c r="A75" s="158"/>
      <c r="B75" s="353"/>
      <c r="C75" s="111"/>
      <c r="D75" s="111"/>
      <c r="E75" s="30"/>
    </row>
    <row r="76" spans="1:5" ht="15">
      <c r="A76" s="158"/>
      <c r="B76" s="353"/>
      <c r="C76" s="111"/>
      <c r="D76" s="111"/>
      <c r="E76" s="30"/>
    </row>
    <row r="77" spans="1:5" ht="15">
      <c r="A77" s="158"/>
      <c r="B77" s="353"/>
      <c r="C77" s="111"/>
      <c r="D77" s="111"/>
      <c r="E77" s="30"/>
    </row>
    <row r="78" spans="1:5" ht="15">
      <c r="A78" s="158"/>
      <c r="B78" s="353"/>
      <c r="C78" s="111"/>
      <c r="D78" s="111"/>
      <c r="E78" s="30"/>
    </row>
    <row r="79" spans="1:5" ht="15">
      <c r="A79" s="158"/>
      <c r="B79" s="353"/>
      <c r="C79" s="111"/>
      <c r="D79" s="111"/>
      <c r="E79" s="30"/>
    </row>
    <row r="80" spans="1:5" ht="15">
      <c r="A80" s="158"/>
      <c r="B80" s="353"/>
      <c r="C80" s="111"/>
      <c r="D80" s="111"/>
      <c r="E80" s="30"/>
    </row>
    <row r="81" spans="1:5" ht="15">
      <c r="A81" s="158"/>
      <c r="B81" s="353"/>
      <c r="C81" s="111"/>
      <c r="D81" s="111"/>
      <c r="E81" s="30"/>
    </row>
    <row r="82" spans="1:5" ht="15">
      <c r="A82" s="158"/>
      <c r="B82" s="353"/>
      <c r="C82" s="111"/>
      <c r="D82" s="111"/>
      <c r="E82" s="30"/>
    </row>
    <row r="83" spans="1:5" ht="15">
      <c r="A83" s="158"/>
      <c r="B83" s="353"/>
      <c r="C83" s="111"/>
      <c r="D83" s="111"/>
      <c r="E83" s="30"/>
    </row>
    <row r="84" spans="1:5" ht="15">
      <c r="A84" s="158"/>
      <c r="B84" s="353"/>
      <c r="C84" s="111"/>
      <c r="D84" s="111"/>
      <c r="E84" s="30"/>
    </row>
    <row r="85" spans="1:5" ht="15">
      <c r="A85" s="158"/>
      <c r="B85" s="353"/>
      <c r="C85" s="111"/>
      <c r="D85" s="111"/>
      <c r="E85" s="30"/>
    </row>
    <row r="86" spans="1:5" ht="15">
      <c r="A86" s="158"/>
      <c r="B86" s="353"/>
      <c r="C86" s="111"/>
      <c r="D86" s="111"/>
      <c r="E86" s="30"/>
    </row>
    <row r="87" spans="1:5" ht="15">
      <c r="A87" s="158"/>
      <c r="B87" s="353"/>
      <c r="C87" s="111"/>
      <c r="D87" s="111"/>
      <c r="E87" s="30"/>
    </row>
    <row r="88" spans="1:5" ht="15">
      <c r="A88" s="158"/>
      <c r="B88" s="353"/>
      <c r="C88" s="111"/>
      <c r="D88" s="111"/>
      <c r="E88" s="30"/>
    </row>
    <row r="89" spans="1:5" ht="15">
      <c r="A89" s="158"/>
      <c r="B89" s="353"/>
      <c r="C89" s="111"/>
      <c r="D89" s="111"/>
      <c r="E89" s="30"/>
    </row>
    <row r="90" spans="1:5" ht="15">
      <c r="A90" s="158"/>
      <c r="B90" s="353"/>
      <c r="C90" s="111"/>
      <c r="D90" s="111"/>
      <c r="E90" s="30"/>
    </row>
    <row r="91" spans="1:5" ht="15">
      <c r="A91" s="158"/>
      <c r="B91" s="353"/>
      <c r="C91" s="111"/>
      <c r="D91" s="111"/>
      <c r="E91" s="30"/>
    </row>
    <row r="92" spans="1:5" ht="15">
      <c r="A92" s="158"/>
      <c r="B92" s="353"/>
      <c r="C92" s="111"/>
      <c r="D92" s="111"/>
      <c r="E92" s="30"/>
    </row>
    <row r="93" spans="1:5" ht="15">
      <c r="A93" s="158"/>
      <c r="B93" s="353"/>
      <c r="C93" s="111"/>
      <c r="D93" s="111"/>
      <c r="E93" s="30"/>
    </row>
    <row r="94" spans="1:5" ht="15">
      <c r="A94" s="158"/>
      <c r="B94" s="353"/>
      <c r="C94" s="111"/>
      <c r="D94" s="111"/>
      <c r="E94" s="30"/>
    </row>
    <row r="95" spans="1:5" ht="15">
      <c r="A95" s="158"/>
      <c r="B95" s="353"/>
      <c r="C95" s="111"/>
      <c r="D95" s="111"/>
      <c r="E95" s="30"/>
    </row>
    <row r="96" spans="1:5" ht="15">
      <c r="A96" s="158"/>
      <c r="B96" s="353"/>
      <c r="C96" s="111"/>
      <c r="D96" s="111"/>
      <c r="E96" s="30"/>
    </row>
    <row r="97" spans="1:5" ht="15">
      <c r="A97" s="158"/>
      <c r="B97" s="353"/>
      <c r="C97" s="111"/>
      <c r="D97" s="111"/>
      <c r="E97" s="30"/>
    </row>
    <row r="98" spans="1:5" ht="15">
      <c r="A98" s="158"/>
      <c r="B98" s="353"/>
      <c r="C98" s="111"/>
      <c r="D98" s="111"/>
      <c r="E98" s="30"/>
    </row>
    <row r="99" spans="1:5" ht="15">
      <c r="A99" s="158"/>
      <c r="B99" s="353"/>
      <c r="C99" s="111"/>
      <c r="D99" s="111"/>
      <c r="E99" s="30"/>
    </row>
    <row r="100" spans="1:5" ht="15">
      <c r="A100" s="158"/>
      <c r="B100" s="353"/>
      <c r="C100" s="111"/>
      <c r="D100" s="111"/>
      <c r="E100" s="30"/>
    </row>
    <row r="101" spans="1:5" ht="15">
      <c r="A101" s="158"/>
      <c r="B101" s="353"/>
      <c r="C101" s="111"/>
      <c r="D101" s="111"/>
      <c r="E101" s="30"/>
    </row>
    <row r="102" spans="1:5" ht="15">
      <c r="A102" s="158"/>
      <c r="B102" s="353"/>
      <c r="C102" s="111"/>
      <c r="D102" s="111"/>
      <c r="E102" s="30"/>
    </row>
    <row r="103" spans="1:5" ht="15">
      <c r="A103" s="158"/>
      <c r="B103" s="353"/>
      <c r="C103" s="111"/>
      <c r="D103" s="111"/>
      <c r="E103" s="30"/>
    </row>
    <row r="104" spans="1:5" ht="15">
      <c r="A104" s="158"/>
      <c r="B104" s="353"/>
      <c r="C104" s="111"/>
      <c r="D104" s="111"/>
      <c r="E104" s="30"/>
    </row>
    <row r="105" spans="1:5" ht="15">
      <c r="A105" s="158"/>
      <c r="B105" s="353"/>
      <c r="C105" s="111"/>
      <c r="D105" s="111"/>
      <c r="E105" s="30"/>
    </row>
    <row r="106" spans="1:5" ht="15">
      <c r="A106" s="158"/>
      <c r="B106" s="353"/>
      <c r="C106" s="111"/>
      <c r="D106" s="111"/>
      <c r="E106" s="30"/>
    </row>
    <row r="107" spans="1:5" ht="15">
      <c r="A107" s="158"/>
      <c r="B107" s="353"/>
      <c r="C107" s="111"/>
      <c r="D107" s="111"/>
      <c r="E107" s="30"/>
    </row>
    <row r="108" spans="1:5" ht="15">
      <c r="A108" s="158"/>
      <c r="B108" s="353"/>
      <c r="C108" s="111"/>
      <c r="D108" s="111"/>
      <c r="E108" s="30"/>
    </row>
    <row r="109" spans="1:5" ht="15">
      <c r="A109" s="158"/>
      <c r="B109" s="353"/>
      <c r="C109" s="111"/>
      <c r="D109" s="111"/>
      <c r="E109" s="30"/>
    </row>
    <row r="110" spans="1:5" ht="15">
      <c r="A110" s="158"/>
      <c r="B110" s="353"/>
      <c r="C110" s="111"/>
      <c r="D110" s="111"/>
      <c r="E110" s="30"/>
    </row>
    <row r="111" spans="1:5" ht="15">
      <c r="A111" s="158"/>
      <c r="B111" s="353"/>
      <c r="C111" s="111"/>
      <c r="D111" s="111"/>
      <c r="E111" s="30"/>
    </row>
    <row r="112" spans="1:5" ht="15">
      <c r="A112" s="158"/>
      <c r="B112" s="353"/>
      <c r="C112" s="111"/>
      <c r="D112" s="111"/>
      <c r="E112" s="30"/>
    </row>
    <row r="113" spans="1:5" ht="15">
      <c r="A113" s="158"/>
      <c r="B113" s="353"/>
      <c r="C113" s="111"/>
      <c r="D113" s="111"/>
      <c r="E113" s="30"/>
    </row>
    <row r="114" spans="1:5" ht="15">
      <c r="A114" s="158"/>
      <c r="B114" s="353"/>
      <c r="C114" s="111"/>
      <c r="D114" s="111"/>
      <c r="E114" s="30"/>
    </row>
    <row r="115" spans="1:5" ht="15">
      <c r="A115" s="158"/>
      <c r="B115" s="353"/>
      <c r="C115" s="111"/>
      <c r="D115" s="111"/>
      <c r="E115" s="30"/>
    </row>
    <row r="116" spans="1:5" ht="15">
      <c r="A116" s="158"/>
      <c r="B116" s="353"/>
      <c r="C116" s="111"/>
      <c r="D116" s="111"/>
      <c r="E116" s="30"/>
    </row>
    <row r="117" spans="1:5" ht="15">
      <c r="A117" s="158"/>
      <c r="B117" s="353"/>
      <c r="C117" s="111"/>
      <c r="D117" s="111"/>
      <c r="E117" s="30"/>
    </row>
    <row r="118" spans="1:5" ht="15">
      <c r="A118" s="158"/>
      <c r="B118" s="353"/>
      <c r="C118" s="111"/>
      <c r="D118" s="111"/>
      <c r="E118" s="30"/>
    </row>
    <row r="119" spans="1:5" ht="15">
      <c r="A119" s="158"/>
      <c r="B119" s="353"/>
      <c r="C119" s="111"/>
      <c r="D119" s="111"/>
      <c r="E119" s="30"/>
    </row>
    <row r="120" spans="1:5" ht="15">
      <c r="A120" s="158"/>
      <c r="B120" s="353"/>
      <c r="C120" s="111"/>
      <c r="D120" s="111"/>
      <c r="E120" s="30"/>
    </row>
    <row r="121" spans="1:5" ht="15">
      <c r="A121" s="158"/>
      <c r="B121" s="353"/>
      <c r="C121" s="111"/>
      <c r="D121" s="111"/>
      <c r="E121" s="30"/>
    </row>
    <row r="122" spans="1:5" ht="15">
      <c r="A122" s="158"/>
      <c r="B122" s="353"/>
      <c r="C122" s="111"/>
      <c r="D122" s="111"/>
      <c r="E122" s="30"/>
    </row>
    <row r="123" spans="1:5" ht="15">
      <c r="A123" s="158"/>
      <c r="B123" s="353"/>
      <c r="C123" s="111"/>
      <c r="D123" s="111"/>
      <c r="E123" s="30"/>
    </row>
    <row r="124" spans="1:5" ht="15">
      <c r="A124" s="158"/>
      <c r="B124" s="353"/>
      <c r="C124" s="111"/>
      <c r="D124" s="111"/>
      <c r="E124" s="30"/>
    </row>
    <row r="125" spans="1:5" ht="15">
      <c r="A125" s="158"/>
      <c r="B125" s="353"/>
      <c r="C125" s="111"/>
      <c r="D125" s="111"/>
      <c r="E125" s="30"/>
    </row>
    <row r="126" spans="1:5" ht="15">
      <c r="A126" s="158"/>
      <c r="B126" s="353"/>
      <c r="C126" s="111"/>
      <c r="D126" s="111"/>
      <c r="E126" s="30"/>
    </row>
    <row r="127" spans="1:5" ht="15">
      <c r="A127" s="158"/>
      <c r="B127" s="353"/>
      <c r="C127" s="111"/>
      <c r="D127" s="111"/>
      <c r="E127" s="30"/>
    </row>
    <row r="128" spans="1:5" ht="15">
      <c r="A128" s="158"/>
      <c r="B128" s="353"/>
      <c r="C128" s="111"/>
      <c r="D128" s="111"/>
      <c r="E128" s="30"/>
    </row>
    <row r="129" spans="1:5" ht="15">
      <c r="A129" s="158"/>
      <c r="B129" s="353"/>
      <c r="C129" s="111"/>
      <c r="D129" s="111"/>
      <c r="E129" s="30"/>
    </row>
    <row r="130" spans="1:5" ht="15">
      <c r="A130" s="158"/>
      <c r="B130" s="353"/>
      <c r="C130" s="111"/>
      <c r="D130" s="111"/>
      <c r="E130" s="30"/>
    </row>
    <row r="131" spans="1:5" ht="15">
      <c r="A131" s="158"/>
      <c r="B131" s="353"/>
      <c r="C131" s="111"/>
      <c r="D131" s="111"/>
      <c r="E131" s="30"/>
    </row>
    <row r="132" spans="1:5" ht="15">
      <c r="A132" s="158"/>
      <c r="B132" s="353"/>
      <c r="C132" s="111"/>
      <c r="D132" s="111"/>
      <c r="E132" s="30"/>
    </row>
    <row r="133" spans="1:5" ht="15">
      <c r="A133" s="158"/>
      <c r="B133" s="353"/>
      <c r="C133" s="111"/>
      <c r="D133" s="111"/>
      <c r="E133" s="30"/>
    </row>
    <row r="134" spans="1:5" ht="15">
      <c r="A134" s="158"/>
      <c r="B134" s="353"/>
      <c r="C134" s="111"/>
      <c r="D134" s="111"/>
      <c r="E134" s="30"/>
    </row>
    <row r="135" spans="1:5" ht="15">
      <c r="A135" s="158"/>
      <c r="B135" s="353"/>
      <c r="C135" s="111"/>
      <c r="D135" s="111"/>
      <c r="E135" s="30"/>
    </row>
    <row r="136" spans="1:5" ht="15">
      <c r="A136" s="158"/>
      <c r="B136" s="353"/>
      <c r="C136" s="111"/>
      <c r="D136" s="111"/>
      <c r="E136" s="30"/>
    </row>
    <row r="137" spans="1:5" ht="15">
      <c r="A137" s="158"/>
      <c r="B137" s="353"/>
      <c r="C137" s="111"/>
      <c r="D137" s="111"/>
      <c r="E137" s="30"/>
    </row>
    <row r="138" spans="1:5" ht="15">
      <c r="A138" s="158"/>
      <c r="B138" s="353"/>
      <c r="C138" s="111"/>
      <c r="D138" s="111"/>
      <c r="E138" s="30"/>
    </row>
    <row r="139" spans="1:5" ht="15">
      <c r="A139" s="158"/>
      <c r="B139" s="353"/>
      <c r="C139" s="111"/>
      <c r="D139" s="111"/>
      <c r="E139" s="30"/>
    </row>
    <row r="140" spans="1:5" ht="15">
      <c r="A140" s="158"/>
      <c r="B140" s="353"/>
      <c r="C140" s="111"/>
      <c r="D140" s="111"/>
      <c r="E140" s="30"/>
    </row>
    <row r="141" spans="1:5" ht="15">
      <c r="A141" s="158"/>
      <c r="B141" s="353"/>
      <c r="C141" s="111"/>
      <c r="D141" s="111"/>
      <c r="E141" s="30"/>
    </row>
    <row r="142" spans="1:5" ht="15">
      <c r="A142" s="158"/>
      <c r="B142" s="353"/>
      <c r="C142" s="111"/>
      <c r="D142" s="111"/>
      <c r="E142" s="30"/>
    </row>
    <row r="143" spans="1:5" ht="15">
      <c r="A143" s="158"/>
      <c r="B143" s="353"/>
      <c r="C143" s="111"/>
      <c r="D143" s="111"/>
      <c r="E143" s="30"/>
    </row>
    <row r="144" spans="1:5" ht="15">
      <c r="A144" s="158"/>
      <c r="B144" s="353"/>
      <c r="C144" s="111"/>
      <c r="D144" s="111"/>
      <c r="E144" s="30"/>
    </row>
    <row r="145" spans="1:5" ht="15">
      <c r="A145" s="158"/>
      <c r="B145" s="353"/>
      <c r="C145" s="111"/>
      <c r="D145" s="111"/>
      <c r="E145" s="30"/>
    </row>
    <row r="146" spans="1:5" ht="15">
      <c r="A146" s="158"/>
      <c r="B146" s="353"/>
      <c r="C146" s="111"/>
      <c r="D146" s="111"/>
      <c r="E146" s="30"/>
    </row>
    <row r="147" spans="1:5" ht="15">
      <c r="A147" s="158"/>
      <c r="B147" s="353"/>
      <c r="C147" s="111"/>
      <c r="D147" s="111"/>
      <c r="E147" s="30"/>
    </row>
    <row r="148" spans="1:5" ht="15">
      <c r="A148" s="158"/>
      <c r="B148" s="353"/>
      <c r="C148" s="111"/>
      <c r="D148" s="111"/>
      <c r="E148" s="30"/>
    </row>
    <row r="149" spans="1:5" ht="15">
      <c r="A149" s="158"/>
      <c r="B149" s="353"/>
      <c r="C149" s="111"/>
      <c r="D149" s="111"/>
      <c r="E149" s="30"/>
    </row>
    <row r="150" spans="1:5" ht="15">
      <c r="A150" s="158"/>
      <c r="B150" s="353"/>
      <c r="C150" s="111"/>
      <c r="D150" s="111"/>
      <c r="E150" s="30"/>
    </row>
    <row r="151" spans="1:5" ht="15">
      <c r="A151" s="158"/>
      <c r="B151" s="353"/>
      <c r="C151" s="111"/>
      <c r="D151" s="111"/>
      <c r="E151" s="30"/>
    </row>
    <row r="152" spans="1:5" ht="15">
      <c r="A152" s="158"/>
      <c r="B152" s="353"/>
      <c r="C152" s="111"/>
      <c r="D152" s="111"/>
      <c r="E152" s="30"/>
    </row>
    <row r="153" spans="1:5" ht="15">
      <c r="A153" s="158"/>
      <c r="B153" s="353"/>
      <c r="C153" s="111"/>
      <c r="D153" s="111"/>
      <c r="E153" s="30"/>
    </row>
    <row r="154" spans="1:5" ht="15">
      <c r="A154" s="158"/>
      <c r="B154" s="353"/>
      <c r="C154" s="111"/>
      <c r="D154" s="111"/>
      <c r="E154" s="30"/>
    </row>
    <row r="155" spans="1:5" ht="15">
      <c r="A155" s="158"/>
      <c r="B155" s="353"/>
      <c r="C155" s="111"/>
      <c r="D155" s="111"/>
      <c r="E155" s="30"/>
    </row>
    <row r="156" spans="1:5" ht="15">
      <c r="A156" s="158"/>
      <c r="B156" s="353"/>
      <c r="C156" s="111"/>
      <c r="D156" s="111"/>
      <c r="E156" s="30"/>
    </row>
    <row r="157" spans="1:5" ht="15">
      <c r="A157" s="158"/>
      <c r="B157" s="353"/>
      <c r="C157" s="111"/>
      <c r="D157" s="111"/>
      <c r="E157" s="30"/>
    </row>
    <row r="158" spans="1:5" ht="15">
      <c r="A158" s="158"/>
      <c r="B158" s="353"/>
      <c r="C158" s="111"/>
      <c r="D158" s="111"/>
      <c r="E158" s="30"/>
    </row>
    <row r="159" spans="1:5" ht="15">
      <c r="A159" s="158"/>
      <c r="B159" s="353"/>
      <c r="C159" s="111"/>
      <c r="D159" s="111"/>
      <c r="E159" s="30"/>
    </row>
    <row r="160" spans="1:5" ht="15">
      <c r="A160" s="158"/>
      <c r="B160" s="353"/>
      <c r="C160" s="111"/>
      <c r="D160" s="111"/>
      <c r="E160" s="30"/>
    </row>
    <row r="161" spans="1:5" ht="15">
      <c r="A161" s="158"/>
      <c r="B161" s="353"/>
      <c r="C161" s="111"/>
      <c r="D161" s="111"/>
      <c r="E161" s="30"/>
    </row>
    <row r="162" spans="1:5" ht="15">
      <c r="A162" s="158"/>
      <c r="B162" s="353"/>
      <c r="C162" s="111"/>
      <c r="D162" s="111"/>
      <c r="E162" s="30"/>
    </row>
    <row r="163" spans="1:5" ht="15">
      <c r="A163" s="158"/>
      <c r="B163" s="353"/>
      <c r="C163" s="111"/>
      <c r="D163" s="111"/>
      <c r="E163" s="30"/>
    </row>
    <row r="164" spans="1:5" ht="15">
      <c r="A164" s="158"/>
      <c r="B164" s="353"/>
      <c r="C164" s="111"/>
      <c r="D164" s="111"/>
      <c r="E164" s="30"/>
    </row>
    <row r="165" spans="1:5" ht="15">
      <c r="A165" s="158"/>
      <c r="B165" s="353"/>
      <c r="C165" s="111"/>
      <c r="D165" s="111"/>
      <c r="E165" s="30"/>
    </row>
    <row r="166" spans="1:5" ht="15">
      <c r="A166" s="158"/>
      <c r="B166" s="353"/>
      <c r="C166" s="111"/>
      <c r="D166" s="111"/>
      <c r="E166" s="30"/>
    </row>
    <row r="167" spans="1:5" ht="15">
      <c r="A167" s="158"/>
      <c r="B167" s="353"/>
      <c r="C167" s="111"/>
      <c r="D167" s="111"/>
      <c r="E167" s="30"/>
    </row>
    <row r="168" spans="1:5" ht="15">
      <c r="A168" s="158"/>
      <c r="B168" s="353"/>
      <c r="C168" s="111"/>
      <c r="D168" s="111"/>
      <c r="E168" s="30"/>
    </row>
    <row r="169" spans="1:5" ht="15">
      <c r="A169" s="158"/>
      <c r="B169" s="353"/>
      <c r="C169" s="111"/>
      <c r="D169" s="111"/>
      <c r="E169" s="30"/>
    </row>
    <row r="170" spans="1:5" ht="15">
      <c r="A170" s="158"/>
      <c r="B170" s="353"/>
      <c r="C170" s="111"/>
      <c r="D170" s="111"/>
      <c r="E170" s="30"/>
    </row>
    <row r="171" spans="1:5" ht="15">
      <c r="A171" s="158"/>
      <c r="B171" s="353"/>
      <c r="C171" s="111"/>
      <c r="D171" s="111"/>
      <c r="E171" s="30"/>
    </row>
    <row r="172" spans="1:5" ht="15">
      <c r="A172" s="158"/>
      <c r="B172" s="353"/>
      <c r="C172" s="111"/>
      <c r="D172" s="111"/>
      <c r="E172" s="30"/>
    </row>
    <row r="173" spans="1:5" ht="15">
      <c r="A173" s="158"/>
      <c r="B173" s="353"/>
      <c r="C173" s="111"/>
      <c r="D173" s="111"/>
      <c r="E173" s="30"/>
    </row>
    <row r="174" spans="1:5" ht="15">
      <c r="A174" s="158"/>
      <c r="B174" s="353"/>
      <c r="C174" s="111"/>
      <c r="D174" s="111"/>
      <c r="E174" s="30"/>
    </row>
    <row r="175" spans="1:5" ht="15">
      <c r="A175" s="158"/>
      <c r="B175" s="353"/>
      <c r="C175" s="111"/>
      <c r="D175" s="111"/>
      <c r="E175" s="30"/>
    </row>
    <row r="176" spans="1:5" ht="15">
      <c r="A176" s="158"/>
      <c r="B176" s="353"/>
      <c r="C176" s="111"/>
      <c r="D176" s="111"/>
      <c r="E176" s="30"/>
    </row>
    <row r="177" spans="1:5" ht="15">
      <c r="A177" s="158"/>
      <c r="B177" s="353"/>
      <c r="C177" s="111"/>
      <c r="D177" s="111"/>
      <c r="E177" s="30"/>
    </row>
    <row r="178" spans="1:5" ht="15">
      <c r="A178" s="158"/>
      <c r="B178" s="353"/>
      <c r="C178" s="111"/>
      <c r="D178" s="111"/>
      <c r="E178" s="30"/>
    </row>
    <row r="179" spans="1:5" ht="15">
      <c r="A179" s="158"/>
      <c r="B179" s="353"/>
      <c r="C179" s="111"/>
      <c r="D179" s="111"/>
      <c r="E179" s="30"/>
    </row>
    <row r="180" spans="1:5" ht="15">
      <c r="A180" s="158"/>
      <c r="B180" s="353"/>
      <c r="C180" s="111"/>
      <c r="D180" s="111"/>
      <c r="E180" s="30"/>
    </row>
    <row r="181" spans="1:5" ht="15">
      <c r="A181" s="158"/>
      <c r="B181" s="353"/>
      <c r="C181" s="111"/>
      <c r="D181" s="111"/>
      <c r="E181" s="30"/>
    </row>
    <row r="182" spans="1:5" ht="15">
      <c r="A182" s="158"/>
      <c r="B182" s="353"/>
      <c r="C182" s="111"/>
      <c r="D182" s="111"/>
      <c r="E182" s="30"/>
    </row>
    <row r="183" spans="1:5" ht="15">
      <c r="A183" s="158"/>
      <c r="B183" s="353"/>
      <c r="C183" s="111"/>
      <c r="D183" s="111"/>
      <c r="E183" s="30"/>
    </row>
    <row r="184" spans="1:5" ht="15">
      <c r="A184" s="158"/>
      <c r="B184" s="353"/>
      <c r="C184" s="111"/>
      <c r="D184" s="111"/>
      <c r="E184" s="30"/>
    </row>
    <row r="185" spans="1:5" ht="15">
      <c r="A185" s="158"/>
      <c r="B185" s="353"/>
      <c r="C185" s="111"/>
      <c r="D185" s="111"/>
      <c r="E185" s="30"/>
    </row>
    <row r="186" spans="1:5" ht="15">
      <c r="A186" s="158"/>
      <c r="B186" s="353"/>
      <c r="C186" s="111"/>
      <c r="D186" s="111"/>
      <c r="E186" s="30"/>
    </row>
    <row r="187" spans="1:5" ht="15">
      <c r="A187" s="158"/>
      <c r="B187" s="353"/>
      <c r="C187" s="111"/>
      <c r="D187" s="111"/>
      <c r="E187" s="30"/>
    </row>
    <row r="188" spans="1:5" ht="15">
      <c r="A188" s="158"/>
      <c r="B188" s="353"/>
      <c r="C188" s="111"/>
      <c r="D188" s="111"/>
      <c r="E188" s="30"/>
    </row>
    <row r="189" spans="1:5" ht="15">
      <c r="A189" s="158"/>
      <c r="B189" s="353"/>
      <c r="C189" s="111"/>
      <c r="D189" s="111"/>
      <c r="E189" s="30"/>
    </row>
    <row r="190" spans="1:5" ht="15">
      <c r="A190" s="158"/>
      <c r="B190" s="353"/>
      <c r="C190" s="111"/>
      <c r="D190" s="111"/>
      <c r="E190" s="30"/>
    </row>
    <row r="191" spans="1:5" ht="15">
      <c r="A191" s="158"/>
      <c r="B191" s="353"/>
      <c r="C191" s="111"/>
      <c r="D191" s="111"/>
      <c r="E191" s="30"/>
    </row>
    <row r="192" spans="1:5" ht="15">
      <c r="A192" s="158"/>
      <c r="B192" s="353"/>
      <c r="C192" s="111"/>
      <c r="D192" s="111"/>
      <c r="E192" s="30"/>
    </row>
    <row r="193" spans="1:5" ht="15">
      <c r="A193" s="158"/>
      <c r="B193" s="353"/>
      <c r="C193" s="111"/>
      <c r="D193" s="111"/>
      <c r="E193" s="30"/>
    </row>
    <row r="194" spans="1:5" ht="15">
      <c r="A194" s="158"/>
      <c r="B194" s="353"/>
      <c r="C194" s="111"/>
      <c r="D194" s="111"/>
      <c r="E194" s="30"/>
    </row>
    <row r="195" spans="1:5" ht="15">
      <c r="A195" s="158"/>
      <c r="B195" s="353"/>
      <c r="C195" s="111"/>
      <c r="D195" s="111"/>
      <c r="E195" s="30"/>
    </row>
    <row r="196" spans="1:5" ht="15">
      <c r="A196" s="158"/>
      <c r="B196" s="353"/>
      <c r="C196" s="111"/>
      <c r="D196" s="111"/>
      <c r="E196" s="30"/>
    </row>
    <row r="197" spans="1:5" ht="15">
      <c r="A197" s="158"/>
      <c r="B197" s="353"/>
      <c r="C197" s="111"/>
      <c r="D197" s="111"/>
      <c r="E197" s="30"/>
    </row>
    <row r="198" spans="1:5" ht="15">
      <c r="A198" s="158"/>
      <c r="B198" s="353"/>
      <c r="C198" s="111"/>
      <c r="D198" s="111"/>
      <c r="E198" s="30"/>
    </row>
    <row r="199" spans="1:5" ht="15">
      <c r="A199" s="158"/>
      <c r="B199" s="353"/>
      <c r="C199" s="111"/>
      <c r="D199" s="111"/>
      <c r="E199" s="30"/>
    </row>
    <row r="200" spans="1:5" ht="15">
      <c r="A200" s="158"/>
      <c r="B200" s="353"/>
      <c r="C200" s="111"/>
      <c r="D200" s="111"/>
      <c r="E200" s="30"/>
    </row>
    <row r="201" spans="1:5" ht="15">
      <c r="A201" s="158"/>
      <c r="B201" s="353"/>
      <c r="C201" s="111"/>
      <c r="D201" s="111"/>
      <c r="E201" s="30"/>
    </row>
    <row r="202" spans="1:5" ht="15">
      <c r="A202" s="158"/>
      <c r="B202" s="353"/>
      <c r="C202" s="111"/>
      <c r="D202" s="111"/>
      <c r="E202" s="30"/>
    </row>
    <row r="203" spans="1:5" ht="15">
      <c r="A203" s="158"/>
      <c r="B203" s="353"/>
      <c r="C203" s="111"/>
      <c r="D203" s="111"/>
      <c r="E203" s="30"/>
    </row>
    <row r="204" spans="1:5" ht="15">
      <c r="A204" s="158"/>
      <c r="B204" s="353"/>
      <c r="C204" s="111"/>
      <c r="D204" s="111"/>
      <c r="E204" s="30"/>
    </row>
    <row r="205" spans="1:5" ht="15">
      <c r="A205" s="158"/>
      <c r="B205" s="353"/>
      <c r="C205" s="111"/>
      <c r="D205" s="111"/>
      <c r="E205" s="30"/>
    </row>
    <row r="206" spans="1:5" ht="15">
      <c r="A206" s="158"/>
      <c r="B206" s="353"/>
      <c r="C206" s="111"/>
      <c r="D206" s="111"/>
      <c r="E206" s="30"/>
    </row>
    <row r="207" spans="1:5" ht="15">
      <c r="A207" s="158"/>
      <c r="B207" s="353"/>
      <c r="C207" s="111"/>
      <c r="D207" s="111"/>
      <c r="E207" s="30"/>
    </row>
    <row r="208" spans="1:5" ht="15">
      <c r="A208" s="158"/>
      <c r="B208" s="353"/>
      <c r="C208" s="111"/>
      <c r="D208" s="111"/>
      <c r="E208" s="30"/>
    </row>
    <row r="209" spans="1:5" ht="15">
      <c r="A209" s="158"/>
      <c r="B209" s="353"/>
      <c r="C209" s="111"/>
      <c r="D209" s="111"/>
      <c r="E209" s="30"/>
    </row>
    <row r="210" spans="1:5" ht="15">
      <c r="A210" s="158"/>
      <c r="B210" s="353"/>
      <c r="C210" s="111"/>
      <c r="D210" s="111"/>
      <c r="E210" s="30"/>
    </row>
    <row r="211" spans="1:5" ht="15">
      <c r="A211" s="158"/>
      <c r="B211" s="353"/>
      <c r="C211" s="111"/>
      <c r="D211" s="111"/>
      <c r="E211" s="30"/>
    </row>
    <row r="212" spans="1:5" ht="15">
      <c r="A212" s="158"/>
      <c r="B212" s="353"/>
      <c r="C212" s="111"/>
      <c r="D212" s="111"/>
      <c r="E212" s="30"/>
    </row>
    <row r="213" spans="1:5" ht="15">
      <c r="A213" s="158"/>
      <c r="B213" s="353"/>
      <c r="C213" s="111"/>
      <c r="D213" s="111"/>
      <c r="E213" s="30"/>
    </row>
    <row r="214" spans="1:5" ht="15">
      <c r="A214" s="158"/>
      <c r="B214" s="353"/>
      <c r="C214" s="111"/>
      <c r="D214" s="111"/>
      <c r="E214" s="30"/>
    </row>
    <row r="215" spans="1:5" ht="15">
      <c r="A215" s="158"/>
      <c r="B215" s="353"/>
      <c r="C215" s="111"/>
      <c r="D215" s="111"/>
      <c r="E215" s="30"/>
    </row>
    <row r="216" spans="1:5" ht="15">
      <c r="A216" s="158"/>
      <c r="B216" s="353"/>
      <c r="C216" s="111"/>
      <c r="D216" s="111"/>
      <c r="E216" s="30"/>
    </row>
    <row r="217" spans="1:5" ht="15">
      <c r="A217" s="158"/>
      <c r="B217" s="353"/>
      <c r="C217" s="111"/>
      <c r="D217" s="111"/>
      <c r="E217" s="30"/>
    </row>
    <row r="218" spans="1:5" ht="15">
      <c r="A218" s="158"/>
      <c r="B218" s="353"/>
      <c r="C218" s="111"/>
      <c r="D218" s="111"/>
      <c r="E218" s="30"/>
    </row>
    <row r="219" spans="1:5" ht="15">
      <c r="A219" s="158"/>
      <c r="B219" s="353"/>
      <c r="C219" s="111"/>
      <c r="D219" s="111"/>
      <c r="E219" s="30"/>
    </row>
    <row r="220" spans="1:5" ht="15">
      <c r="A220" s="158"/>
      <c r="B220" s="353"/>
      <c r="C220" s="111"/>
      <c r="D220" s="111"/>
      <c r="E220" s="30"/>
    </row>
    <row r="221" spans="1:5" ht="15">
      <c r="A221" s="158"/>
      <c r="B221" s="353"/>
      <c r="C221" s="111"/>
      <c r="D221" s="111"/>
      <c r="E221" s="30"/>
    </row>
    <row r="222" spans="1:5" ht="15">
      <c r="A222" s="158"/>
      <c r="B222" s="353"/>
      <c r="C222" s="111"/>
      <c r="D222" s="111"/>
      <c r="E222" s="30"/>
    </row>
    <row r="223" spans="1:5" ht="15">
      <c r="A223" s="158"/>
      <c r="B223" s="353"/>
      <c r="C223" s="111"/>
      <c r="D223" s="111"/>
      <c r="E223" s="30"/>
    </row>
    <row r="224" spans="1:5" ht="15">
      <c r="A224" s="158"/>
      <c r="B224" s="353"/>
      <c r="C224" s="111"/>
      <c r="D224" s="111"/>
      <c r="E224" s="30"/>
    </row>
    <row r="225" spans="1:5" ht="15">
      <c r="A225" s="158"/>
      <c r="B225" s="353"/>
      <c r="C225" s="111"/>
      <c r="D225" s="111"/>
      <c r="E225" s="30"/>
    </row>
    <row r="226" spans="1:5" ht="15">
      <c r="A226" s="158"/>
      <c r="B226" s="353"/>
      <c r="C226" s="111"/>
      <c r="D226" s="111"/>
      <c r="E226" s="30"/>
    </row>
    <row r="227" spans="1:5" ht="15">
      <c r="A227" s="158"/>
      <c r="B227" s="353"/>
      <c r="C227" s="111"/>
      <c r="D227" s="111"/>
      <c r="E227" s="30"/>
    </row>
    <row r="228" spans="1:5" ht="15">
      <c r="A228" s="158"/>
      <c r="B228" s="353"/>
      <c r="C228" s="111"/>
      <c r="D228" s="111"/>
      <c r="E228" s="30"/>
    </row>
    <row r="229" spans="1:5" ht="15">
      <c r="A229" s="158"/>
      <c r="B229" s="353"/>
      <c r="C229" s="111"/>
      <c r="D229" s="111"/>
      <c r="E229" s="30"/>
    </row>
    <row r="230" spans="1:5" ht="15">
      <c r="A230" s="158"/>
      <c r="B230" s="353"/>
      <c r="C230" s="111"/>
      <c r="D230" s="111"/>
      <c r="E230" s="30"/>
    </row>
    <row r="231" spans="1:5" ht="15">
      <c r="A231" s="158"/>
      <c r="B231" s="353"/>
      <c r="C231" s="111"/>
      <c r="D231" s="111"/>
      <c r="E231" s="30"/>
    </row>
    <row r="232" spans="1:5" ht="15">
      <c r="A232" s="158"/>
      <c r="B232" s="353"/>
      <c r="C232" s="111"/>
      <c r="D232" s="111"/>
      <c r="E232" s="30"/>
    </row>
    <row r="233" spans="1:5" ht="15">
      <c r="A233" s="158"/>
      <c r="B233" s="353"/>
      <c r="C233" s="111"/>
      <c r="D233" s="111"/>
      <c r="E233" s="30"/>
    </row>
    <row r="234" spans="1:5" ht="15">
      <c r="A234" s="158"/>
      <c r="B234" s="353"/>
      <c r="C234" s="111"/>
      <c r="D234" s="111"/>
      <c r="E234" s="30"/>
    </row>
    <row r="235" spans="1:5" ht="15">
      <c r="A235" s="158"/>
      <c r="B235" s="353"/>
      <c r="C235" s="111"/>
      <c r="D235" s="111"/>
      <c r="E235" s="30"/>
    </row>
    <row r="236" spans="1:5" ht="15">
      <c r="A236" s="158"/>
      <c r="B236" s="353"/>
      <c r="C236" s="111"/>
      <c r="D236" s="111"/>
      <c r="E236" s="30"/>
    </row>
    <row r="237" spans="1:5" ht="15">
      <c r="A237" s="158"/>
      <c r="B237" s="353"/>
      <c r="C237" s="111"/>
      <c r="D237" s="111"/>
      <c r="E237" s="30"/>
    </row>
    <row r="238" spans="1:5" ht="15">
      <c r="A238" s="158"/>
      <c r="B238" s="353"/>
      <c r="C238" s="111"/>
      <c r="D238" s="111"/>
      <c r="E238" s="30"/>
    </row>
    <row r="239" spans="1:5" ht="15">
      <c r="A239" s="158"/>
      <c r="B239" s="353"/>
      <c r="C239" s="111"/>
      <c r="D239" s="111"/>
      <c r="E239" s="30"/>
    </row>
    <row r="240" spans="1:5" ht="15">
      <c r="A240" s="158"/>
      <c r="B240" s="353"/>
      <c r="C240" s="111"/>
      <c r="D240" s="111"/>
      <c r="E240" s="30"/>
    </row>
    <row r="241" spans="1:5" ht="15">
      <c r="A241" s="158"/>
      <c r="B241" s="353"/>
      <c r="C241" s="111"/>
      <c r="D241" s="111"/>
      <c r="E241" s="30"/>
    </row>
    <row r="242" spans="1:5" ht="15">
      <c r="A242" s="158"/>
      <c r="B242" s="353"/>
      <c r="C242" s="111"/>
      <c r="D242" s="111"/>
      <c r="E242" s="30"/>
    </row>
    <row r="243" spans="1:5" ht="15">
      <c r="A243" s="158"/>
      <c r="B243" s="353"/>
      <c r="C243" s="111"/>
      <c r="D243" s="111"/>
      <c r="E243" s="30"/>
    </row>
    <row r="244" spans="1:5" ht="15">
      <c r="A244" s="158"/>
      <c r="B244" s="353"/>
      <c r="C244" s="111"/>
      <c r="D244" s="111"/>
      <c r="E244" s="30"/>
    </row>
    <row r="245" spans="1:5" ht="15">
      <c r="A245" s="158"/>
      <c r="B245" s="353"/>
      <c r="C245" s="111"/>
      <c r="D245" s="111"/>
      <c r="E245" s="30"/>
    </row>
    <row r="246" spans="1:5" ht="15">
      <c r="A246" s="158"/>
      <c r="B246" s="353"/>
      <c r="C246" s="111"/>
      <c r="D246" s="111"/>
      <c r="E246" s="30"/>
    </row>
    <row r="247" spans="1:5" ht="15">
      <c r="A247" s="158"/>
      <c r="B247" s="353"/>
      <c r="C247" s="111"/>
      <c r="D247" s="111"/>
      <c r="E247" s="30"/>
    </row>
    <row r="248" spans="1:5" ht="15">
      <c r="A248" s="158"/>
      <c r="B248" s="353"/>
      <c r="C248" s="111"/>
      <c r="D248" s="111"/>
      <c r="E248" s="30"/>
    </row>
    <row r="249" spans="1:5" ht="15">
      <c r="A249" s="158"/>
      <c r="B249" s="353"/>
      <c r="C249" s="111"/>
      <c r="D249" s="111"/>
      <c r="E249" s="30"/>
    </row>
    <row r="250" spans="1:5" ht="15">
      <c r="A250" s="158"/>
      <c r="B250" s="353"/>
      <c r="C250" s="111"/>
      <c r="D250" s="111"/>
      <c r="E250" s="30"/>
    </row>
    <row r="251" spans="1:5" ht="15">
      <c r="A251" s="158"/>
      <c r="B251" s="353"/>
      <c r="C251" s="111"/>
      <c r="D251" s="111"/>
      <c r="E251" s="30"/>
    </row>
    <row r="252" spans="1:5" ht="15">
      <c r="A252" s="158"/>
      <c r="B252" s="353"/>
      <c r="C252" s="111"/>
      <c r="D252" s="111"/>
      <c r="E252" s="30"/>
    </row>
    <row r="253" spans="1:5" ht="15">
      <c r="A253" s="158"/>
      <c r="B253" s="353"/>
      <c r="C253" s="111"/>
      <c r="D253" s="111"/>
      <c r="E253" s="30"/>
    </row>
    <row r="254" spans="1:5" ht="15">
      <c r="A254" s="158"/>
      <c r="B254" s="353"/>
      <c r="C254" s="111"/>
      <c r="D254" s="111"/>
      <c r="E254" s="30"/>
    </row>
    <row r="255" spans="1:5" ht="15">
      <c r="A255" s="158"/>
      <c r="B255" s="353"/>
      <c r="C255" s="111"/>
      <c r="D255" s="111"/>
      <c r="E255" s="30"/>
    </row>
    <row r="256" spans="1:5" ht="15">
      <c r="A256" s="158"/>
      <c r="B256" s="353"/>
      <c r="C256" s="111"/>
      <c r="D256" s="111"/>
      <c r="E256" s="30"/>
    </row>
    <row r="257" spans="1:5" ht="15">
      <c r="A257" s="158"/>
      <c r="B257" s="353"/>
      <c r="C257" s="111"/>
      <c r="D257" s="111"/>
      <c r="E257" s="30"/>
    </row>
    <row r="258" spans="1:5" ht="15">
      <c r="A258" s="158"/>
      <c r="B258" s="353"/>
      <c r="C258" s="111"/>
      <c r="D258" s="111"/>
      <c r="E258" s="30"/>
    </row>
    <row r="259" spans="1:5" ht="15">
      <c r="A259" s="158"/>
      <c r="B259" s="353"/>
      <c r="C259" s="111"/>
      <c r="D259" s="111"/>
      <c r="E259" s="30"/>
    </row>
    <row r="260" spans="1:5" ht="15">
      <c r="A260" s="158"/>
      <c r="B260" s="353"/>
      <c r="C260" s="111"/>
      <c r="D260" s="111"/>
      <c r="E260" s="30"/>
    </row>
    <row r="261" spans="1:5" ht="15">
      <c r="A261" s="158"/>
      <c r="B261" s="353"/>
      <c r="C261" s="111"/>
      <c r="D261" s="111"/>
      <c r="E261" s="30"/>
    </row>
    <row r="262" spans="1:5" ht="15">
      <c r="A262" s="158"/>
      <c r="B262" s="353"/>
      <c r="C262" s="111"/>
      <c r="D262" s="111"/>
      <c r="E262" s="30"/>
    </row>
    <row r="263" spans="1:5" ht="15">
      <c r="A263" s="158"/>
      <c r="B263" s="353"/>
      <c r="C263" s="111"/>
      <c r="D263" s="111"/>
      <c r="E263" s="30"/>
    </row>
    <row r="264" spans="1:5" ht="15">
      <c r="A264" s="158"/>
      <c r="B264" s="353"/>
      <c r="C264" s="111"/>
      <c r="D264" s="111"/>
      <c r="E264" s="30"/>
    </row>
    <row r="265" spans="1:5" ht="15">
      <c r="A265" s="158"/>
      <c r="B265" s="353"/>
      <c r="C265" s="111"/>
      <c r="D265" s="111"/>
      <c r="E265" s="30"/>
    </row>
    <row r="266" spans="1:5" ht="15">
      <c r="A266" s="158"/>
      <c r="B266" s="353"/>
      <c r="C266" s="111"/>
      <c r="D266" s="111"/>
      <c r="E266" s="30"/>
    </row>
    <row r="267" spans="1:5" ht="15">
      <c r="A267" s="158"/>
      <c r="B267" s="353"/>
      <c r="C267" s="111"/>
      <c r="D267" s="111"/>
      <c r="E267" s="30"/>
    </row>
    <row r="268" spans="1:5" ht="15">
      <c r="A268" s="158"/>
      <c r="B268" s="353"/>
      <c r="C268" s="111"/>
      <c r="D268" s="111"/>
      <c r="E268" s="30"/>
    </row>
    <row r="269" spans="1:5" ht="15">
      <c r="A269" s="158"/>
      <c r="B269" s="353"/>
      <c r="C269" s="111"/>
      <c r="D269" s="111"/>
      <c r="E269" s="30"/>
    </row>
    <row r="270" spans="1:5" ht="15">
      <c r="A270" s="158"/>
      <c r="B270" s="353"/>
      <c r="C270" s="111"/>
      <c r="D270" s="111"/>
      <c r="E270" s="30"/>
    </row>
    <row r="271" spans="1:5" ht="15">
      <c r="A271" s="158"/>
      <c r="B271" s="353"/>
      <c r="C271" s="111"/>
      <c r="D271" s="111"/>
      <c r="E271" s="30"/>
    </row>
    <row r="272" spans="1:5" ht="15">
      <c r="A272" s="158"/>
      <c r="B272" s="353"/>
      <c r="C272" s="111"/>
      <c r="D272" s="111"/>
      <c r="E272" s="30"/>
    </row>
    <row r="273" spans="1:5" ht="15">
      <c r="A273" s="158"/>
      <c r="B273" s="353"/>
      <c r="C273" s="111"/>
      <c r="D273" s="111"/>
      <c r="E273" s="30"/>
    </row>
    <row r="274" spans="1:5" ht="15">
      <c r="A274" s="158"/>
      <c r="B274" s="353"/>
      <c r="C274" s="111"/>
      <c r="D274" s="111"/>
      <c r="E274" s="30"/>
    </row>
    <row r="275" spans="1:5" ht="15">
      <c r="A275" s="158"/>
      <c r="B275" s="353"/>
      <c r="C275" s="111"/>
      <c r="D275" s="111"/>
      <c r="E275" s="30"/>
    </row>
    <row r="276" spans="1:5" ht="15">
      <c r="A276" s="158"/>
      <c r="B276" s="353"/>
      <c r="C276" s="111"/>
      <c r="D276" s="111"/>
      <c r="E276" s="30"/>
    </row>
    <row r="277" spans="1:5" ht="15">
      <c r="A277" s="158"/>
      <c r="B277" s="353"/>
      <c r="C277" s="111"/>
      <c r="D277" s="111"/>
      <c r="E277" s="30"/>
    </row>
    <row r="278" spans="1:5" ht="15">
      <c r="A278" s="158"/>
      <c r="B278" s="353"/>
      <c r="C278" s="111"/>
      <c r="D278" s="111"/>
      <c r="E278" s="30"/>
    </row>
    <row r="279" spans="1:5" ht="15">
      <c r="A279" s="158"/>
      <c r="B279" s="353"/>
      <c r="C279" s="111"/>
      <c r="D279" s="111"/>
      <c r="E279" s="30"/>
    </row>
    <row r="280" spans="1:5" ht="15">
      <c r="A280" s="158"/>
      <c r="B280" s="353"/>
      <c r="C280" s="111"/>
      <c r="D280" s="111"/>
      <c r="E280" s="30"/>
    </row>
    <row r="281" spans="1:5" ht="15">
      <c r="A281" s="158"/>
      <c r="B281" s="353"/>
      <c r="C281" s="111"/>
      <c r="D281" s="111"/>
      <c r="E281" s="30"/>
    </row>
    <row r="282" spans="1:5" ht="15">
      <c r="A282" s="158"/>
      <c r="B282" s="353"/>
      <c r="C282" s="111"/>
      <c r="D282" s="111"/>
      <c r="E282" s="30"/>
    </row>
    <row r="283" spans="1:5" ht="15">
      <c r="A283" s="158"/>
      <c r="B283" s="353"/>
      <c r="C283" s="111"/>
      <c r="D283" s="111"/>
      <c r="E283" s="30"/>
    </row>
    <row r="284" spans="1:5" ht="15">
      <c r="A284" s="158"/>
      <c r="B284" s="353"/>
      <c r="C284" s="111"/>
      <c r="D284" s="111"/>
      <c r="E284" s="30"/>
    </row>
    <row r="285" spans="1:5" ht="15">
      <c r="A285" s="158"/>
      <c r="B285" s="353"/>
      <c r="C285" s="111"/>
      <c r="D285" s="111"/>
      <c r="E285" s="30"/>
    </row>
    <row r="286" spans="1:5" ht="15">
      <c r="A286" s="158"/>
      <c r="B286" s="353"/>
      <c r="C286" s="111"/>
      <c r="D286" s="111"/>
      <c r="E286" s="30"/>
    </row>
    <row r="287" spans="1:5" ht="15">
      <c r="A287" s="158"/>
      <c r="B287" s="353"/>
      <c r="C287" s="111"/>
      <c r="D287" s="111"/>
      <c r="E287" s="30"/>
    </row>
    <row r="288" spans="1:5" ht="15">
      <c r="A288" s="158"/>
      <c r="B288" s="353"/>
      <c r="C288" s="111"/>
      <c r="D288" s="111"/>
      <c r="E288" s="30"/>
    </row>
    <row r="289" spans="1:5" ht="15">
      <c r="A289" s="158"/>
      <c r="B289" s="353"/>
      <c r="C289" s="111"/>
      <c r="D289" s="111"/>
      <c r="E289" s="30"/>
    </row>
    <row r="290" spans="1:5" ht="15">
      <c r="A290" s="158"/>
      <c r="B290" s="353"/>
      <c r="C290" s="111"/>
      <c r="D290" s="111"/>
      <c r="E290" s="30"/>
    </row>
    <row r="291" spans="1:5" ht="15">
      <c r="A291" s="158"/>
      <c r="B291" s="353"/>
      <c r="C291" s="111"/>
      <c r="D291" s="111"/>
      <c r="E291" s="30"/>
    </row>
    <row r="292" spans="1:5" ht="15">
      <c r="A292" s="158"/>
      <c r="B292" s="353"/>
      <c r="C292" s="111"/>
      <c r="D292" s="111"/>
      <c r="E292" s="30"/>
    </row>
    <row r="293" spans="1:5" ht="15">
      <c r="A293" s="158"/>
      <c r="B293" s="353"/>
      <c r="C293" s="111"/>
      <c r="D293" s="111"/>
      <c r="E293" s="30"/>
    </row>
    <row r="294" spans="1:5" ht="15">
      <c r="A294" s="158"/>
      <c r="B294" s="353"/>
      <c r="C294" s="111"/>
      <c r="D294" s="111"/>
      <c r="E294" s="30"/>
    </row>
    <row r="295" spans="1:5" ht="15">
      <c r="A295" s="158"/>
      <c r="B295" s="353"/>
      <c r="C295" s="111"/>
      <c r="D295" s="111"/>
      <c r="E295" s="30"/>
    </row>
    <row r="296" spans="1:5" ht="15">
      <c r="A296" s="158"/>
      <c r="B296" s="353"/>
      <c r="C296" s="111"/>
      <c r="D296" s="111"/>
      <c r="E296" s="30"/>
    </row>
    <row r="297" spans="1:5" ht="15">
      <c r="A297" s="158"/>
      <c r="B297" s="353"/>
      <c r="C297" s="111"/>
      <c r="D297" s="111"/>
      <c r="E297" s="30"/>
    </row>
    <row r="298" spans="1:5" ht="15">
      <c r="A298" s="158"/>
      <c r="B298" s="353"/>
      <c r="C298" s="111"/>
      <c r="D298" s="111"/>
      <c r="E298" s="30"/>
    </row>
    <row r="299" spans="1:5" ht="15">
      <c r="A299" s="158"/>
      <c r="B299" s="353"/>
      <c r="C299" s="111"/>
      <c r="D299" s="111"/>
      <c r="E299" s="30"/>
    </row>
    <row r="300" spans="1:5" ht="15">
      <c r="A300" s="158"/>
      <c r="B300" s="353"/>
      <c r="C300" s="111"/>
      <c r="D300" s="111"/>
      <c r="E300" s="30"/>
    </row>
    <row r="301" spans="1:5" ht="15">
      <c r="A301" s="158"/>
      <c r="B301" s="353"/>
      <c r="C301" s="111"/>
      <c r="D301" s="111"/>
      <c r="E301" s="30"/>
    </row>
    <row r="302" spans="1:5" ht="15">
      <c r="A302" s="158"/>
      <c r="B302" s="353"/>
      <c r="C302" s="111"/>
      <c r="D302" s="111"/>
      <c r="E302" s="30"/>
    </row>
    <row r="303" spans="1:5" ht="15">
      <c r="A303" s="158"/>
      <c r="B303" s="353"/>
      <c r="C303" s="111"/>
      <c r="D303" s="111"/>
      <c r="E303" s="30"/>
    </row>
    <row r="304" spans="1:5" ht="15">
      <c r="A304" s="158"/>
      <c r="B304" s="353"/>
      <c r="C304" s="111"/>
      <c r="D304" s="111"/>
      <c r="E304" s="30"/>
    </row>
    <row r="305" spans="1:5" ht="15">
      <c r="A305" s="158"/>
      <c r="B305" s="353"/>
      <c r="C305" s="111"/>
      <c r="D305" s="111"/>
      <c r="E305" s="30"/>
    </row>
    <row r="306" spans="1:5" ht="15">
      <c r="A306" s="158"/>
      <c r="B306" s="353"/>
      <c r="C306" s="111"/>
      <c r="D306" s="111"/>
      <c r="E306" s="30"/>
    </row>
    <row r="307" spans="1:5" ht="15">
      <c r="A307" s="158"/>
      <c r="B307" s="353"/>
      <c r="C307" s="111"/>
      <c r="D307" s="111"/>
      <c r="E307" s="30"/>
    </row>
    <row r="308" spans="1:5" ht="15">
      <c r="A308" s="158"/>
      <c r="B308" s="353"/>
      <c r="C308" s="111"/>
      <c r="D308" s="111"/>
      <c r="E308" s="30"/>
    </row>
    <row r="309" spans="1:5" ht="15">
      <c r="A309" s="158"/>
      <c r="B309" s="353"/>
      <c r="C309" s="111"/>
      <c r="D309" s="111"/>
      <c r="E309" s="30"/>
    </row>
    <row r="310" spans="1:5" ht="15">
      <c r="A310" s="158"/>
      <c r="B310" s="353"/>
      <c r="C310" s="111"/>
      <c r="D310" s="111"/>
      <c r="E310" s="30"/>
    </row>
    <row r="311" spans="1:5" ht="15">
      <c r="A311" s="158"/>
      <c r="B311" s="353"/>
      <c r="C311" s="111"/>
      <c r="D311" s="111"/>
      <c r="E311" s="30"/>
    </row>
    <row r="312" spans="1:5" ht="15">
      <c r="A312" s="158"/>
      <c r="B312" s="353"/>
      <c r="C312" s="111"/>
      <c r="D312" s="111"/>
      <c r="E312" s="30"/>
    </row>
    <row r="313" spans="1:5" ht="15">
      <c r="A313" s="158"/>
      <c r="B313" s="353"/>
      <c r="C313" s="111"/>
      <c r="D313" s="111"/>
      <c r="E313" s="30"/>
    </row>
    <row r="314" spans="1:5" ht="15">
      <c r="A314" s="158"/>
      <c r="B314" s="353"/>
      <c r="C314" s="111"/>
      <c r="D314" s="111"/>
      <c r="E314" s="30"/>
    </row>
    <row r="315" spans="1:5" ht="15">
      <c r="A315" s="158"/>
      <c r="B315" s="353"/>
      <c r="C315" s="111"/>
      <c r="D315" s="111"/>
      <c r="E315" s="30"/>
    </row>
    <row r="316" spans="1:5" ht="15">
      <c r="A316" s="158"/>
      <c r="B316" s="353"/>
      <c r="C316" s="111"/>
      <c r="D316" s="111"/>
      <c r="E316" s="30"/>
    </row>
    <row r="317" spans="1:5" ht="15">
      <c r="A317" s="158"/>
      <c r="B317" s="353"/>
      <c r="C317" s="111"/>
      <c r="D317" s="111"/>
      <c r="E317" s="30"/>
    </row>
    <row r="318" spans="1:5" ht="15">
      <c r="A318" s="158"/>
      <c r="B318" s="353"/>
      <c r="C318" s="111"/>
      <c r="D318" s="111"/>
      <c r="E318" s="30"/>
    </row>
    <row r="319" spans="1:5" ht="15">
      <c r="A319" s="158"/>
      <c r="B319" s="353"/>
      <c r="C319" s="111"/>
      <c r="D319" s="111"/>
      <c r="E319" s="30"/>
    </row>
    <row r="320" spans="1:5" ht="15">
      <c r="A320" s="158"/>
      <c r="B320" s="353"/>
      <c r="C320" s="111"/>
      <c r="D320" s="111"/>
      <c r="E320" s="30"/>
    </row>
    <row r="321" spans="1:5" ht="15">
      <c r="A321" s="158"/>
      <c r="B321" s="353"/>
      <c r="C321" s="111"/>
      <c r="D321" s="111"/>
      <c r="E321" s="30"/>
    </row>
    <row r="322" spans="1:5" ht="15">
      <c r="A322" s="158"/>
      <c r="B322" s="353"/>
      <c r="C322" s="111"/>
      <c r="D322" s="111"/>
      <c r="E322" s="30"/>
    </row>
    <row r="323" spans="1:5" ht="15">
      <c r="A323" s="158"/>
      <c r="B323" s="353"/>
      <c r="C323" s="111"/>
      <c r="D323" s="111"/>
      <c r="E323" s="30"/>
    </row>
    <row r="324" spans="1:5" ht="15">
      <c r="A324" s="158"/>
      <c r="B324" s="353"/>
      <c r="C324" s="111"/>
      <c r="D324" s="111"/>
      <c r="E324" s="30"/>
    </row>
    <row r="325" spans="1:5" ht="15">
      <c r="A325" s="158"/>
      <c r="B325" s="353"/>
      <c r="C325" s="111"/>
      <c r="D325" s="111"/>
      <c r="E325" s="30"/>
    </row>
    <row r="326" spans="1:5" ht="15">
      <c r="A326" s="158"/>
      <c r="B326" s="353"/>
      <c r="C326" s="111"/>
      <c r="D326" s="111"/>
      <c r="E326" s="30"/>
    </row>
    <row r="327" spans="1:5" ht="15">
      <c r="A327" s="158"/>
      <c r="B327" s="353"/>
      <c r="C327" s="111"/>
      <c r="D327" s="111"/>
      <c r="E327" s="30"/>
    </row>
    <row r="328" spans="1:5" ht="15">
      <c r="A328" s="158"/>
      <c r="B328" s="353"/>
      <c r="C328" s="111"/>
      <c r="D328" s="111"/>
      <c r="E328" s="30"/>
    </row>
    <row r="329" spans="1:5" ht="15">
      <c r="A329" s="158"/>
      <c r="B329" s="353"/>
      <c r="C329" s="111"/>
      <c r="D329" s="111"/>
      <c r="E329" s="30"/>
    </row>
    <row r="330" spans="1:5" ht="15">
      <c r="A330" s="158"/>
      <c r="B330" s="353"/>
      <c r="C330" s="111"/>
      <c r="D330" s="111"/>
      <c r="E330" s="30"/>
    </row>
    <row r="331" spans="1:5" ht="15">
      <c r="A331" s="158"/>
      <c r="B331" s="353"/>
      <c r="C331" s="111"/>
      <c r="D331" s="111"/>
      <c r="E331" s="30"/>
    </row>
    <row r="332" spans="1:5" ht="15">
      <c r="A332" s="158"/>
      <c r="B332" s="353"/>
      <c r="C332" s="111"/>
      <c r="D332" s="111"/>
      <c r="E332" s="30"/>
    </row>
    <row r="333" spans="1:5" ht="15">
      <c r="A333" s="158"/>
      <c r="B333" s="353"/>
      <c r="C333" s="111"/>
      <c r="D333" s="111"/>
      <c r="E333" s="30"/>
    </row>
    <row r="334" spans="1:5" ht="15">
      <c r="A334" s="158"/>
      <c r="B334" s="353"/>
      <c r="C334" s="111"/>
      <c r="D334" s="111"/>
      <c r="E334" s="30"/>
    </row>
    <row r="335" spans="1:5" ht="15">
      <c r="A335" s="158"/>
      <c r="B335" s="353"/>
      <c r="C335" s="111"/>
      <c r="D335" s="111"/>
      <c r="E335" s="30"/>
    </row>
    <row r="336" spans="1:5" ht="15">
      <c r="A336" s="158"/>
      <c r="B336" s="353"/>
      <c r="C336" s="111"/>
      <c r="D336" s="111"/>
      <c r="E336" s="30"/>
    </row>
    <row r="337" spans="1:5" ht="15">
      <c r="A337" s="158"/>
      <c r="B337" s="353"/>
      <c r="C337" s="111"/>
      <c r="D337" s="111"/>
      <c r="E337" s="30"/>
    </row>
    <row r="338" spans="1:5" ht="15">
      <c r="A338" s="158"/>
      <c r="B338" s="353"/>
      <c r="C338" s="111"/>
      <c r="D338" s="111"/>
      <c r="E338" s="30"/>
    </row>
    <row r="339" spans="1:5" ht="15">
      <c r="A339" s="158"/>
      <c r="B339" s="353"/>
      <c r="C339" s="111"/>
      <c r="D339" s="111"/>
      <c r="E339" s="30"/>
    </row>
    <row r="340" spans="1:5" ht="15">
      <c r="A340" s="158"/>
      <c r="B340" s="353"/>
      <c r="C340" s="111"/>
      <c r="D340" s="111"/>
      <c r="E340" s="30"/>
    </row>
    <row r="341" spans="1:5" ht="15">
      <c r="A341" s="158"/>
      <c r="B341" s="353"/>
      <c r="C341" s="111"/>
      <c r="D341" s="111"/>
      <c r="E341" s="30"/>
    </row>
    <row r="342" spans="1:5" ht="15">
      <c r="A342" s="158"/>
      <c r="B342" s="353"/>
      <c r="C342" s="111"/>
      <c r="D342" s="111"/>
      <c r="E342" s="30"/>
    </row>
    <row r="343" spans="1:5" ht="15">
      <c r="A343" s="158"/>
      <c r="B343" s="353"/>
      <c r="C343" s="111"/>
      <c r="D343" s="111"/>
      <c r="E343" s="30"/>
    </row>
    <row r="344" spans="1:5" ht="15">
      <c r="A344" s="158"/>
      <c r="B344" s="353"/>
      <c r="C344" s="111"/>
      <c r="D344" s="111"/>
      <c r="E344" s="30"/>
    </row>
    <row r="345" spans="1:5" ht="15">
      <c r="A345" s="158"/>
      <c r="B345" s="353"/>
      <c r="C345" s="111"/>
      <c r="D345" s="111"/>
      <c r="E345" s="30"/>
    </row>
    <row r="346" spans="1:5" ht="15">
      <c r="A346" s="158"/>
      <c r="B346" s="353"/>
      <c r="C346" s="111"/>
      <c r="D346" s="111"/>
      <c r="E346" s="30"/>
    </row>
    <row r="347" spans="1:5" ht="15">
      <c r="A347" s="158"/>
      <c r="B347" s="353"/>
      <c r="C347" s="111"/>
      <c r="D347" s="111"/>
      <c r="E347" s="30"/>
    </row>
    <row r="348" spans="1:5" ht="15">
      <c r="A348" s="158"/>
      <c r="B348" s="353"/>
      <c r="C348" s="111"/>
      <c r="D348" s="111"/>
      <c r="E348" s="30"/>
    </row>
    <row r="349" spans="1:5" ht="15">
      <c r="A349" s="158"/>
      <c r="B349" s="353"/>
      <c r="C349" s="111"/>
      <c r="D349" s="111"/>
      <c r="E349" s="30"/>
    </row>
    <row r="350" spans="1:5" ht="15">
      <c r="A350" s="158"/>
      <c r="B350" s="353"/>
      <c r="C350" s="111"/>
      <c r="D350" s="111"/>
      <c r="E350" s="30"/>
    </row>
    <row r="351" spans="1:5" ht="15">
      <c r="A351" s="158"/>
      <c r="B351" s="353"/>
      <c r="C351" s="111"/>
      <c r="D351" s="111"/>
      <c r="E351" s="30"/>
    </row>
    <row r="352" spans="1:5" ht="15">
      <c r="A352" s="158"/>
      <c r="B352" s="353"/>
      <c r="C352" s="111"/>
      <c r="D352" s="111"/>
      <c r="E352" s="30"/>
    </row>
    <row r="353" spans="1:5" ht="15">
      <c r="A353" s="158"/>
      <c r="B353" s="353"/>
      <c r="C353" s="111"/>
      <c r="D353" s="111"/>
      <c r="E353" s="30"/>
    </row>
    <row r="354" spans="1:5" ht="15">
      <c r="A354" s="158"/>
      <c r="B354" s="353"/>
      <c r="C354" s="111"/>
      <c r="D354" s="111"/>
      <c r="E354" s="30"/>
    </row>
    <row r="355" spans="1:5" ht="15">
      <c r="A355" s="158"/>
      <c r="B355" s="353"/>
      <c r="C355" s="111"/>
      <c r="D355" s="111"/>
      <c r="E355" s="30"/>
    </row>
    <row r="356" spans="1:5" ht="15">
      <c r="A356" s="158"/>
      <c r="B356" s="353"/>
      <c r="C356" s="111"/>
      <c r="D356" s="111"/>
      <c r="E356" s="30"/>
    </row>
    <row r="357" spans="1:5" ht="15">
      <c r="A357" s="158"/>
      <c r="B357" s="353"/>
      <c r="C357" s="111"/>
      <c r="D357" s="111"/>
      <c r="E357" s="30"/>
    </row>
    <row r="358" spans="1:5" ht="15">
      <c r="A358" s="158"/>
      <c r="B358" s="353"/>
      <c r="C358" s="111"/>
      <c r="D358" s="111"/>
      <c r="E358" s="30"/>
    </row>
    <row r="359" spans="1:5" ht="15">
      <c r="A359" s="158"/>
      <c r="B359" s="353"/>
      <c r="C359" s="111"/>
      <c r="D359" s="111"/>
      <c r="E359" s="30"/>
    </row>
    <row r="360" spans="1:5" ht="15">
      <c r="A360" s="158"/>
      <c r="B360" s="353"/>
      <c r="C360" s="111"/>
      <c r="D360" s="111"/>
      <c r="E360" s="30"/>
    </row>
    <row r="361" spans="1:5" ht="15">
      <c r="A361" s="158"/>
      <c r="B361" s="353"/>
      <c r="C361" s="111"/>
      <c r="D361" s="111"/>
      <c r="E361" s="30"/>
    </row>
    <row r="362" spans="1:5" ht="15">
      <c r="A362" s="158"/>
      <c r="B362" s="353"/>
      <c r="C362" s="111"/>
      <c r="D362" s="111"/>
      <c r="E362" s="30"/>
    </row>
    <row r="363" spans="1:5" ht="15">
      <c r="A363" s="158"/>
      <c r="B363" s="353"/>
      <c r="C363" s="111"/>
      <c r="D363" s="111"/>
      <c r="E363" s="30"/>
    </row>
    <row r="364" spans="1:5" ht="15">
      <c r="A364" s="158"/>
      <c r="B364" s="353"/>
      <c r="C364" s="111"/>
      <c r="D364" s="111"/>
      <c r="E364" s="30"/>
    </row>
    <row r="365" spans="1:5" ht="15">
      <c r="A365" s="158"/>
      <c r="B365" s="353"/>
      <c r="C365" s="111"/>
      <c r="D365" s="111"/>
      <c r="E365" s="30"/>
    </row>
    <row r="366" spans="1:5" ht="15">
      <c r="A366" s="158"/>
      <c r="B366" s="353"/>
      <c r="C366" s="111"/>
      <c r="D366" s="111"/>
      <c r="E366" s="30"/>
    </row>
    <row r="367" spans="1:5" ht="15">
      <c r="A367" s="158"/>
      <c r="B367" s="353"/>
      <c r="C367" s="111"/>
      <c r="D367" s="111"/>
      <c r="E367" s="30"/>
    </row>
    <row r="368" spans="1:5" ht="15">
      <c r="A368" s="158"/>
      <c r="B368" s="353"/>
      <c r="C368" s="111"/>
      <c r="D368" s="111"/>
      <c r="E368" s="30"/>
    </row>
    <row r="369" spans="1:5" ht="15">
      <c r="A369" s="158"/>
      <c r="B369" s="353"/>
      <c r="C369" s="111"/>
      <c r="D369" s="111"/>
      <c r="E369" s="30"/>
    </row>
    <row r="370" spans="1:5" ht="15">
      <c r="A370" s="158"/>
      <c r="B370" s="353"/>
      <c r="C370" s="111"/>
      <c r="D370" s="111"/>
      <c r="E370" s="30"/>
    </row>
    <row r="371" spans="1:5" ht="15">
      <c r="A371" s="158"/>
      <c r="B371" s="353"/>
      <c r="C371" s="111"/>
      <c r="D371" s="111"/>
      <c r="E371" s="30"/>
    </row>
    <row r="372" spans="1:5" ht="15">
      <c r="A372" s="158"/>
      <c r="B372" s="353"/>
      <c r="C372" s="111"/>
      <c r="D372" s="111"/>
      <c r="E372" s="30"/>
    </row>
    <row r="373" spans="1:5" ht="15">
      <c r="A373" s="158"/>
      <c r="B373" s="353"/>
      <c r="C373" s="111"/>
      <c r="D373" s="111"/>
      <c r="E373" s="30"/>
    </row>
    <row r="374" spans="1:5" ht="15">
      <c r="A374" s="158"/>
      <c r="B374" s="353"/>
      <c r="C374" s="111"/>
      <c r="D374" s="111"/>
      <c r="E374" s="30"/>
    </row>
    <row r="375" spans="1:5" ht="15">
      <c r="A375" s="158"/>
      <c r="B375" s="353"/>
      <c r="C375" s="111"/>
      <c r="D375" s="111"/>
      <c r="E375" s="30"/>
    </row>
    <row r="376" spans="1:5" ht="15">
      <c r="A376" s="158"/>
      <c r="B376" s="353"/>
      <c r="C376" s="111"/>
      <c r="D376" s="111"/>
      <c r="E376" s="30"/>
    </row>
    <row r="377" spans="1:5" ht="15">
      <c r="A377" s="158"/>
      <c r="B377" s="353"/>
      <c r="C377" s="111"/>
      <c r="D377" s="111"/>
      <c r="E377" s="30"/>
    </row>
    <row r="378" spans="1:5" ht="15">
      <c r="A378" s="158"/>
      <c r="B378" s="353"/>
      <c r="C378" s="111"/>
      <c r="D378" s="111"/>
      <c r="E378" s="30"/>
    </row>
    <row r="379" spans="1:5" ht="15">
      <c r="A379" s="158"/>
      <c r="B379" s="353"/>
      <c r="C379" s="111"/>
      <c r="D379" s="111"/>
      <c r="E379" s="30"/>
    </row>
    <row r="380" spans="1:5" ht="15">
      <c r="A380" s="158"/>
      <c r="B380" s="353"/>
      <c r="C380" s="111"/>
      <c r="D380" s="111"/>
      <c r="E380" s="30"/>
    </row>
    <row r="381" spans="1:5" ht="15">
      <c r="A381" s="158"/>
      <c r="B381" s="353"/>
      <c r="C381" s="111"/>
      <c r="D381" s="111"/>
      <c r="E381" s="30"/>
    </row>
    <row r="382" spans="1:5" ht="15">
      <c r="A382" s="158"/>
      <c r="B382" s="353"/>
      <c r="C382" s="111"/>
      <c r="D382" s="111"/>
      <c r="E382" s="30"/>
    </row>
    <row r="383" spans="1:5" ht="15">
      <c r="A383" s="158"/>
      <c r="B383" s="353"/>
      <c r="C383" s="111"/>
      <c r="D383" s="111"/>
      <c r="E383" s="30"/>
    </row>
    <row r="384" spans="1:5" ht="15">
      <c r="A384" s="158"/>
      <c r="B384" s="353"/>
      <c r="C384" s="111"/>
      <c r="D384" s="111"/>
      <c r="E384" s="30"/>
    </row>
    <row r="385" spans="1:5" ht="15">
      <c r="A385" s="158"/>
      <c r="B385" s="353"/>
      <c r="C385" s="111"/>
      <c r="D385" s="111"/>
      <c r="E385" s="30"/>
    </row>
    <row r="386" spans="1:5" ht="15">
      <c r="A386" s="158"/>
      <c r="B386" s="353"/>
      <c r="C386" s="111"/>
      <c r="D386" s="111"/>
      <c r="E386" s="30"/>
    </row>
    <row r="387" spans="1:5" ht="15">
      <c r="A387" s="158"/>
      <c r="B387" s="353"/>
      <c r="C387" s="111"/>
      <c r="D387" s="111"/>
      <c r="E387" s="30"/>
    </row>
    <row r="388" spans="1:5" ht="15">
      <c r="A388" s="158"/>
      <c r="B388" s="353"/>
      <c r="C388" s="111"/>
      <c r="D388" s="111"/>
      <c r="E388" s="30"/>
    </row>
    <row r="389" spans="1:5" ht="15">
      <c r="A389" s="158"/>
      <c r="B389" s="353"/>
      <c r="C389" s="111"/>
      <c r="D389" s="111"/>
      <c r="E389" s="30"/>
    </row>
    <row r="390" spans="1:5" ht="15">
      <c r="A390" s="158"/>
      <c r="B390" s="353"/>
      <c r="C390" s="111"/>
      <c r="D390" s="111"/>
      <c r="E390" s="30"/>
    </row>
    <row r="391" spans="1:5" ht="15">
      <c r="A391" s="158"/>
      <c r="B391" s="353"/>
      <c r="C391" s="111"/>
      <c r="D391" s="111"/>
      <c r="E391" s="30"/>
    </row>
    <row r="392" spans="1:5" ht="15">
      <c r="A392" s="158"/>
      <c r="B392" s="353"/>
      <c r="C392" s="111"/>
      <c r="D392" s="111"/>
      <c r="E392" s="30"/>
    </row>
    <row r="393" spans="1:5" ht="15">
      <c r="A393" s="158"/>
      <c r="B393" s="353"/>
      <c r="C393" s="111"/>
      <c r="D393" s="111"/>
      <c r="E393" s="30"/>
    </row>
    <row r="394" spans="1:5" ht="15">
      <c r="A394" s="158"/>
      <c r="B394" s="353"/>
      <c r="C394" s="111"/>
      <c r="D394" s="111"/>
      <c r="E394" s="30"/>
    </row>
    <row r="395" spans="1:5" ht="15">
      <c r="A395" s="158"/>
      <c r="B395" s="353"/>
      <c r="C395" s="111"/>
      <c r="D395" s="111"/>
      <c r="E395" s="30"/>
    </row>
    <row r="396" spans="1:5" ht="15">
      <c r="A396" s="158"/>
      <c r="B396" s="353"/>
      <c r="C396" s="111"/>
      <c r="D396" s="111"/>
      <c r="E396" s="30"/>
    </row>
    <row r="397" spans="1:5" ht="15">
      <c r="A397" s="158"/>
      <c r="B397" s="353"/>
      <c r="C397" s="111"/>
      <c r="D397" s="111"/>
      <c r="E397" s="30"/>
    </row>
    <row r="398" spans="1:5" ht="15">
      <c r="A398" s="158"/>
      <c r="B398" s="353"/>
      <c r="C398" s="111"/>
      <c r="D398" s="111"/>
      <c r="E398" s="30"/>
    </row>
    <row r="399" spans="1:5" ht="15">
      <c r="A399" s="158"/>
      <c r="B399" s="353"/>
      <c r="C399" s="111"/>
      <c r="D399" s="111"/>
      <c r="E399" s="30"/>
    </row>
    <row r="400" spans="1:5" ht="15">
      <c r="A400" s="158"/>
      <c r="B400" s="353"/>
      <c r="C400" s="111"/>
      <c r="D400" s="111"/>
      <c r="E400" s="30"/>
    </row>
    <row r="401" spans="1:5" ht="15">
      <c r="A401" s="158"/>
      <c r="B401" s="353"/>
      <c r="C401" s="111"/>
      <c r="D401" s="111"/>
      <c r="E401" s="30"/>
    </row>
    <row r="402" spans="1:5" ht="15">
      <c r="A402" s="158"/>
      <c r="B402" s="353"/>
      <c r="C402" s="111"/>
      <c r="D402" s="111"/>
      <c r="E402" s="30"/>
    </row>
    <row r="403" spans="1:5" ht="15">
      <c r="A403" s="158"/>
      <c r="B403" s="353"/>
      <c r="C403" s="111"/>
      <c r="D403" s="111"/>
      <c r="E403" s="30"/>
    </row>
    <row r="404" spans="1:5" ht="15">
      <c r="A404" s="158"/>
      <c r="B404" s="353"/>
      <c r="C404" s="111"/>
      <c r="D404" s="111"/>
      <c r="E404" s="30"/>
    </row>
    <row r="405" spans="1:5" ht="15">
      <c r="A405" s="158"/>
      <c r="B405" s="353"/>
      <c r="C405" s="111"/>
      <c r="D405" s="111"/>
      <c r="E405" s="30"/>
    </row>
    <row r="406" spans="1:5" ht="15">
      <c r="A406" s="158"/>
      <c r="B406" s="353"/>
      <c r="C406" s="111"/>
      <c r="D406" s="111"/>
      <c r="E406" s="30"/>
    </row>
    <row r="407" spans="1:5" ht="15">
      <c r="A407" s="158"/>
      <c r="B407" s="353"/>
      <c r="C407" s="111"/>
      <c r="D407" s="111"/>
      <c r="E407" s="30"/>
    </row>
    <row r="408" spans="1:5" ht="15">
      <c r="A408" s="158"/>
      <c r="B408" s="353"/>
      <c r="C408" s="111"/>
      <c r="D408" s="111"/>
      <c r="E408" s="30"/>
    </row>
    <row r="409" spans="1:5" ht="15">
      <c r="A409" s="158"/>
      <c r="B409" s="353"/>
      <c r="C409" s="111"/>
      <c r="D409" s="111"/>
      <c r="E409" s="30"/>
    </row>
    <row r="410" spans="1:5" ht="15">
      <c r="A410" s="158"/>
      <c r="B410" s="353"/>
      <c r="C410" s="111"/>
      <c r="D410" s="111"/>
      <c r="E410" s="30"/>
    </row>
    <row r="411" spans="1:5" ht="15">
      <c r="A411" s="158"/>
      <c r="B411" s="353"/>
      <c r="C411" s="111"/>
      <c r="D411" s="111"/>
      <c r="E411" s="30"/>
    </row>
    <row r="412" spans="1:5" ht="15">
      <c r="A412" s="158"/>
      <c r="B412" s="353"/>
      <c r="C412" s="111"/>
      <c r="D412" s="111"/>
      <c r="E412" s="30"/>
    </row>
    <row r="413" spans="1:5" ht="15">
      <c r="A413" s="158"/>
      <c r="B413" s="353"/>
      <c r="C413" s="111"/>
      <c r="D413" s="111"/>
      <c r="E413" s="30"/>
    </row>
    <row r="414" spans="1:5" ht="15">
      <c r="A414" s="158"/>
      <c r="B414" s="353"/>
      <c r="C414" s="111"/>
      <c r="D414" s="111"/>
      <c r="E414" s="30"/>
    </row>
    <row r="415" spans="1:5" ht="15">
      <c r="A415" s="158"/>
      <c r="B415" s="353"/>
      <c r="C415" s="111"/>
      <c r="D415" s="111"/>
      <c r="E415" s="30"/>
    </row>
    <row r="416" spans="1:5" ht="15">
      <c r="A416" s="158"/>
      <c r="B416" s="353"/>
      <c r="C416" s="111"/>
      <c r="D416" s="111"/>
      <c r="E416" s="30"/>
    </row>
    <row r="417" spans="1:5" ht="15">
      <c r="A417" s="158"/>
      <c r="B417" s="353"/>
      <c r="C417" s="111"/>
      <c r="D417" s="111"/>
      <c r="E417" s="30"/>
    </row>
    <row r="418" spans="1:5" ht="15">
      <c r="A418" s="158"/>
      <c r="B418" s="353"/>
      <c r="C418" s="111"/>
      <c r="D418" s="111"/>
      <c r="E418" s="30"/>
    </row>
    <row r="419" spans="1:5" ht="15">
      <c r="A419" s="158"/>
      <c r="B419" s="353"/>
      <c r="C419" s="111"/>
      <c r="D419" s="111"/>
      <c r="E419" s="30"/>
    </row>
    <row r="420" spans="1:5" ht="15">
      <c r="A420" s="158"/>
      <c r="B420" s="353"/>
      <c r="C420" s="111"/>
      <c r="D420" s="111"/>
      <c r="E420" s="30"/>
    </row>
    <row r="421" spans="1:5" ht="15">
      <c r="A421" s="158"/>
      <c r="B421" s="353"/>
      <c r="C421" s="111"/>
      <c r="D421" s="111"/>
      <c r="E421" s="30"/>
    </row>
    <row r="422" spans="1:5" ht="15">
      <c r="A422" s="158"/>
      <c r="B422" s="353"/>
      <c r="C422" s="111"/>
      <c r="D422" s="111"/>
      <c r="E422" s="30"/>
    </row>
    <row r="423" spans="1:5" ht="15">
      <c r="A423" s="158"/>
      <c r="B423" s="353"/>
      <c r="C423" s="111"/>
      <c r="D423" s="111"/>
      <c r="E423" s="30"/>
    </row>
    <row r="424" spans="1:5" ht="15">
      <c r="A424" s="158"/>
      <c r="B424" s="353"/>
      <c r="C424" s="111"/>
      <c r="D424" s="111"/>
      <c r="E424" s="30"/>
    </row>
    <row r="425" spans="1:5" ht="15">
      <c r="A425" s="158"/>
      <c r="B425" s="353"/>
      <c r="C425" s="111"/>
      <c r="D425" s="111"/>
      <c r="E425" s="30"/>
    </row>
    <row r="426" spans="1:5" ht="15">
      <c r="A426" s="158"/>
      <c r="B426" s="353"/>
      <c r="C426" s="111"/>
      <c r="D426" s="111"/>
      <c r="E426" s="30"/>
    </row>
    <row r="427" spans="1:5" ht="15">
      <c r="A427" s="158"/>
      <c r="B427" s="353"/>
      <c r="C427" s="111"/>
      <c r="D427" s="111"/>
      <c r="E427" s="30"/>
    </row>
    <row r="428" spans="1:5" ht="15">
      <c r="A428" s="158"/>
      <c r="B428" s="353"/>
      <c r="C428" s="111"/>
      <c r="D428" s="111"/>
      <c r="E428" s="30"/>
    </row>
    <row r="429" spans="1:5" ht="15">
      <c r="A429" s="158"/>
      <c r="B429" s="353"/>
      <c r="C429" s="111"/>
      <c r="D429" s="111"/>
      <c r="E429" s="30"/>
    </row>
    <row r="430" spans="1:5" ht="15">
      <c r="A430" s="158"/>
      <c r="B430" s="353"/>
      <c r="C430" s="111"/>
      <c r="D430" s="111"/>
      <c r="E430" s="30"/>
    </row>
    <row r="431" spans="1:5" ht="15">
      <c r="A431" s="158"/>
      <c r="B431" s="353"/>
      <c r="C431" s="111"/>
      <c r="D431" s="111"/>
      <c r="E431" s="30"/>
    </row>
    <row r="432" spans="1:5" ht="15">
      <c r="A432" s="158"/>
      <c r="B432" s="353"/>
      <c r="C432" s="111"/>
      <c r="D432" s="111"/>
      <c r="E432" s="30"/>
    </row>
    <row r="433" spans="1:5" ht="15">
      <c r="A433" s="158"/>
      <c r="B433" s="353"/>
      <c r="C433" s="111"/>
      <c r="D433" s="111"/>
      <c r="E433" s="30"/>
    </row>
    <row r="434" spans="1:5" ht="15">
      <c r="A434" s="158"/>
      <c r="B434" s="353"/>
      <c r="C434" s="111"/>
      <c r="D434" s="111"/>
      <c r="E434" s="30"/>
    </row>
    <row r="435" spans="1:5" ht="15">
      <c r="A435" s="158"/>
      <c r="B435" s="353"/>
      <c r="C435" s="111"/>
      <c r="D435" s="111"/>
      <c r="E435" s="30"/>
    </row>
    <row r="436" spans="1:5" ht="15">
      <c r="A436" s="158"/>
      <c r="B436" s="353"/>
      <c r="C436" s="111"/>
      <c r="D436" s="111"/>
      <c r="E436" s="30"/>
    </row>
    <row r="437" spans="1:5" ht="15">
      <c r="A437" s="158"/>
      <c r="B437" s="353"/>
      <c r="C437" s="111"/>
      <c r="D437" s="111"/>
      <c r="E437" s="30"/>
    </row>
    <row r="438" spans="1:5" ht="15">
      <c r="A438" s="158"/>
      <c r="B438" s="353"/>
      <c r="C438" s="111"/>
      <c r="D438" s="111"/>
      <c r="E438" s="30"/>
    </row>
    <row r="439" spans="1:5" ht="15">
      <c r="A439" s="158"/>
      <c r="B439" s="353"/>
      <c r="C439" s="111"/>
      <c r="D439" s="111"/>
      <c r="E439" s="30"/>
    </row>
    <row r="440" spans="1:5" ht="15">
      <c r="A440" s="158"/>
      <c r="B440" s="353"/>
      <c r="C440" s="111"/>
      <c r="D440" s="111"/>
      <c r="E440" s="30"/>
    </row>
    <row r="441" spans="1:5" ht="15">
      <c r="A441" s="158"/>
      <c r="B441" s="353"/>
      <c r="C441" s="111"/>
      <c r="D441" s="111"/>
      <c r="E441" s="30"/>
    </row>
    <row r="442" spans="1:5" ht="15">
      <c r="A442" s="158"/>
      <c r="B442" s="353"/>
      <c r="C442" s="111"/>
      <c r="D442" s="111"/>
      <c r="E442" s="30"/>
    </row>
    <row r="443" spans="1:5" ht="15">
      <c r="A443" s="158"/>
      <c r="B443" s="353"/>
      <c r="C443" s="111"/>
      <c r="D443" s="111"/>
      <c r="E443" s="30"/>
    </row>
    <row r="444" spans="1:5" ht="15">
      <c r="A444" s="158"/>
      <c r="B444" s="353"/>
      <c r="C444" s="111"/>
      <c r="D444" s="111"/>
      <c r="E444" s="30"/>
    </row>
    <row r="445" spans="1:5" ht="15">
      <c r="A445" s="158"/>
      <c r="B445" s="353"/>
      <c r="C445" s="111"/>
      <c r="D445" s="111"/>
      <c r="E445" s="30"/>
    </row>
    <row r="446" spans="1:5" ht="15">
      <c r="A446" s="158"/>
      <c r="B446" s="353"/>
      <c r="C446" s="111"/>
      <c r="D446" s="111"/>
      <c r="E446" s="30"/>
    </row>
    <row r="447" spans="1:5" ht="15">
      <c r="A447" s="158"/>
      <c r="B447" s="353"/>
      <c r="C447" s="111"/>
      <c r="D447" s="111"/>
      <c r="E447" s="30"/>
    </row>
    <row r="448" spans="1:5" ht="15">
      <c r="A448" s="158"/>
      <c r="B448" s="353"/>
      <c r="C448" s="111"/>
      <c r="D448" s="111"/>
      <c r="E448" s="30"/>
    </row>
    <row r="449" spans="1:5" ht="15">
      <c r="A449" s="158"/>
      <c r="B449" s="353"/>
      <c r="C449" s="111"/>
      <c r="D449" s="111"/>
      <c r="E449" s="30"/>
    </row>
    <row r="450" spans="1:5" ht="15">
      <c r="A450" s="158"/>
      <c r="B450" s="353"/>
      <c r="C450" s="111"/>
      <c r="D450" s="111"/>
      <c r="E450" s="30"/>
    </row>
    <row r="451" spans="1:5" ht="15">
      <c r="A451" s="158"/>
      <c r="B451" s="353"/>
      <c r="C451" s="111"/>
      <c r="D451" s="111"/>
      <c r="E451" s="30"/>
    </row>
    <row r="452" spans="1:5" ht="15">
      <c r="A452" s="158"/>
      <c r="B452" s="353"/>
      <c r="C452" s="111"/>
      <c r="D452" s="111"/>
      <c r="E452" s="30"/>
    </row>
    <row r="453" spans="1:5" ht="15">
      <c r="A453" s="158"/>
      <c r="B453" s="353"/>
      <c r="C453" s="111"/>
      <c r="D453" s="111"/>
      <c r="E453" s="30"/>
    </row>
    <row r="454" spans="1:5" ht="15">
      <c r="A454" s="158"/>
      <c r="B454" s="353"/>
      <c r="C454" s="111"/>
      <c r="D454" s="111"/>
      <c r="E454" s="30"/>
    </row>
    <row r="455" spans="1:5" ht="15">
      <c r="A455" s="158"/>
      <c r="B455" s="353"/>
      <c r="C455" s="111"/>
      <c r="D455" s="111"/>
      <c r="E455" s="30"/>
    </row>
    <row r="456" spans="1:5" ht="15">
      <c r="A456" s="158"/>
      <c r="B456" s="353"/>
      <c r="C456" s="111"/>
      <c r="D456" s="111"/>
      <c r="E456" s="30"/>
    </row>
    <row r="457" spans="1:5" ht="15">
      <c r="A457" s="158"/>
      <c r="B457" s="353"/>
      <c r="C457" s="111"/>
      <c r="D457" s="111"/>
      <c r="E457" s="30"/>
    </row>
    <row r="458" spans="1:5" ht="15">
      <c r="A458" s="158"/>
      <c r="B458" s="353"/>
      <c r="C458" s="111"/>
      <c r="D458" s="111"/>
      <c r="E458" s="30"/>
    </row>
    <row r="459" spans="1:5" ht="15">
      <c r="A459" s="158"/>
      <c r="B459" s="353"/>
      <c r="C459" s="111"/>
      <c r="D459" s="111"/>
      <c r="E459" s="30"/>
    </row>
    <row r="460" spans="1:5" ht="15">
      <c r="A460" s="158"/>
      <c r="B460" s="353"/>
      <c r="C460" s="111"/>
      <c r="D460" s="111"/>
      <c r="E460" s="30"/>
    </row>
    <row r="461" spans="1:5" ht="15">
      <c r="A461" s="158"/>
      <c r="B461" s="353"/>
      <c r="C461" s="111"/>
      <c r="D461" s="111"/>
      <c r="E461" s="30"/>
    </row>
    <row r="462" spans="1:5" ht="15">
      <c r="A462" s="158"/>
      <c r="B462" s="353"/>
      <c r="C462" s="111"/>
      <c r="D462" s="111"/>
      <c r="E462" s="30"/>
    </row>
    <row r="463" spans="1:5" ht="15">
      <c r="A463" s="158"/>
      <c r="B463" s="353"/>
      <c r="C463" s="111"/>
      <c r="D463" s="111"/>
      <c r="E463" s="30"/>
    </row>
    <row r="464" spans="1:5" ht="15">
      <c r="A464" s="158"/>
      <c r="B464" s="353"/>
      <c r="C464" s="111"/>
      <c r="D464" s="111"/>
      <c r="E464" s="30"/>
    </row>
    <row r="465" spans="1:5" ht="15">
      <c r="A465" s="158"/>
      <c r="B465" s="353"/>
      <c r="C465" s="111"/>
      <c r="D465" s="111"/>
      <c r="E465" s="30"/>
    </row>
    <row r="466" spans="1:5" ht="15">
      <c r="A466" s="158"/>
      <c r="B466" s="353"/>
      <c r="C466" s="111"/>
      <c r="D466" s="111"/>
      <c r="E466" s="30"/>
    </row>
    <row r="467" spans="1:5" ht="15">
      <c r="A467" s="158"/>
      <c r="B467" s="353"/>
      <c r="C467" s="111"/>
      <c r="D467" s="111"/>
      <c r="E467" s="30"/>
    </row>
    <row r="468" spans="1:5" ht="15">
      <c r="A468" s="158"/>
      <c r="B468" s="353"/>
      <c r="C468" s="111"/>
      <c r="D468" s="111"/>
      <c r="E468" s="30"/>
    </row>
    <row r="469" spans="1:5" ht="15">
      <c r="A469" s="158"/>
      <c r="B469" s="353"/>
      <c r="C469" s="111"/>
      <c r="D469" s="111"/>
      <c r="E469" s="30"/>
    </row>
    <row r="470" spans="1:5" ht="15">
      <c r="A470" s="158"/>
      <c r="B470" s="353"/>
      <c r="C470" s="111"/>
      <c r="D470" s="111"/>
      <c r="E470" s="30"/>
    </row>
    <row r="471" spans="1:5" ht="15">
      <c r="A471" s="158"/>
      <c r="B471" s="353"/>
      <c r="C471" s="111"/>
      <c r="D471" s="111"/>
      <c r="E471" s="30"/>
    </row>
    <row r="472" spans="1:5" ht="15">
      <c r="A472" s="158"/>
      <c r="B472" s="353"/>
      <c r="C472" s="111"/>
      <c r="D472" s="111"/>
      <c r="E472" s="30"/>
    </row>
    <row r="473" spans="1:5" ht="15">
      <c r="A473" s="158"/>
      <c r="B473" s="353"/>
      <c r="C473" s="111"/>
      <c r="D473" s="111"/>
      <c r="E473" s="30"/>
    </row>
    <row r="474" spans="1:5" ht="15">
      <c r="A474" s="158"/>
      <c r="B474" s="353"/>
      <c r="C474" s="111"/>
      <c r="D474" s="111"/>
      <c r="E474" s="30"/>
    </row>
    <row r="475" spans="1:5" ht="15">
      <c r="A475" s="158"/>
      <c r="B475" s="353"/>
      <c r="C475" s="111"/>
      <c r="D475" s="111"/>
      <c r="E475" s="30"/>
    </row>
    <row r="476" spans="1:5" ht="15">
      <c r="A476" s="158"/>
      <c r="B476" s="353"/>
      <c r="C476" s="111"/>
      <c r="D476" s="111"/>
      <c r="E476" s="30"/>
    </row>
    <row r="477" spans="1:5" ht="15">
      <c r="A477" s="158"/>
      <c r="B477" s="353"/>
      <c r="C477" s="111"/>
      <c r="D477" s="111"/>
      <c r="E477" s="30"/>
    </row>
    <row r="478" spans="1:5" ht="15">
      <c r="A478" s="158"/>
      <c r="B478" s="353"/>
      <c r="C478" s="111"/>
      <c r="D478" s="111"/>
      <c r="E478" s="30"/>
    </row>
    <row r="479" spans="1:5" ht="15">
      <c r="A479" s="158"/>
      <c r="B479" s="353"/>
      <c r="C479" s="111"/>
      <c r="D479" s="111"/>
      <c r="E479" s="30"/>
    </row>
    <row r="480" spans="1:5" ht="15">
      <c r="A480" s="158"/>
      <c r="B480" s="353"/>
      <c r="C480" s="111"/>
      <c r="D480" s="111"/>
      <c r="E480" s="30"/>
    </row>
    <row r="481" spans="1:5" ht="15">
      <c r="A481" s="158"/>
      <c r="B481" s="353"/>
      <c r="C481" s="111"/>
      <c r="D481" s="111"/>
      <c r="E481" s="30"/>
    </row>
    <row r="482" spans="1:5" ht="15">
      <c r="A482" s="158"/>
      <c r="B482" s="353"/>
      <c r="C482" s="111"/>
      <c r="D482" s="111"/>
      <c r="E482" s="30"/>
    </row>
    <row r="483" spans="1:5" ht="15">
      <c r="A483" s="158"/>
      <c r="B483" s="353"/>
      <c r="C483" s="111"/>
      <c r="D483" s="111"/>
      <c r="E483" s="30"/>
    </row>
    <row r="484" spans="1:5" ht="15">
      <c r="A484" s="158"/>
      <c r="B484" s="353"/>
      <c r="C484" s="111"/>
      <c r="D484" s="111"/>
      <c r="E484" s="30"/>
    </row>
    <row r="485" spans="1:5" ht="15">
      <c r="A485" s="158"/>
      <c r="B485" s="353"/>
      <c r="C485" s="111"/>
      <c r="D485" s="111"/>
      <c r="E485" s="30"/>
    </row>
    <row r="486" spans="1:5" ht="15">
      <c r="A486" s="158"/>
      <c r="B486" s="353"/>
      <c r="C486" s="111"/>
      <c r="D486" s="111"/>
      <c r="E486" s="30"/>
    </row>
    <row r="487" spans="1:5" ht="15">
      <c r="A487" s="158"/>
      <c r="B487" s="353"/>
      <c r="C487" s="111"/>
      <c r="D487" s="111"/>
      <c r="E487" s="30"/>
    </row>
    <row r="488" spans="1:5" ht="15">
      <c r="A488" s="158"/>
      <c r="B488" s="353"/>
      <c r="C488" s="111"/>
      <c r="D488" s="111"/>
      <c r="E488" s="30"/>
    </row>
    <row r="489" spans="1:5" ht="15">
      <c r="A489" s="158"/>
      <c r="B489" s="353"/>
      <c r="C489" s="111"/>
      <c r="D489" s="111"/>
      <c r="E489" s="30"/>
    </row>
    <row r="490" spans="1:5" ht="15">
      <c r="A490" s="158"/>
      <c r="B490" s="353"/>
      <c r="C490" s="111"/>
      <c r="D490" s="111"/>
      <c r="E490" s="30"/>
    </row>
    <row r="491" spans="1:5" ht="15">
      <c r="A491" s="158"/>
      <c r="B491" s="353"/>
      <c r="C491" s="111"/>
      <c r="D491" s="111"/>
      <c r="E491" s="30"/>
    </row>
    <row r="492" spans="1:5" ht="15">
      <c r="A492" s="158"/>
      <c r="B492" s="353"/>
      <c r="C492" s="111"/>
      <c r="D492" s="111"/>
      <c r="E492" s="30"/>
    </row>
    <row r="493" spans="1:5" ht="15">
      <c r="A493" s="158"/>
      <c r="B493" s="353"/>
      <c r="C493" s="111"/>
      <c r="D493" s="111"/>
      <c r="E493" s="30"/>
    </row>
    <row r="494" spans="1:5" ht="15">
      <c r="A494" s="158"/>
      <c r="B494" s="353"/>
      <c r="C494" s="111"/>
      <c r="D494" s="111"/>
      <c r="E494" s="30"/>
    </row>
    <row r="495" spans="1:5" ht="15">
      <c r="A495" s="158"/>
      <c r="B495" s="353"/>
      <c r="C495" s="111"/>
      <c r="D495" s="111"/>
      <c r="E495" s="30"/>
    </row>
    <row r="496" spans="1:5" ht="15">
      <c r="A496" s="158"/>
      <c r="B496" s="353"/>
      <c r="C496" s="111"/>
      <c r="D496" s="111"/>
      <c r="E496" s="30"/>
    </row>
    <row r="497" spans="1:5" ht="15">
      <c r="A497" s="158"/>
      <c r="B497" s="353"/>
      <c r="C497" s="111"/>
      <c r="D497" s="111"/>
      <c r="E497" s="30"/>
    </row>
    <row r="498" spans="1:5" ht="15">
      <c r="A498" s="158"/>
      <c r="B498" s="353"/>
      <c r="C498" s="111"/>
      <c r="D498" s="111"/>
      <c r="E498" s="30"/>
    </row>
    <row r="499" spans="1:5" ht="15">
      <c r="A499" s="158"/>
      <c r="B499" s="353"/>
      <c r="C499" s="111"/>
      <c r="D499" s="111"/>
      <c r="E499" s="30"/>
    </row>
    <row r="500" spans="1:5" ht="15">
      <c r="A500" s="158"/>
      <c r="B500" s="353"/>
      <c r="C500" s="111"/>
      <c r="D500" s="111"/>
      <c r="E500" s="30"/>
    </row>
    <row r="501" spans="1:5" ht="15">
      <c r="A501" s="158"/>
      <c r="B501" s="353"/>
      <c r="C501" s="111"/>
      <c r="D501" s="111"/>
      <c r="E501" s="30"/>
    </row>
    <row r="502" spans="1:5" ht="15">
      <c r="A502" s="158"/>
      <c r="B502" s="353"/>
      <c r="C502" s="111"/>
      <c r="D502" s="111"/>
      <c r="E502" s="30"/>
    </row>
    <row r="503" spans="1:5" ht="15">
      <c r="A503" s="158"/>
      <c r="B503" s="353"/>
      <c r="C503" s="111"/>
      <c r="D503" s="111"/>
      <c r="E503" s="30"/>
    </row>
    <row r="504" spans="1:5" ht="15">
      <c r="A504" s="158"/>
      <c r="B504" s="353"/>
      <c r="C504" s="111"/>
      <c r="D504" s="111"/>
      <c r="E504" s="30"/>
    </row>
    <row r="505" spans="1:5" ht="15">
      <c r="A505" s="158"/>
      <c r="B505" s="353"/>
      <c r="C505" s="111"/>
      <c r="D505" s="111"/>
      <c r="E505" s="30"/>
    </row>
    <row r="506" spans="1:5" ht="15">
      <c r="A506" s="158"/>
      <c r="B506" s="353"/>
      <c r="C506" s="111"/>
      <c r="D506" s="111"/>
      <c r="E506" s="30"/>
    </row>
    <row r="507" spans="1:5" ht="15">
      <c r="A507" s="158"/>
      <c r="B507" s="353"/>
      <c r="C507" s="111"/>
      <c r="D507" s="111"/>
      <c r="E507" s="30"/>
    </row>
    <row r="508" spans="1:5" ht="15">
      <c r="A508" s="158"/>
      <c r="B508" s="353"/>
      <c r="C508" s="111"/>
      <c r="D508" s="111"/>
      <c r="E508" s="30"/>
    </row>
    <row r="509" spans="1:5" ht="15">
      <c r="A509" s="158"/>
      <c r="B509" s="353"/>
      <c r="C509" s="111"/>
      <c r="D509" s="111"/>
      <c r="E509" s="30"/>
    </row>
    <row r="510" spans="1:5" ht="15">
      <c r="A510" s="158"/>
      <c r="B510" s="353"/>
      <c r="C510" s="111"/>
      <c r="D510" s="111"/>
      <c r="E510" s="30"/>
    </row>
    <row r="511" spans="1:5" ht="15">
      <c r="A511" s="158"/>
      <c r="B511" s="353"/>
      <c r="C511" s="111"/>
      <c r="D511" s="111"/>
      <c r="E511" s="30"/>
    </row>
    <row r="512" spans="1:5" ht="15">
      <c r="A512" s="158"/>
      <c r="B512" s="353"/>
      <c r="C512" s="111"/>
      <c r="D512" s="111"/>
      <c r="E512" s="30"/>
    </row>
    <row r="513" spans="1:5" ht="15">
      <c r="A513" s="158"/>
      <c r="B513" s="353"/>
      <c r="C513" s="111"/>
      <c r="D513" s="111"/>
      <c r="E513" s="30"/>
    </row>
    <row r="514" spans="1:5" ht="15">
      <c r="A514" s="158"/>
      <c r="B514" s="353"/>
      <c r="C514" s="111"/>
      <c r="D514" s="111"/>
      <c r="E514" s="30"/>
    </row>
    <row r="515" spans="1:5" ht="15">
      <c r="A515" s="158"/>
      <c r="B515" s="353"/>
      <c r="C515" s="111"/>
      <c r="D515" s="111"/>
      <c r="E515" s="30"/>
    </row>
    <row r="516" spans="1:5" ht="15">
      <c r="A516" s="158"/>
      <c r="B516" s="353"/>
      <c r="C516" s="111"/>
      <c r="D516" s="111"/>
      <c r="E516" s="30"/>
    </row>
    <row r="517" spans="1:5" ht="15">
      <c r="A517" s="158"/>
      <c r="B517" s="353"/>
      <c r="C517" s="111"/>
      <c r="D517" s="111"/>
      <c r="E517" s="30"/>
    </row>
    <row r="518" spans="1:5" ht="15">
      <c r="A518" s="158"/>
      <c r="B518" s="353"/>
      <c r="C518" s="111"/>
      <c r="D518" s="111"/>
      <c r="E518" s="30"/>
    </row>
    <row r="519" spans="1:5" ht="15">
      <c r="A519" s="158"/>
      <c r="B519" s="353"/>
      <c r="C519" s="111"/>
      <c r="D519" s="111"/>
      <c r="E519" s="30"/>
    </row>
    <row r="520" spans="1:5" ht="15">
      <c r="A520" s="158"/>
      <c r="B520" s="353"/>
      <c r="C520" s="111"/>
      <c r="D520" s="111"/>
      <c r="E520" s="30"/>
    </row>
    <row r="521" spans="1:5" ht="15">
      <c r="A521" s="158"/>
      <c r="B521" s="353"/>
      <c r="C521" s="111"/>
      <c r="D521" s="111"/>
      <c r="E521" s="30"/>
    </row>
    <row r="522" spans="1:5" ht="15">
      <c r="A522" s="158"/>
      <c r="B522" s="353"/>
      <c r="C522" s="111"/>
      <c r="D522" s="111"/>
      <c r="E522" s="30"/>
    </row>
    <row r="523" spans="1:5" ht="15">
      <c r="A523" s="158"/>
      <c r="B523" s="353"/>
      <c r="C523" s="111"/>
      <c r="D523" s="111"/>
      <c r="E523" s="30"/>
    </row>
    <row r="524" spans="1:5" ht="15">
      <c r="A524" s="158"/>
      <c r="B524" s="353"/>
      <c r="C524" s="111"/>
      <c r="D524" s="111"/>
      <c r="E524" s="30"/>
    </row>
    <row r="525" spans="1:5" ht="15">
      <c r="A525" s="158"/>
      <c r="B525" s="353"/>
      <c r="C525" s="111"/>
      <c r="D525" s="111"/>
      <c r="E525" s="30"/>
    </row>
    <row r="526" spans="1:5" ht="15">
      <c r="A526" s="158"/>
      <c r="B526" s="353"/>
      <c r="C526" s="111"/>
      <c r="D526" s="111"/>
      <c r="E526" s="30"/>
    </row>
    <row r="527" spans="1:5" ht="15">
      <c r="A527" s="158"/>
      <c r="B527" s="353"/>
      <c r="C527" s="111"/>
      <c r="D527" s="111"/>
      <c r="E527" s="30"/>
    </row>
    <row r="528" spans="1:5" ht="15">
      <c r="A528" s="158"/>
      <c r="B528" s="353"/>
      <c r="C528" s="111"/>
      <c r="D528" s="111"/>
      <c r="E528" s="30"/>
    </row>
    <row r="529" spans="1:5" ht="15">
      <c r="A529" s="158"/>
      <c r="B529" s="353"/>
      <c r="C529" s="111"/>
      <c r="D529" s="111"/>
      <c r="E529" s="30"/>
    </row>
    <row r="530" spans="1:5" ht="15">
      <c r="A530" s="158"/>
      <c r="B530" s="353"/>
      <c r="C530" s="111"/>
      <c r="D530" s="111"/>
      <c r="E530" s="30"/>
    </row>
    <row r="531" spans="1:5" ht="15">
      <c r="A531" s="158"/>
      <c r="B531" s="353"/>
      <c r="C531" s="111"/>
      <c r="D531" s="111"/>
      <c r="E531" s="30"/>
    </row>
    <row r="532" spans="1:5" ht="15">
      <c r="A532" s="158"/>
      <c r="B532" s="353"/>
      <c r="C532" s="111"/>
      <c r="D532" s="111"/>
      <c r="E532" s="30"/>
    </row>
    <row r="533" spans="1:5" ht="15">
      <c r="A533" s="158"/>
      <c r="B533" s="353"/>
      <c r="C533" s="111"/>
      <c r="D533" s="111"/>
      <c r="E533" s="30"/>
    </row>
    <row r="534" spans="1:5" ht="15">
      <c r="A534" s="158"/>
      <c r="B534" s="353"/>
      <c r="C534" s="111"/>
      <c r="D534" s="111"/>
      <c r="E534" s="30"/>
    </row>
    <row r="535" spans="1:5" ht="15">
      <c r="A535" s="158"/>
      <c r="B535" s="353"/>
      <c r="C535" s="111"/>
      <c r="D535" s="111"/>
      <c r="E535" s="30"/>
    </row>
    <row r="536" spans="1:5" ht="15">
      <c r="A536" s="158"/>
      <c r="B536" s="353"/>
      <c r="C536" s="111"/>
      <c r="D536" s="111"/>
      <c r="E536" s="30"/>
    </row>
    <row r="537" spans="1:5" ht="15">
      <c r="A537" s="158"/>
      <c r="B537" s="353"/>
      <c r="C537" s="111"/>
      <c r="D537" s="111"/>
      <c r="E537" s="30"/>
    </row>
    <row r="538" spans="1:5" ht="15">
      <c r="A538" s="158"/>
      <c r="B538" s="353"/>
      <c r="C538" s="111"/>
      <c r="D538" s="111"/>
      <c r="E538" s="30"/>
    </row>
    <row r="539" spans="1:5" ht="15">
      <c r="A539" s="158"/>
      <c r="B539" s="353"/>
      <c r="C539" s="111"/>
      <c r="D539" s="111"/>
      <c r="E539" s="30"/>
    </row>
    <row r="540" spans="1:5" ht="15">
      <c r="A540" s="158"/>
      <c r="B540" s="353"/>
      <c r="C540" s="111"/>
      <c r="D540" s="111"/>
      <c r="E540" s="30"/>
    </row>
    <row r="541" spans="1:5" ht="15">
      <c r="A541" s="158"/>
      <c r="B541" s="353"/>
      <c r="C541" s="111"/>
      <c r="D541" s="111"/>
      <c r="E541" s="30"/>
    </row>
    <row r="542" spans="1:5" ht="15">
      <c r="A542" s="158"/>
      <c r="B542" s="353"/>
      <c r="C542" s="111"/>
      <c r="D542" s="111"/>
      <c r="E542" s="30"/>
    </row>
    <row r="543" spans="1:5" ht="15">
      <c r="A543" s="158"/>
      <c r="B543" s="353"/>
      <c r="C543" s="111"/>
      <c r="D543" s="111"/>
      <c r="E543" s="30"/>
    </row>
    <row r="544" spans="1:5" ht="15">
      <c r="A544" s="158"/>
      <c r="B544" s="353"/>
      <c r="C544" s="111"/>
      <c r="D544" s="111"/>
      <c r="E544" s="30"/>
    </row>
    <row r="545" spans="1:5" ht="15">
      <c r="A545" s="158"/>
      <c r="B545" s="353"/>
      <c r="C545" s="111"/>
      <c r="D545" s="111"/>
      <c r="E545" s="30"/>
    </row>
    <row r="546" spans="1:5" ht="15">
      <c r="A546" s="158"/>
      <c r="B546" s="353"/>
      <c r="C546" s="111"/>
      <c r="D546" s="111"/>
      <c r="E546" s="30"/>
    </row>
    <row r="547" spans="1:5" ht="15">
      <c r="A547" s="158"/>
      <c r="B547" s="353"/>
      <c r="C547" s="111"/>
      <c r="D547" s="111"/>
      <c r="E547" s="30"/>
    </row>
    <row r="548" spans="1:5" ht="15">
      <c r="A548" s="158"/>
      <c r="B548" s="353"/>
      <c r="C548" s="111"/>
      <c r="D548" s="111"/>
      <c r="E548" s="30"/>
    </row>
    <row r="549" spans="1:5" ht="15">
      <c r="A549" s="158"/>
      <c r="B549" s="353"/>
      <c r="C549" s="111"/>
      <c r="D549" s="111"/>
      <c r="E549" s="30"/>
    </row>
    <row r="550" spans="1:5" ht="15">
      <c r="A550" s="158"/>
      <c r="B550" s="353"/>
      <c r="C550" s="111"/>
      <c r="D550" s="111"/>
      <c r="E550" s="30"/>
    </row>
    <row r="551" spans="1:5" ht="15">
      <c r="A551" s="158"/>
      <c r="B551" s="353"/>
      <c r="C551" s="111"/>
      <c r="D551" s="111"/>
      <c r="E551" s="30"/>
    </row>
    <row r="552" spans="1:5" ht="15">
      <c r="A552" s="158"/>
      <c r="B552" s="353"/>
      <c r="C552" s="111"/>
      <c r="D552" s="111"/>
      <c r="E552" s="30"/>
    </row>
    <row r="553" spans="1:5" ht="15">
      <c r="A553" s="158"/>
      <c r="B553" s="353"/>
      <c r="C553" s="111"/>
      <c r="D553" s="111"/>
      <c r="E553" s="30"/>
    </row>
    <row r="554" spans="1:5" ht="15">
      <c r="A554" s="158"/>
      <c r="B554" s="353"/>
      <c r="C554" s="111"/>
      <c r="D554" s="111"/>
      <c r="E554" s="30"/>
    </row>
    <row r="555" spans="1:5" ht="15">
      <c r="A555" s="158"/>
      <c r="B555" s="353"/>
      <c r="C555" s="111"/>
      <c r="D555" s="111"/>
      <c r="E555" s="30"/>
    </row>
    <row r="556" spans="1:5" ht="15">
      <c r="A556" s="158"/>
      <c r="B556" s="353"/>
      <c r="C556" s="111"/>
      <c r="D556" s="111"/>
      <c r="E556" s="30"/>
    </row>
    <row r="557" spans="1:5" ht="15">
      <c r="A557" s="158"/>
      <c r="B557" s="353"/>
      <c r="C557" s="111"/>
      <c r="D557" s="111"/>
      <c r="E557" s="30"/>
    </row>
    <row r="558" spans="1:5" ht="15">
      <c r="A558" s="158"/>
      <c r="B558" s="353"/>
      <c r="C558" s="111"/>
      <c r="D558" s="111"/>
      <c r="E558" s="30"/>
    </row>
    <row r="559" spans="1:5" ht="15">
      <c r="A559" s="158"/>
      <c r="B559" s="353"/>
      <c r="C559" s="111"/>
      <c r="D559" s="111"/>
      <c r="E559" s="30"/>
    </row>
    <row r="560" spans="1:5" ht="15">
      <c r="A560" s="158"/>
      <c r="B560" s="353"/>
      <c r="C560" s="111"/>
      <c r="D560" s="111"/>
      <c r="E560" s="30"/>
    </row>
    <row r="561" spans="1:5" ht="15">
      <c r="A561" s="158"/>
      <c r="B561" s="353"/>
      <c r="C561" s="111"/>
      <c r="D561" s="111"/>
      <c r="E561" s="30"/>
    </row>
    <row r="562" spans="1:5" ht="15">
      <c r="A562" s="158"/>
      <c r="B562" s="353"/>
      <c r="C562" s="111"/>
      <c r="D562" s="111"/>
      <c r="E562" s="30"/>
    </row>
    <row r="563" spans="1:5" ht="15">
      <c r="A563" s="158"/>
      <c r="B563" s="353"/>
      <c r="C563" s="111"/>
      <c r="D563" s="111"/>
      <c r="E563" s="30"/>
    </row>
    <row r="564" spans="1:5" ht="15">
      <c r="A564" s="158"/>
      <c r="B564" s="353"/>
      <c r="C564" s="111"/>
      <c r="D564" s="111"/>
      <c r="E564" s="30"/>
    </row>
    <row r="565" spans="1:5" ht="15">
      <c r="A565" s="158"/>
      <c r="B565" s="353"/>
      <c r="C565" s="111"/>
      <c r="D565" s="111"/>
      <c r="E565" s="30"/>
    </row>
    <row r="566" spans="1:5" ht="15">
      <c r="A566" s="158"/>
      <c r="B566" s="353"/>
      <c r="C566" s="111"/>
      <c r="D566" s="111"/>
      <c r="E566" s="30"/>
    </row>
    <row r="567" spans="1:5" ht="15">
      <c r="A567" s="158"/>
      <c r="B567" s="353"/>
      <c r="C567" s="111"/>
      <c r="D567" s="111"/>
      <c r="E567" s="30"/>
    </row>
    <row r="568" spans="1:5" ht="15">
      <c r="A568" s="158"/>
      <c r="B568" s="353"/>
      <c r="C568" s="111"/>
      <c r="D568" s="111"/>
      <c r="E568" s="30"/>
    </row>
    <row r="569" spans="1:5" ht="15">
      <c r="A569" s="158"/>
      <c r="B569" s="353"/>
      <c r="C569" s="111"/>
      <c r="D569" s="111"/>
      <c r="E569" s="30"/>
    </row>
    <row r="570" spans="1:5" ht="15">
      <c r="A570" s="158"/>
      <c r="B570" s="353"/>
      <c r="C570" s="111"/>
      <c r="D570" s="111"/>
      <c r="E570" s="30"/>
    </row>
    <row r="571" spans="1:5" ht="15">
      <c r="A571" s="158"/>
      <c r="B571" s="353"/>
      <c r="C571" s="111"/>
      <c r="D571" s="111"/>
      <c r="E571" s="30"/>
    </row>
    <row r="572" spans="1:5" ht="15">
      <c r="A572" s="158"/>
      <c r="B572" s="353"/>
      <c r="C572" s="111"/>
      <c r="D572" s="111"/>
      <c r="E572" s="30"/>
    </row>
    <row r="573" spans="1:5" ht="15">
      <c r="A573" s="158"/>
      <c r="B573" s="353"/>
      <c r="C573" s="111"/>
      <c r="D573" s="111"/>
      <c r="E573" s="30"/>
    </row>
    <row r="574" spans="1:5" ht="15">
      <c r="A574" s="158"/>
      <c r="B574" s="353"/>
      <c r="C574" s="111"/>
      <c r="D574" s="111"/>
      <c r="E574" s="30"/>
    </row>
    <row r="575" spans="1:5" ht="15">
      <c r="A575" s="158"/>
      <c r="B575" s="353"/>
      <c r="C575" s="111"/>
      <c r="D575" s="111"/>
      <c r="E575" s="30"/>
    </row>
    <row r="576" spans="1:5" ht="15">
      <c r="A576" s="158"/>
      <c r="B576" s="353"/>
      <c r="C576" s="111"/>
      <c r="D576" s="111"/>
      <c r="E576" s="30"/>
    </row>
    <row r="577" spans="1:5" ht="15">
      <c r="A577" s="158"/>
      <c r="B577" s="353"/>
      <c r="C577" s="111"/>
      <c r="D577" s="111"/>
      <c r="E577" s="30"/>
    </row>
    <row r="578" spans="1:5" ht="15">
      <c r="A578" s="158"/>
      <c r="B578" s="353"/>
      <c r="C578" s="111"/>
      <c r="D578" s="111"/>
      <c r="E578" s="30"/>
    </row>
    <row r="579" spans="1:5" ht="15">
      <c r="A579" s="158"/>
      <c r="B579" s="353"/>
      <c r="C579" s="111"/>
      <c r="D579" s="111"/>
      <c r="E579" s="30"/>
    </row>
    <row r="580" spans="1:5" ht="15">
      <c r="A580" s="158"/>
      <c r="B580" s="353"/>
      <c r="C580" s="111"/>
      <c r="D580" s="111"/>
      <c r="E580" s="30"/>
    </row>
    <row r="581" spans="1:5" ht="15">
      <c r="A581" s="158"/>
      <c r="B581" s="353"/>
      <c r="C581" s="111"/>
      <c r="D581" s="111"/>
      <c r="E581" s="30"/>
    </row>
    <row r="582" spans="1:5" ht="15">
      <c r="A582" s="158"/>
      <c r="B582" s="353"/>
      <c r="C582" s="111"/>
      <c r="D582" s="111"/>
      <c r="E582" s="30"/>
    </row>
    <row r="583" spans="1:5" ht="15">
      <c r="A583" s="158"/>
      <c r="B583" s="353"/>
      <c r="C583" s="111"/>
      <c r="D583" s="111"/>
      <c r="E583" s="30"/>
    </row>
    <row r="584" spans="1:5" ht="15">
      <c r="A584" s="158"/>
      <c r="B584" s="353"/>
      <c r="C584" s="111"/>
      <c r="D584" s="111"/>
      <c r="E584" s="30"/>
    </row>
    <row r="585" spans="1:5" ht="15">
      <c r="A585" s="158"/>
      <c r="B585" s="353"/>
      <c r="C585" s="111"/>
      <c r="D585" s="111"/>
      <c r="E585" s="30"/>
    </row>
    <row r="586" spans="1:5" ht="15">
      <c r="A586" s="158"/>
      <c r="B586" s="353"/>
      <c r="C586" s="111"/>
      <c r="D586" s="111"/>
      <c r="E586" s="30"/>
    </row>
    <row r="587" spans="1:5" ht="15">
      <c r="A587" s="158"/>
      <c r="B587" s="353"/>
      <c r="C587" s="111"/>
      <c r="D587" s="111"/>
      <c r="E587" s="30"/>
    </row>
    <row r="588" spans="1:5" ht="15">
      <c r="A588" s="158"/>
      <c r="B588" s="353"/>
      <c r="C588" s="111"/>
      <c r="D588" s="111"/>
      <c r="E588" s="30"/>
    </row>
    <row r="589" spans="1:5" ht="15">
      <c r="A589" s="158"/>
      <c r="B589" s="353"/>
      <c r="C589" s="111"/>
      <c r="D589" s="111"/>
      <c r="E589" s="30"/>
    </row>
    <row r="590" spans="1:5" ht="15">
      <c r="A590" s="158"/>
      <c r="B590" s="353"/>
      <c r="C590" s="111"/>
      <c r="D590" s="111"/>
      <c r="E590" s="30"/>
    </row>
    <row r="591" spans="1:5" ht="15">
      <c r="A591" s="158"/>
      <c r="B591" s="353"/>
      <c r="C591" s="111"/>
      <c r="D591" s="111"/>
      <c r="E591" s="30"/>
    </row>
    <row r="592" spans="1:5" ht="15">
      <c r="A592" s="158"/>
      <c r="B592" s="353"/>
      <c r="C592" s="111"/>
      <c r="D592" s="111"/>
      <c r="E592" s="30"/>
    </row>
    <row r="593" spans="1:5" ht="15">
      <c r="A593" s="158"/>
      <c r="B593" s="353"/>
      <c r="C593" s="111"/>
      <c r="D593" s="111"/>
      <c r="E593" s="30"/>
    </row>
    <row r="594" spans="1:5" ht="15">
      <c r="A594" s="158"/>
      <c r="B594" s="353"/>
      <c r="C594" s="111"/>
      <c r="D594" s="111"/>
      <c r="E594" s="30"/>
    </row>
    <row r="595" spans="1:5" ht="15">
      <c r="A595" s="158"/>
      <c r="B595" s="353"/>
      <c r="C595" s="111"/>
      <c r="D595" s="111"/>
      <c r="E595" s="30"/>
    </row>
    <row r="596" spans="1:5" ht="15">
      <c r="A596" s="158"/>
      <c r="B596" s="353"/>
      <c r="C596" s="111"/>
      <c r="D596" s="111"/>
      <c r="E596" s="30"/>
    </row>
    <row r="597" spans="1:5" ht="15">
      <c r="A597" s="158"/>
      <c r="B597" s="353"/>
      <c r="C597" s="111"/>
      <c r="D597" s="111"/>
      <c r="E597" s="30"/>
    </row>
    <row r="598" spans="1:5" ht="15">
      <c r="A598" s="158"/>
      <c r="B598" s="353"/>
      <c r="C598" s="111"/>
      <c r="D598" s="111"/>
      <c r="E598" s="30"/>
    </row>
    <row r="599" spans="1:5" ht="15">
      <c r="A599" s="158"/>
      <c r="B599" s="353"/>
      <c r="C599" s="111"/>
      <c r="D599" s="111"/>
      <c r="E599" s="30"/>
    </row>
    <row r="600" spans="1:5" ht="15">
      <c r="A600" s="158"/>
      <c r="B600" s="353"/>
      <c r="C600" s="111"/>
      <c r="D600" s="111"/>
      <c r="E600" s="30"/>
    </row>
    <row r="601" spans="1:5" ht="15">
      <c r="A601" s="158"/>
      <c r="B601" s="353"/>
      <c r="C601" s="111"/>
      <c r="D601" s="111"/>
      <c r="E601" s="30"/>
    </row>
    <row r="602" spans="1:5" ht="15">
      <c r="A602" s="158"/>
      <c r="B602" s="353"/>
      <c r="C602" s="111"/>
      <c r="D602" s="111"/>
      <c r="E602" s="30"/>
    </row>
    <row r="603" spans="1:5" ht="15">
      <c r="A603" s="158"/>
      <c r="B603" s="353"/>
      <c r="C603" s="111"/>
      <c r="D603" s="111"/>
      <c r="E603" s="30"/>
    </row>
    <row r="604" spans="1:5" ht="15">
      <c r="A604" s="158"/>
      <c r="B604" s="353"/>
      <c r="C604" s="111"/>
      <c r="D604" s="111"/>
      <c r="E604" s="30"/>
    </row>
    <row r="605" spans="1:5" ht="15">
      <c r="A605" s="158"/>
      <c r="B605" s="353"/>
      <c r="C605" s="111"/>
      <c r="D605" s="111"/>
      <c r="E605" s="30"/>
    </row>
    <row r="606" spans="1:5" ht="15">
      <c r="A606" s="158"/>
      <c r="B606" s="353"/>
      <c r="C606" s="111"/>
      <c r="D606" s="111"/>
      <c r="E606" s="30"/>
    </row>
    <row r="607" spans="1:5" ht="15">
      <c r="A607" s="158"/>
      <c r="B607" s="353"/>
      <c r="C607" s="111"/>
      <c r="D607" s="111"/>
      <c r="E607" s="30"/>
    </row>
    <row r="608" spans="1:5" ht="15">
      <c r="A608" s="158"/>
      <c r="B608" s="353"/>
      <c r="C608" s="111"/>
      <c r="D608" s="111"/>
      <c r="E608" s="30"/>
    </row>
    <row r="609" spans="1:5" ht="15">
      <c r="A609" s="158"/>
      <c r="B609" s="353"/>
      <c r="C609" s="111"/>
      <c r="D609" s="111"/>
      <c r="E609" s="30"/>
    </row>
    <row r="610" spans="1:5" ht="15">
      <c r="A610" s="158"/>
      <c r="B610" s="353"/>
      <c r="C610" s="111"/>
      <c r="D610" s="111"/>
      <c r="E610" s="30"/>
    </row>
    <row r="611" spans="1:5" ht="15">
      <c r="A611" s="158"/>
      <c r="B611" s="353"/>
      <c r="C611" s="111"/>
      <c r="D611" s="111"/>
      <c r="E611" s="30"/>
    </row>
    <row r="612" spans="1:5" ht="15">
      <c r="A612" s="158"/>
      <c r="B612" s="353"/>
      <c r="C612" s="111"/>
      <c r="D612" s="111"/>
      <c r="E612" s="30"/>
    </row>
    <row r="613" spans="1:5" ht="15">
      <c r="A613" s="158"/>
      <c r="B613" s="353"/>
      <c r="C613" s="111"/>
      <c r="D613" s="111"/>
      <c r="E613" s="30"/>
    </row>
    <row r="614" spans="1:5" ht="15">
      <c r="A614" s="158"/>
      <c r="B614" s="353"/>
      <c r="C614" s="111"/>
      <c r="D614" s="111"/>
      <c r="E614" s="30"/>
    </row>
    <row r="615" spans="1:5" ht="15">
      <c r="A615" s="158"/>
      <c r="B615" s="353"/>
      <c r="C615" s="111"/>
      <c r="D615" s="111"/>
      <c r="E615" s="30"/>
    </row>
    <row r="616" spans="1:5" ht="15">
      <c r="A616" s="158"/>
      <c r="B616" s="353"/>
      <c r="C616" s="111"/>
      <c r="D616" s="111"/>
      <c r="E616" s="30"/>
    </row>
    <row r="617" spans="1:5" ht="15">
      <c r="A617" s="158"/>
      <c r="B617" s="353"/>
      <c r="C617" s="111"/>
      <c r="D617" s="111"/>
      <c r="E617" s="30"/>
    </row>
    <row r="618" spans="1:5" ht="15">
      <c r="A618" s="158"/>
      <c r="B618" s="353"/>
      <c r="C618" s="111"/>
      <c r="D618" s="111"/>
      <c r="E618" s="30"/>
    </row>
    <row r="619" spans="1:5" ht="15">
      <c r="A619" s="158"/>
      <c r="B619" s="353"/>
      <c r="C619" s="111"/>
      <c r="D619" s="111"/>
      <c r="E619" s="30"/>
    </row>
    <row r="620" spans="1:5" ht="15">
      <c r="A620" s="158"/>
      <c r="B620" s="353"/>
      <c r="C620" s="111"/>
      <c r="D620" s="111"/>
      <c r="E620" s="30"/>
    </row>
    <row r="621" spans="1:5" ht="15">
      <c r="A621" s="158"/>
      <c r="B621" s="353"/>
      <c r="C621" s="111"/>
      <c r="D621" s="111"/>
      <c r="E621" s="30"/>
    </row>
    <row r="622" spans="1:5" ht="15">
      <c r="A622" s="158"/>
      <c r="B622" s="353"/>
      <c r="C622" s="111"/>
      <c r="D622" s="111"/>
      <c r="E622" s="30"/>
    </row>
    <row r="623" spans="1:5" ht="15">
      <c r="A623" s="158"/>
      <c r="B623" s="353"/>
      <c r="C623" s="111"/>
      <c r="D623" s="111"/>
      <c r="E623" s="30"/>
    </row>
    <row r="624" spans="1:5" ht="15">
      <c r="A624" s="158"/>
      <c r="B624" s="353"/>
      <c r="C624" s="111"/>
      <c r="D624" s="111"/>
      <c r="E624" s="30"/>
    </row>
    <row r="625" spans="1:5" ht="15">
      <c r="A625" s="158"/>
      <c r="B625" s="353"/>
      <c r="C625" s="111"/>
      <c r="D625" s="111"/>
      <c r="E625" s="30"/>
    </row>
    <row r="626" spans="1:5" ht="15">
      <c r="A626" s="158"/>
      <c r="B626" s="353"/>
      <c r="C626" s="111"/>
      <c r="D626" s="111"/>
      <c r="E626" s="30"/>
    </row>
    <row r="627" spans="1:5" ht="15">
      <c r="A627" s="158"/>
      <c r="B627" s="353"/>
      <c r="C627" s="111"/>
      <c r="D627" s="111"/>
      <c r="E627" s="30"/>
    </row>
    <row r="628" spans="1:5" ht="15">
      <c r="A628" s="158"/>
      <c r="B628" s="353"/>
      <c r="C628" s="111"/>
      <c r="D628" s="111"/>
      <c r="E628" s="30"/>
    </row>
    <row r="629" spans="1:5" ht="15">
      <c r="A629" s="158"/>
      <c r="B629" s="353"/>
      <c r="C629" s="111"/>
      <c r="D629" s="111"/>
      <c r="E629" s="30"/>
    </row>
    <row r="630" spans="1:5" ht="15">
      <c r="A630" s="158"/>
      <c r="B630" s="353"/>
      <c r="C630" s="111"/>
      <c r="D630" s="111"/>
      <c r="E630" s="30"/>
    </row>
    <row r="631" spans="1:5" ht="15">
      <c r="A631" s="158"/>
      <c r="B631" s="353"/>
      <c r="C631" s="111"/>
      <c r="D631" s="111"/>
      <c r="E631" s="30"/>
    </row>
    <row r="632" spans="1:5" ht="15">
      <c r="A632" s="158"/>
      <c r="B632" s="353"/>
      <c r="C632" s="111"/>
      <c r="D632" s="111"/>
      <c r="E632" s="30"/>
    </row>
    <row r="633" spans="1:5" ht="15">
      <c r="A633" s="158"/>
      <c r="B633" s="353"/>
      <c r="C633" s="111"/>
      <c r="D633" s="111"/>
      <c r="E633" s="30"/>
    </row>
    <row r="634" spans="1:5" ht="15">
      <c r="A634" s="158"/>
      <c r="B634" s="353"/>
      <c r="C634" s="111"/>
      <c r="D634" s="111"/>
      <c r="E634" s="30"/>
    </row>
    <row r="635" spans="1:5" ht="15">
      <c r="A635" s="158"/>
      <c r="B635" s="353"/>
      <c r="C635" s="111"/>
      <c r="D635" s="111"/>
      <c r="E635" s="30"/>
    </row>
    <row r="636" spans="1:5" ht="15">
      <c r="A636" s="158"/>
      <c r="B636" s="353"/>
      <c r="C636" s="111"/>
      <c r="D636" s="111"/>
      <c r="E636" s="30"/>
    </row>
    <row r="637" spans="1:5" ht="15">
      <c r="A637" s="158"/>
      <c r="B637" s="353"/>
      <c r="C637" s="111"/>
      <c r="D637" s="111"/>
      <c r="E637" s="30"/>
    </row>
    <row r="638" spans="1:5" ht="15">
      <c r="A638" s="158"/>
      <c r="B638" s="353"/>
      <c r="C638" s="111"/>
      <c r="D638" s="111"/>
      <c r="E638" s="30"/>
    </row>
    <row r="639" spans="1:5" ht="15">
      <c r="A639" s="158"/>
      <c r="B639" s="353"/>
      <c r="C639" s="111"/>
      <c r="D639" s="111"/>
      <c r="E639" s="30"/>
    </row>
    <row r="640" spans="1:5" ht="15">
      <c r="A640" s="158"/>
      <c r="B640" s="353"/>
      <c r="C640" s="111"/>
      <c r="D640" s="111"/>
      <c r="E640" s="30"/>
    </row>
    <row r="641" spans="1:5" ht="15">
      <c r="A641" s="158"/>
      <c r="B641" s="353"/>
      <c r="C641" s="111"/>
      <c r="D641" s="111"/>
      <c r="E641" s="30"/>
    </row>
    <row r="642" spans="1:5" ht="15">
      <c r="A642" s="158"/>
      <c r="B642" s="353"/>
      <c r="C642" s="111"/>
      <c r="D642" s="111"/>
      <c r="E642" s="30"/>
    </row>
    <row r="643" spans="1:5" ht="15">
      <c r="A643" s="158"/>
      <c r="B643" s="353"/>
      <c r="C643" s="111"/>
      <c r="D643" s="111"/>
      <c r="E643" s="30"/>
    </row>
    <row r="644" spans="1:5" ht="15">
      <c r="A644" s="158"/>
      <c r="B644" s="353"/>
      <c r="C644" s="111"/>
      <c r="D644" s="111"/>
      <c r="E644" s="30"/>
    </row>
    <row r="645" spans="1:5" ht="15">
      <c r="A645" s="158"/>
      <c r="B645" s="353"/>
      <c r="C645" s="111"/>
      <c r="D645" s="111"/>
      <c r="E645" s="30"/>
    </row>
    <row r="646" spans="1:5" ht="15">
      <c r="A646" s="158"/>
      <c r="B646" s="353"/>
      <c r="C646" s="111"/>
      <c r="D646" s="111"/>
      <c r="E646" s="30"/>
    </row>
    <row r="647" spans="1:5" ht="15">
      <c r="A647" s="158"/>
      <c r="B647" s="353"/>
      <c r="C647" s="111"/>
      <c r="D647" s="111"/>
      <c r="E647" s="30"/>
    </row>
    <row r="648" spans="1:5" ht="15">
      <c r="A648" s="158"/>
      <c r="B648" s="353"/>
      <c r="C648" s="111"/>
      <c r="D648" s="111"/>
      <c r="E648" s="30"/>
    </row>
    <row r="649" spans="1:5" ht="15">
      <c r="A649" s="158"/>
      <c r="B649" s="353"/>
      <c r="C649" s="111"/>
      <c r="D649" s="111"/>
      <c r="E649" s="30"/>
    </row>
    <row r="650" spans="1:5" ht="15">
      <c r="A650" s="158"/>
      <c r="B650" s="353"/>
      <c r="C650" s="111"/>
      <c r="D650" s="111"/>
      <c r="E650" s="30"/>
    </row>
    <row r="651" spans="1:5" ht="15">
      <c r="A651" s="158"/>
      <c r="B651" s="353"/>
      <c r="C651" s="111"/>
      <c r="D651" s="111"/>
      <c r="E651" s="30"/>
    </row>
    <row r="652" spans="1:5" ht="15">
      <c r="A652" s="158"/>
      <c r="B652" s="353"/>
      <c r="C652" s="111"/>
      <c r="D652" s="111"/>
      <c r="E652" s="30"/>
    </row>
    <row r="653" spans="1:5" ht="15">
      <c r="A653" s="158"/>
      <c r="B653" s="353"/>
      <c r="C653" s="111"/>
      <c r="D653" s="111"/>
      <c r="E653" s="30"/>
    </row>
    <row r="654" spans="1:5" ht="15">
      <c r="A654" s="158"/>
      <c r="B654" s="353"/>
      <c r="C654" s="111"/>
      <c r="D654" s="111"/>
      <c r="E654" s="30"/>
    </row>
    <row r="655" spans="1:5" ht="15">
      <c r="A655" s="158"/>
      <c r="B655" s="353"/>
      <c r="C655" s="111"/>
      <c r="D655" s="111"/>
      <c r="E655" s="30"/>
    </row>
    <row r="656" spans="1:5" ht="15">
      <c r="A656" s="158"/>
      <c r="B656" s="353"/>
      <c r="C656" s="111"/>
      <c r="D656" s="111"/>
      <c r="E656" s="30"/>
    </row>
    <row r="657" spans="1:5" ht="15">
      <c r="A657" s="158"/>
      <c r="B657" s="353"/>
      <c r="C657" s="111"/>
      <c r="D657" s="111"/>
      <c r="E657" s="30"/>
    </row>
    <row r="658" spans="1:5" ht="15">
      <c r="A658" s="158"/>
      <c r="B658" s="353"/>
      <c r="C658" s="111"/>
      <c r="D658" s="111"/>
      <c r="E658" s="30"/>
    </row>
    <row r="659" spans="1:5" ht="15">
      <c r="A659" s="158"/>
      <c r="B659" s="353"/>
      <c r="C659" s="111"/>
      <c r="D659" s="111"/>
      <c r="E659" s="30"/>
    </row>
    <row r="660" spans="1:5" ht="15">
      <c r="A660" s="158"/>
      <c r="B660" s="353"/>
      <c r="C660" s="111"/>
      <c r="D660" s="111"/>
      <c r="E660" s="30"/>
    </row>
    <row r="661" spans="1:5" ht="15">
      <c r="A661" s="158"/>
      <c r="B661" s="353"/>
      <c r="C661" s="111"/>
      <c r="D661" s="111"/>
      <c r="E661" s="30"/>
    </row>
    <row r="662" spans="1:5" ht="15">
      <c r="A662" s="158"/>
      <c r="B662" s="353"/>
      <c r="C662" s="111"/>
      <c r="D662" s="111"/>
      <c r="E662" s="30"/>
    </row>
    <row r="663" spans="1:5" ht="15">
      <c r="A663" s="158"/>
      <c r="B663" s="353"/>
      <c r="C663" s="111"/>
      <c r="D663" s="111"/>
      <c r="E663" s="30"/>
    </row>
    <row r="664" spans="1:5" ht="15">
      <c r="A664" s="158"/>
      <c r="B664" s="353"/>
      <c r="C664" s="111"/>
      <c r="D664" s="111"/>
      <c r="E664" s="30"/>
    </row>
    <row r="665" spans="1:5" ht="15">
      <c r="A665" s="158"/>
      <c r="B665" s="353"/>
      <c r="C665" s="111"/>
      <c r="D665" s="111"/>
      <c r="E665" s="30"/>
    </row>
    <row r="666" spans="1:5" ht="15">
      <c r="A666" s="158"/>
      <c r="B666" s="353"/>
      <c r="C666" s="111"/>
      <c r="D666" s="111"/>
      <c r="E666" s="30"/>
    </row>
    <row r="667" spans="1:5" ht="15">
      <c r="A667" s="158"/>
      <c r="B667" s="353"/>
      <c r="C667" s="111"/>
      <c r="D667" s="111"/>
      <c r="E667" s="30"/>
    </row>
    <row r="668" spans="1:5" ht="15">
      <c r="A668" s="158"/>
      <c r="B668" s="353"/>
      <c r="C668" s="111"/>
      <c r="D668" s="111"/>
      <c r="E668" s="30"/>
    </row>
    <row r="669" spans="1:5" ht="15">
      <c r="A669" s="158"/>
      <c r="B669" s="353"/>
      <c r="C669" s="111"/>
      <c r="D669" s="111"/>
      <c r="E669" s="30"/>
    </row>
    <row r="670" spans="1:5" ht="15">
      <c r="A670" s="158"/>
      <c r="B670" s="353"/>
      <c r="C670" s="111"/>
      <c r="D670" s="111"/>
      <c r="E670" s="30"/>
    </row>
    <row r="671" spans="1:5" ht="15">
      <c r="A671" s="158"/>
      <c r="B671" s="353"/>
      <c r="C671" s="111"/>
      <c r="D671" s="111"/>
      <c r="E671" s="30"/>
    </row>
    <row r="672" spans="1:5" ht="15">
      <c r="A672" s="158"/>
      <c r="B672" s="353"/>
      <c r="C672" s="111"/>
      <c r="D672" s="111"/>
      <c r="E672" s="30"/>
    </row>
    <row r="673" spans="1:5" ht="15">
      <c r="A673" s="158"/>
      <c r="B673" s="353"/>
      <c r="C673" s="111"/>
      <c r="D673" s="111"/>
      <c r="E673" s="30"/>
    </row>
    <row r="674" spans="1:5" ht="15">
      <c r="A674" s="158"/>
      <c r="B674" s="353"/>
      <c r="C674" s="111"/>
      <c r="D674" s="111"/>
      <c r="E674" s="30"/>
    </row>
    <row r="675" spans="1:5" ht="15">
      <c r="A675" s="158"/>
      <c r="B675" s="353"/>
      <c r="C675" s="111"/>
      <c r="D675" s="111"/>
      <c r="E675" s="30"/>
    </row>
    <row r="676" spans="1:5" ht="15">
      <c r="A676" s="158"/>
      <c r="B676" s="353"/>
      <c r="C676" s="111"/>
      <c r="D676" s="111"/>
      <c r="E676" s="30"/>
    </row>
    <row r="677" spans="1:5" ht="15">
      <c r="A677" s="158"/>
      <c r="B677" s="353"/>
      <c r="C677" s="111"/>
      <c r="D677" s="111"/>
      <c r="E677" s="30"/>
    </row>
    <row r="678" spans="1:5" ht="15">
      <c r="A678" s="158"/>
      <c r="B678" s="353"/>
      <c r="C678" s="111"/>
      <c r="D678" s="111"/>
      <c r="E678" s="30"/>
    </row>
    <row r="679" spans="1:5" ht="15">
      <c r="A679" s="158"/>
      <c r="B679" s="353"/>
      <c r="C679" s="111"/>
      <c r="D679" s="111"/>
      <c r="E679" s="30"/>
    </row>
    <row r="680" spans="1:5" ht="15">
      <c r="A680" s="158"/>
      <c r="B680" s="353"/>
      <c r="C680" s="111"/>
      <c r="D680" s="111"/>
      <c r="E680" s="30"/>
    </row>
    <row r="681" spans="1:5" ht="15">
      <c r="A681" s="158"/>
      <c r="B681" s="353"/>
      <c r="C681" s="111"/>
      <c r="D681" s="111"/>
      <c r="E681" s="30"/>
    </row>
    <row r="682" spans="1:5" ht="15">
      <c r="A682" s="158"/>
      <c r="B682" s="353"/>
      <c r="C682" s="111"/>
      <c r="D682" s="111"/>
      <c r="E682" s="30"/>
    </row>
    <row r="683" spans="1:5" ht="15">
      <c r="A683" s="158"/>
      <c r="B683" s="353"/>
      <c r="C683" s="111"/>
      <c r="D683" s="111"/>
      <c r="E683" s="30"/>
    </row>
    <row r="684" spans="1:5" ht="15">
      <c r="A684" s="158"/>
      <c r="B684" s="353"/>
      <c r="C684" s="111"/>
      <c r="D684" s="111"/>
      <c r="E684" s="30"/>
    </row>
    <row r="685" spans="1:5" ht="15">
      <c r="A685" s="158"/>
      <c r="B685" s="353"/>
      <c r="C685" s="111"/>
      <c r="D685" s="111"/>
      <c r="E685" s="30"/>
    </row>
    <row r="686" spans="1:5" ht="15">
      <c r="A686" s="158"/>
      <c r="B686" s="353"/>
      <c r="C686" s="111"/>
      <c r="D686" s="111"/>
      <c r="E686" s="30"/>
    </row>
    <row r="687" spans="1:5" ht="15">
      <c r="A687" s="158"/>
      <c r="B687" s="353"/>
      <c r="C687" s="111"/>
      <c r="D687" s="111"/>
      <c r="E687" s="30"/>
    </row>
    <row r="688" spans="1:5" ht="15">
      <c r="A688" s="158"/>
      <c r="B688" s="353"/>
      <c r="C688" s="111"/>
      <c r="D688" s="111"/>
      <c r="E688" s="30"/>
    </row>
    <row r="689" spans="1:5" ht="15">
      <c r="A689" s="158"/>
      <c r="B689" s="353"/>
      <c r="C689" s="111"/>
      <c r="D689" s="111"/>
      <c r="E689" s="30"/>
    </row>
    <row r="690" spans="1:5" ht="15">
      <c r="A690" s="158"/>
      <c r="B690" s="353"/>
      <c r="C690" s="111"/>
      <c r="D690" s="111"/>
      <c r="E690" s="30"/>
    </row>
    <row r="691" spans="1:5" ht="15">
      <c r="A691" s="158"/>
      <c r="B691" s="353"/>
      <c r="C691" s="111"/>
      <c r="D691" s="111"/>
      <c r="E691" s="30"/>
    </row>
    <row r="692" spans="1:5" ht="15">
      <c r="A692" s="158"/>
      <c r="B692" s="353"/>
      <c r="C692" s="111"/>
      <c r="D692" s="111"/>
      <c r="E692" s="30"/>
    </row>
    <row r="693" spans="1:5" ht="15">
      <c r="A693" s="158"/>
      <c r="B693" s="353"/>
      <c r="C693" s="111"/>
      <c r="D693" s="111"/>
      <c r="E693" s="30"/>
    </row>
    <row r="694" spans="1:5" ht="15">
      <c r="A694" s="158"/>
      <c r="B694" s="353"/>
      <c r="C694" s="111"/>
      <c r="D694" s="111"/>
      <c r="E694" s="30"/>
    </row>
    <row r="695" spans="1:5" ht="15">
      <c r="A695" s="158"/>
      <c r="B695" s="353"/>
      <c r="C695" s="111"/>
      <c r="D695" s="111"/>
      <c r="E695" s="30"/>
    </row>
    <row r="696" spans="1:5" ht="15">
      <c r="A696" s="158"/>
      <c r="B696" s="353"/>
      <c r="C696" s="111"/>
      <c r="D696" s="111"/>
      <c r="E696" s="30"/>
    </row>
    <row r="697" spans="1:5" ht="15">
      <c r="A697" s="158"/>
      <c r="B697" s="353"/>
      <c r="C697" s="111"/>
      <c r="D697" s="111"/>
      <c r="E697" s="30"/>
    </row>
    <row r="698" spans="1:5" ht="15">
      <c r="A698" s="158"/>
      <c r="B698" s="353"/>
      <c r="C698" s="111"/>
      <c r="D698" s="111"/>
      <c r="E698" s="30"/>
    </row>
    <row r="699" spans="1:5" ht="15">
      <c r="A699" s="158"/>
      <c r="B699" s="353"/>
      <c r="C699" s="111"/>
      <c r="D699" s="111"/>
      <c r="E699" s="30"/>
    </row>
    <row r="700" spans="1:5" ht="15">
      <c r="A700" s="158"/>
      <c r="B700" s="353"/>
      <c r="C700" s="111"/>
      <c r="D700" s="111"/>
      <c r="E700" s="30"/>
    </row>
    <row r="701" spans="1:5" ht="15">
      <c r="A701" s="158"/>
      <c r="B701" s="353"/>
      <c r="C701" s="111"/>
      <c r="D701" s="111"/>
      <c r="E701" s="30"/>
    </row>
    <row r="702" spans="1:5" ht="15">
      <c r="A702" s="158"/>
      <c r="B702" s="353"/>
      <c r="C702" s="111"/>
      <c r="D702" s="111"/>
      <c r="E702" s="30"/>
    </row>
    <row r="703" spans="1:5" ht="15">
      <c r="A703" s="158"/>
      <c r="B703" s="353"/>
      <c r="C703" s="111"/>
      <c r="D703" s="111"/>
      <c r="E703" s="30"/>
    </row>
    <row r="704" spans="1:5" ht="15">
      <c r="A704" s="158"/>
      <c r="B704" s="353"/>
      <c r="C704" s="111"/>
      <c r="D704" s="111"/>
      <c r="E704" s="30"/>
    </row>
    <row r="705" spans="1:5" ht="15">
      <c r="A705" s="158"/>
      <c r="B705" s="353"/>
      <c r="C705" s="111"/>
      <c r="D705" s="111"/>
      <c r="E705" s="30"/>
    </row>
    <row r="706" spans="1:5" ht="15">
      <c r="A706" s="158"/>
      <c r="B706" s="353"/>
      <c r="C706" s="111"/>
      <c r="D706" s="111"/>
      <c r="E706" s="30"/>
    </row>
    <row r="707" spans="1:5" ht="15">
      <c r="A707" s="158"/>
      <c r="B707" s="353"/>
      <c r="C707" s="111"/>
      <c r="D707" s="111"/>
      <c r="E707" s="30"/>
    </row>
    <row r="708" spans="1:5" ht="15">
      <c r="A708" s="158"/>
      <c r="B708" s="353"/>
      <c r="C708" s="111"/>
      <c r="D708" s="111"/>
      <c r="E708" s="30"/>
    </row>
    <row r="709" spans="1:5" ht="15">
      <c r="A709" s="158"/>
      <c r="B709" s="353"/>
      <c r="C709" s="111"/>
      <c r="D709" s="111"/>
      <c r="E709" s="30"/>
    </row>
    <row r="710" spans="1:5" ht="15">
      <c r="A710" s="158"/>
      <c r="B710" s="353"/>
      <c r="C710" s="111"/>
      <c r="D710" s="111"/>
      <c r="E710" s="30"/>
    </row>
    <row r="711" spans="1:5" ht="15">
      <c r="A711" s="158"/>
      <c r="B711" s="353"/>
      <c r="C711" s="111"/>
      <c r="D711" s="111"/>
      <c r="E711" s="30"/>
    </row>
    <row r="712" spans="1:5" ht="15">
      <c r="A712" s="158"/>
      <c r="B712" s="353"/>
      <c r="C712" s="111"/>
      <c r="D712" s="111"/>
      <c r="E712" s="30"/>
    </row>
    <row r="713" spans="1:5" ht="15">
      <c r="A713" s="158"/>
      <c r="B713" s="353"/>
      <c r="C713" s="111"/>
      <c r="D713" s="111"/>
      <c r="E713" s="30"/>
    </row>
    <row r="714" spans="1:5" ht="15">
      <c r="A714" s="158"/>
      <c r="B714" s="353"/>
      <c r="C714" s="111"/>
      <c r="D714" s="111"/>
      <c r="E714" s="30"/>
    </row>
    <row r="715" spans="1:5" ht="15">
      <c r="A715" s="158"/>
      <c r="B715" s="353"/>
      <c r="C715" s="111"/>
      <c r="D715" s="111"/>
      <c r="E715" s="30"/>
    </row>
    <row r="716" spans="1:5" ht="15">
      <c r="A716" s="158"/>
      <c r="B716" s="353"/>
      <c r="C716" s="111"/>
      <c r="D716" s="111"/>
      <c r="E716" s="30"/>
    </row>
    <row r="717" spans="1:5" ht="15">
      <c r="A717" s="158"/>
      <c r="B717" s="353"/>
      <c r="C717" s="111"/>
      <c r="D717" s="111"/>
      <c r="E717" s="30"/>
    </row>
    <row r="718" spans="1:5" ht="15">
      <c r="A718" s="158"/>
      <c r="B718" s="353"/>
      <c r="C718" s="111"/>
      <c r="D718" s="111"/>
      <c r="E718" s="30"/>
    </row>
    <row r="719" spans="1:5" ht="15">
      <c r="A719" s="158"/>
      <c r="B719" s="353"/>
      <c r="C719" s="111"/>
      <c r="D719" s="111"/>
      <c r="E719" s="30"/>
    </row>
    <row r="720" spans="1:5" ht="15">
      <c r="A720" s="158"/>
      <c r="B720" s="353"/>
      <c r="C720" s="111"/>
      <c r="D720" s="111"/>
      <c r="E720" s="30"/>
    </row>
    <row r="721" spans="1:5" ht="15">
      <c r="A721" s="158"/>
      <c r="B721" s="353"/>
      <c r="C721" s="111"/>
      <c r="D721" s="111"/>
      <c r="E721" s="30"/>
    </row>
    <row r="722" spans="1:5" ht="15">
      <c r="A722" s="158"/>
      <c r="B722" s="353"/>
      <c r="C722" s="111"/>
      <c r="D722" s="111"/>
      <c r="E722" s="30"/>
    </row>
    <row r="723" spans="1:5" ht="15">
      <c r="A723" s="158"/>
      <c r="B723" s="353"/>
      <c r="C723" s="111"/>
      <c r="D723" s="111"/>
      <c r="E723" s="30"/>
    </row>
    <row r="724" spans="1:5" ht="15">
      <c r="A724" s="158"/>
      <c r="B724" s="353"/>
      <c r="C724" s="111"/>
      <c r="D724" s="111"/>
      <c r="E724" s="30"/>
    </row>
    <row r="725" spans="1:5" ht="15">
      <c r="A725" s="158"/>
      <c r="B725" s="353"/>
      <c r="C725" s="111"/>
      <c r="D725" s="111"/>
      <c r="E725" s="30"/>
    </row>
    <row r="726" spans="1:5" ht="15">
      <c r="A726" s="158"/>
      <c r="B726" s="353"/>
      <c r="C726" s="111"/>
      <c r="D726" s="111"/>
      <c r="E726" s="30"/>
    </row>
    <row r="727" spans="1:5" ht="15">
      <c r="A727" s="158"/>
      <c r="B727" s="353"/>
      <c r="C727" s="111"/>
      <c r="D727" s="111"/>
      <c r="E727" s="30"/>
    </row>
    <row r="728" spans="1:5" ht="15">
      <c r="A728" s="158"/>
      <c r="B728" s="353"/>
      <c r="C728" s="111"/>
      <c r="D728" s="111"/>
      <c r="E728" s="30"/>
    </row>
    <row r="729" spans="1:5" ht="15">
      <c r="A729" s="158"/>
      <c r="B729" s="353"/>
      <c r="C729" s="111"/>
      <c r="D729" s="111"/>
      <c r="E729" s="30"/>
    </row>
    <row r="730" spans="1:5" ht="15">
      <c r="A730" s="158"/>
      <c r="B730" s="353"/>
      <c r="C730" s="111"/>
      <c r="D730" s="111"/>
      <c r="E730" s="30"/>
    </row>
    <row r="731" spans="1:5" ht="15">
      <c r="A731" s="158"/>
      <c r="B731" s="353"/>
      <c r="C731" s="111"/>
      <c r="D731" s="111"/>
      <c r="E731" s="30"/>
    </row>
    <row r="732" spans="1:5" ht="15">
      <c r="A732" s="158"/>
      <c r="B732" s="353"/>
      <c r="C732" s="111"/>
      <c r="D732" s="111"/>
      <c r="E732" s="30"/>
    </row>
    <row r="733" spans="1:5" ht="15">
      <c r="A733" s="158"/>
      <c r="B733" s="353"/>
      <c r="C733" s="111"/>
      <c r="D733" s="111"/>
      <c r="E733" s="30"/>
    </row>
    <row r="734" spans="1:5" ht="15">
      <c r="A734" s="158"/>
      <c r="B734" s="353"/>
      <c r="C734" s="111"/>
      <c r="D734" s="111"/>
      <c r="E734" s="30"/>
    </row>
    <row r="735" spans="1:5" ht="15">
      <c r="A735" s="158"/>
      <c r="B735" s="353"/>
      <c r="C735" s="111"/>
      <c r="D735" s="111"/>
      <c r="E735" s="30"/>
    </row>
    <row r="736" spans="1:5" ht="15">
      <c r="A736" s="158"/>
      <c r="B736" s="353"/>
      <c r="C736" s="111"/>
      <c r="D736" s="111"/>
      <c r="E736" s="30"/>
    </row>
    <row r="737" spans="1:5" ht="15">
      <c r="A737" s="158"/>
      <c r="B737" s="353"/>
      <c r="C737" s="111"/>
      <c r="D737" s="111"/>
      <c r="E737" s="30"/>
    </row>
    <row r="738" spans="1:5" ht="15">
      <c r="A738" s="158"/>
      <c r="B738" s="353"/>
      <c r="C738" s="111"/>
      <c r="D738" s="111"/>
      <c r="E738" s="30"/>
    </row>
    <row r="739" spans="1:5" ht="15">
      <c r="A739" s="158"/>
      <c r="B739" s="353"/>
      <c r="C739" s="111"/>
      <c r="D739" s="111"/>
      <c r="E739" s="30"/>
    </row>
    <row r="740" spans="1:5" ht="15">
      <c r="A740" s="158"/>
      <c r="B740" s="353"/>
      <c r="C740" s="111"/>
      <c r="D740" s="111"/>
      <c r="E740" s="30"/>
    </row>
    <row r="741" spans="1:5" ht="15">
      <c r="A741" s="158"/>
      <c r="B741" s="353"/>
      <c r="C741" s="111"/>
      <c r="D741" s="111"/>
      <c r="E741" s="30"/>
    </row>
    <row r="742" spans="1:5" ht="15">
      <c r="A742" s="158"/>
      <c r="B742" s="353"/>
      <c r="C742" s="111"/>
      <c r="D742" s="111"/>
      <c r="E742" s="30"/>
    </row>
    <row r="743" spans="1:5" ht="15">
      <c r="A743" s="158"/>
      <c r="B743" s="353"/>
      <c r="C743" s="111"/>
      <c r="D743" s="111"/>
      <c r="E743" s="30"/>
    </row>
    <row r="744" spans="1:5" ht="15">
      <c r="A744" s="158"/>
      <c r="B744" s="353"/>
      <c r="C744" s="111"/>
      <c r="D744" s="111"/>
      <c r="E744" s="30"/>
    </row>
    <row r="745" spans="1:5" ht="15">
      <c r="A745" s="158"/>
      <c r="B745" s="353"/>
      <c r="C745" s="111"/>
      <c r="D745" s="111"/>
      <c r="E745" s="30"/>
    </row>
    <row r="746" spans="1:5" ht="15">
      <c r="A746" s="158"/>
      <c r="B746" s="353"/>
      <c r="C746" s="111"/>
      <c r="D746" s="111"/>
      <c r="E746" s="30"/>
    </row>
    <row r="747" spans="1:5" ht="15">
      <c r="A747" s="158"/>
      <c r="B747" s="353"/>
      <c r="C747" s="111"/>
      <c r="D747" s="111"/>
      <c r="E747" s="30"/>
    </row>
    <row r="748" spans="1:5" ht="15">
      <c r="A748" s="158"/>
      <c r="B748" s="353"/>
      <c r="C748" s="111"/>
      <c r="D748" s="111"/>
      <c r="E748" s="30"/>
    </row>
    <row r="749" spans="1:5" ht="15">
      <c r="A749" s="158"/>
      <c r="B749" s="353"/>
      <c r="C749" s="111"/>
      <c r="D749" s="111"/>
      <c r="E749" s="30"/>
    </row>
    <row r="750" spans="1:5" ht="15">
      <c r="A750" s="158"/>
      <c r="B750" s="353"/>
      <c r="C750" s="111"/>
      <c r="D750" s="111"/>
      <c r="E750" s="30"/>
    </row>
    <row r="751" spans="1:5" ht="15">
      <c r="A751" s="158"/>
      <c r="B751" s="353"/>
      <c r="C751" s="111"/>
      <c r="D751" s="111"/>
      <c r="E751" s="30"/>
    </row>
    <row r="752" spans="1:5" ht="15">
      <c r="A752" s="158"/>
      <c r="B752" s="353"/>
      <c r="C752" s="111"/>
      <c r="D752" s="111"/>
      <c r="E752" s="30"/>
    </row>
    <row r="753" spans="1:5" ht="15">
      <c r="A753" s="158"/>
      <c r="B753" s="353"/>
      <c r="C753" s="111"/>
      <c r="D753" s="111"/>
      <c r="E753" s="30"/>
    </row>
    <row r="754" spans="1:5" ht="15">
      <c r="A754" s="158"/>
      <c r="B754" s="353"/>
      <c r="C754" s="111"/>
      <c r="D754" s="111"/>
      <c r="E754" s="30"/>
    </row>
    <row r="755" spans="1:5" ht="15">
      <c r="A755" s="158"/>
      <c r="B755" s="353"/>
      <c r="C755" s="111"/>
      <c r="D755" s="111"/>
      <c r="E755" s="30"/>
    </row>
    <row r="756" spans="1:5" ht="15">
      <c r="A756" s="158"/>
      <c r="B756" s="353"/>
      <c r="C756" s="111"/>
      <c r="D756" s="111"/>
      <c r="E756" s="30"/>
    </row>
    <row r="757" spans="1:5" ht="15">
      <c r="A757" s="158"/>
      <c r="B757" s="353"/>
      <c r="C757" s="111"/>
      <c r="D757" s="111"/>
      <c r="E757" s="30"/>
    </row>
    <row r="758" spans="1:5" ht="15">
      <c r="A758" s="158"/>
      <c r="B758" s="353"/>
      <c r="C758" s="111"/>
      <c r="D758" s="111"/>
      <c r="E758" s="30"/>
    </row>
    <row r="759" spans="1:5" ht="15">
      <c r="A759" s="158"/>
      <c r="B759" s="353"/>
      <c r="C759" s="111"/>
      <c r="D759" s="111"/>
      <c r="E759" s="30"/>
    </row>
    <row r="760" spans="1:5" ht="15">
      <c r="A760" s="158"/>
      <c r="B760" s="353"/>
      <c r="C760" s="111"/>
      <c r="D760" s="111"/>
      <c r="E760" s="30"/>
    </row>
    <row r="761" spans="1:5" ht="15">
      <c r="A761" s="158"/>
      <c r="B761" s="353"/>
      <c r="C761" s="111"/>
      <c r="D761" s="111"/>
      <c r="E761" s="30"/>
    </row>
    <row r="762" spans="1:5" ht="15">
      <c r="A762" s="158"/>
      <c r="B762" s="353"/>
      <c r="C762" s="111"/>
      <c r="D762" s="111"/>
      <c r="E762" s="30"/>
    </row>
    <row r="763" spans="1:5" ht="15">
      <c r="A763" s="158"/>
      <c r="B763" s="353"/>
      <c r="C763" s="111"/>
      <c r="D763" s="111"/>
      <c r="E763" s="30"/>
    </row>
    <row r="764" spans="1:5" ht="15">
      <c r="A764" s="158"/>
      <c r="B764" s="353"/>
      <c r="C764" s="111"/>
      <c r="D764" s="111"/>
      <c r="E764" s="30"/>
    </row>
    <row r="765" spans="1:5" ht="15">
      <c r="A765" s="158"/>
      <c r="B765" s="353"/>
      <c r="C765" s="111"/>
      <c r="D765" s="111"/>
      <c r="E765" s="30"/>
    </row>
    <row r="766" spans="1:5" ht="15">
      <c r="A766" s="158"/>
      <c r="B766" s="353"/>
      <c r="C766" s="111"/>
      <c r="D766" s="111"/>
      <c r="E766" s="30"/>
    </row>
    <row r="767" spans="1:5" ht="15">
      <c r="A767" s="158"/>
      <c r="B767" s="353"/>
      <c r="C767" s="111"/>
      <c r="D767" s="111"/>
      <c r="E767" s="30"/>
    </row>
    <row r="768" spans="1:5" ht="15">
      <c r="A768" s="158"/>
      <c r="B768" s="353"/>
      <c r="C768" s="111"/>
      <c r="D768" s="111"/>
      <c r="E768" s="30"/>
    </row>
    <row r="769" spans="1:5" ht="15">
      <c r="A769" s="158"/>
      <c r="B769" s="353"/>
      <c r="C769" s="111"/>
      <c r="D769" s="111"/>
      <c r="E769" s="30"/>
    </row>
    <row r="770" spans="1:5" ht="15">
      <c r="A770" s="158"/>
      <c r="B770" s="353"/>
      <c r="C770" s="111"/>
      <c r="D770" s="111"/>
      <c r="E770" s="30"/>
    </row>
    <row r="771" spans="1:5" ht="15">
      <c r="A771" s="158"/>
      <c r="B771" s="353"/>
      <c r="C771" s="111"/>
      <c r="D771" s="111"/>
      <c r="E771" s="30"/>
    </row>
    <row r="772" spans="1:5" ht="15">
      <c r="A772" s="158"/>
      <c r="B772" s="353"/>
      <c r="C772" s="111"/>
      <c r="D772" s="111"/>
      <c r="E772" s="30"/>
    </row>
    <row r="773" spans="1:5" ht="15">
      <c r="A773" s="158"/>
      <c r="B773" s="353"/>
      <c r="C773" s="111"/>
      <c r="D773" s="111"/>
      <c r="E773" s="30"/>
    </row>
    <row r="774" spans="1:5" ht="15">
      <c r="A774" s="158"/>
      <c r="B774" s="353"/>
      <c r="C774" s="111"/>
      <c r="D774" s="111"/>
      <c r="E774" s="30"/>
    </row>
    <row r="775" spans="1:5" ht="15">
      <c r="A775" s="158"/>
      <c r="B775" s="353"/>
      <c r="C775" s="111"/>
      <c r="D775" s="111"/>
      <c r="E775" s="30"/>
    </row>
    <row r="776" spans="1:5" ht="15">
      <c r="A776" s="158"/>
      <c r="B776" s="353"/>
      <c r="C776" s="111"/>
      <c r="D776" s="111"/>
      <c r="E776" s="30"/>
    </row>
    <row r="777" spans="1:5" ht="15">
      <c r="A777" s="158"/>
      <c r="B777" s="353"/>
      <c r="C777" s="111"/>
      <c r="D777" s="111"/>
      <c r="E777" s="30"/>
    </row>
    <row r="778" spans="1:5" ht="15">
      <c r="A778" s="158"/>
      <c r="B778" s="353"/>
      <c r="C778" s="111"/>
      <c r="D778" s="111"/>
      <c r="E778" s="30"/>
    </row>
    <row r="779" spans="1:5" ht="15">
      <c r="A779" s="158"/>
      <c r="B779" s="353"/>
      <c r="C779" s="111"/>
      <c r="D779" s="111"/>
      <c r="E779" s="30"/>
    </row>
    <row r="780" spans="1:5" ht="15">
      <c r="A780" s="158"/>
      <c r="B780" s="353"/>
      <c r="C780" s="111"/>
      <c r="D780" s="111"/>
      <c r="E780" s="30"/>
    </row>
    <row r="781" spans="1:5" ht="15">
      <c r="A781" s="158"/>
      <c r="B781" s="353"/>
      <c r="C781" s="111"/>
      <c r="D781" s="111"/>
      <c r="E781" s="30"/>
    </row>
    <row r="782" spans="1:5" ht="15">
      <c r="A782" s="158"/>
      <c r="B782" s="353"/>
      <c r="C782" s="111"/>
      <c r="D782" s="111"/>
      <c r="E782" s="30"/>
    </row>
    <row r="783" spans="1:5" ht="15">
      <c r="A783" s="158"/>
      <c r="B783" s="353"/>
      <c r="C783" s="111"/>
      <c r="D783" s="111"/>
      <c r="E783" s="30"/>
    </row>
    <row r="784" spans="1:5" ht="15">
      <c r="A784" s="158"/>
      <c r="B784" s="353"/>
      <c r="C784" s="111"/>
      <c r="D784" s="111"/>
      <c r="E784" s="30"/>
    </row>
    <row r="785" spans="1:5" ht="15">
      <c r="A785" s="158"/>
      <c r="B785" s="353"/>
      <c r="C785" s="111"/>
      <c r="D785" s="111"/>
      <c r="E785" s="30"/>
    </row>
    <row r="786" spans="1:5" ht="15">
      <c r="A786" s="158"/>
      <c r="B786" s="353"/>
      <c r="C786" s="111"/>
      <c r="D786" s="111"/>
      <c r="E786" s="30"/>
    </row>
    <row r="787" spans="1:5" ht="15">
      <c r="A787" s="158"/>
      <c r="B787" s="353"/>
      <c r="C787" s="111"/>
      <c r="D787" s="111"/>
      <c r="E787" s="30"/>
    </row>
    <row r="788" spans="1:5" ht="15">
      <c r="A788" s="158"/>
      <c r="B788" s="353"/>
      <c r="C788" s="111"/>
      <c r="D788" s="111"/>
      <c r="E788" s="30"/>
    </row>
    <row r="789" spans="1:5" ht="15">
      <c r="A789" s="158"/>
      <c r="B789" s="353"/>
      <c r="C789" s="111"/>
      <c r="D789" s="111"/>
      <c r="E789" s="30"/>
    </row>
    <row r="790" spans="1:5" ht="15">
      <c r="A790" s="158"/>
      <c r="B790" s="353"/>
      <c r="C790" s="111"/>
      <c r="D790" s="111"/>
      <c r="E790" s="30"/>
    </row>
    <row r="791" spans="1:5" ht="15">
      <c r="A791" s="158"/>
      <c r="B791" s="353"/>
      <c r="C791" s="111"/>
      <c r="D791" s="111"/>
      <c r="E791" s="30"/>
    </row>
    <row r="792" spans="1:5" ht="15">
      <c r="A792" s="158"/>
      <c r="B792" s="353"/>
      <c r="C792" s="111"/>
      <c r="D792" s="111"/>
      <c r="E792" s="30"/>
    </row>
    <row r="793" spans="1:5" ht="15">
      <c r="A793" s="158"/>
      <c r="B793" s="353"/>
      <c r="C793" s="111"/>
      <c r="D793" s="111"/>
      <c r="E793" s="30"/>
    </row>
    <row r="794" spans="1:5" ht="15">
      <c r="A794" s="158"/>
      <c r="B794" s="353"/>
      <c r="C794" s="111"/>
      <c r="D794" s="111"/>
      <c r="E794" s="30"/>
    </row>
    <row r="795" spans="1:5" ht="15">
      <c r="A795" s="158"/>
      <c r="B795" s="353"/>
      <c r="C795" s="111"/>
      <c r="D795" s="111"/>
      <c r="E795" s="30"/>
    </row>
    <row r="796" spans="1:5" ht="15">
      <c r="A796" s="158"/>
      <c r="B796" s="353"/>
      <c r="C796" s="111"/>
      <c r="D796" s="111"/>
      <c r="E796" s="30"/>
    </row>
    <row r="797" spans="1:5" ht="15">
      <c r="A797" s="158"/>
      <c r="B797" s="353"/>
      <c r="C797" s="111"/>
      <c r="D797" s="111"/>
      <c r="E797" s="30"/>
    </row>
    <row r="798" spans="1:5" ht="15">
      <c r="A798" s="158"/>
      <c r="B798" s="353"/>
      <c r="C798" s="111"/>
      <c r="D798" s="111"/>
      <c r="E798" s="30"/>
    </row>
    <row r="799" spans="1:5" ht="15">
      <c r="A799" s="158"/>
      <c r="B799" s="353"/>
      <c r="C799" s="111"/>
      <c r="D799" s="111"/>
      <c r="E799" s="30"/>
    </row>
    <row r="800" spans="1:5" ht="15">
      <c r="A800" s="158"/>
      <c r="B800" s="353"/>
      <c r="C800" s="111"/>
      <c r="D800" s="111"/>
      <c r="E800" s="30"/>
    </row>
    <row r="801" spans="1:5" ht="15">
      <c r="A801" s="158"/>
      <c r="B801" s="353"/>
      <c r="C801" s="111"/>
      <c r="D801" s="111"/>
      <c r="E801" s="30"/>
    </row>
    <row r="802" spans="1:5" ht="15">
      <c r="A802" s="158"/>
      <c r="B802" s="353"/>
      <c r="C802" s="111"/>
      <c r="D802" s="111"/>
      <c r="E802" s="30"/>
    </row>
    <row r="803" spans="1:5" ht="15">
      <c r="A803" s="158"/>
      <c r="B803" s="353"/>
      <c r="C803" s="111"/>
      <c r="D803" s="111"/>
      <c r="E803" s="30"/>
    </row>
    <row r="804" spans="1:5" ht="15">
      <c r="A804" s="158"/>
      <c r="B804" s="353"/>
      <c r="C804" s="111"/>
      <c r="D804" s="111"/>
      <c r="E804" s="30"/>
    </row>
    <row r="805" spans="1:5" ht="15">
      <c r="A805" s="158"/>
      <c r="B805" s="353"/>
      <c r="C805" s="111"/>
      <c r="D805" s="111"/>
      <c r="E805" s="30"/>
    </row>
    <row r="806" spans="1:5" ht="15">
      <c r="A806" s="158"/>
      <c r="B806" s="353"/>
      <c r="C806" s="111"/>
      <c r="D806" s="111"/>
      <c r="E806" s="30"/>
    </row>
    <row r="807" spans="1:5" ht="15">
      <c r="A807" s="158"/>
      <c r="B807" s="353"/>
      <c r="C807" s="111"/>
      <c r="D807" s="111"/>
      <c r="E807" s="30"/>
    </row>
    <row r="808" spans="1:5" ht="15">
      <c r="A808" s="158"/>
      <c r="B808" s="353"/>
      <c r="C808" s="111"/>
      <c r="D808" s="111"/>
      <c r="E808" s="30"/>
    </row>
    <row r="809" spans="1:5" ht="15">
      <c r="A809" s="158"/>
      <c r="B809" s="353"/>
      <c r="C809" s="111"/>
      <c r="D809" s="111"/>
      <c r="E809" s="30"/>
    </row>
    <row r="810" spans="1:5" ht="15">
      <c r="A810" s="158"/>
      <c r="B810" s="353"/>
      <c r="C810" s="111"/>
      <c r="D810" s="111"/>
      <c r="E810" s="30"/>
    </row>
    <row r="811" spans="1:5" ht="15">
      <c r="A811" s="158"/>
      <c r="B811" s="353"/>
      <c r="C811" s="111"/>
      <c r="D811" s="111"/>
      <c r="E811" s="30"/>
    </row>
    <row r="812" spans="1:5" ht="15">
      <c r="A812" s="158"/>
      <c r="B812" s="353"/>
      <c r="C812" s="111"/>
      <c r="D812" s="111"/>
      <c r="E812" s="30"/>
    </row>
    <row r="813" spans="1:5" ht="15">
      <c r="A813" s="158"/>
      <c r="B813" s="353"/>
      <c r="C813" s="111"/>
      <c r="D813" s="111"/>
      <c r="E813" s="30"/>
    </row>
    <row r="814" spans="1:5" ht="15">
      <c r="A814" s="158"/>
      <c r="B814" s="353"/>
      <c r="C814" s="111"/>
      <c r="D814" s="111"/>
      <c r="E814" s="30"/>
    </row>
    <row r="815" spans="1:5" ht="15">
      <c r="A815" s="158"/>
      <c r="B815" s="353"/>
      <c r="C815" s="111"/>
      <c r="D815" s="111"/>
      <c r="E815" s="30"/>
    </row>
    <row r="816" spans="1:5" ht="15">
      <c r="A816" s="158"/>
      <c r="B816" s="353"/>
      <c r="C816" s="111"/>
      <c r="D816" s="111"/>
      <c r="E816" s="30"/>
    </row>
    <row r="817" spans="1:5" ht="15">
      <c r="A817" s="158"/>
      <c r="B817" s="353"/>
      <c r="C817" s="111"/>
      <c r="D817" s="111"/>
      <c r="E817" s="30"/>
    </row>
    <row r="818" spans="1:5" ht="15">
      <c r="A818" s="158"/>
      <c r="B818" s="353"/>
      <c r="C818" s="111"/>
      <c r="D818" s="111"/>
      <c r="E818" s="30"/>
    </row>
    <row r="819" spans="1:5" ht="15">
      <c r="A819" s="158"/>
      <c r="B819" s="353"/>
      <c r="C819" s="111"/>
      <c r="D819" s="111"/>
      <c r="E819" s="30"/>
    </row>
    <row r="820" spans="1:5" ht="15">
      <c r="A820" s="158"/>
      <c r="B820" s="353"/>
      <c r="C820" s="111"/>
      <c r="D820" s="111"/>
      <c r="E820" s="30"/>
    </row>
    <row r="821" spans="1:5" ht="15">
      <c r="A821" s="158"/>
      <c r="B821" s="353"/>
      <c r="C821" s="111"/>
      <c r="D821" s="111"/>
      <c r="E821" s="30"/>
    </row>
    <row r="822" spans="1:5" ht="15">
      <c r="A822" s="158"/>
      <c r="B822" s="353"/>
      <c r="C822" s="111"/>
      <c r="D822" s="111"/>
      <c r="E822" s="30"/>
    </row>
    <row r="823" spans="1:5" ht="15">
      <c r="A823" s="158"/>
      <c r="B823" s="353"/>
      <c r="C823" s="111"/>
      <c r="D823" s="111"/>
      <c r="E823" s="30"/>
    </row>
    <row r="824" spans="1:5" ht="15">
      <c r="A824" s="158"/>
      <c r="B824" s="353"/>
      <c r="C824" s="111"/>
      <c r="D824" s="111"/>
      <c r="E824" s="30"/>
    </row>
    <row r="825" spans="1:5" ht="15">
      <c r="A825" s="158"/>
      <c r="B825" s="353"/>
      <c r="C825" s="111"/>
      <c r="D825" s="111"/>
      <c r="E825" s="30"/>
    </row>
    <row r="826" spans="1:5" ht="15">
      <c r="A826" s="158"/>
      <c r="B826" s="353"/>
      <c r="C826" s="111"/>
      <c r="D826" s="111"/>
      <c r="E826" s="30"/>
    </row>
    <row r="827" spans="1:5" ht="15">
      <c r="A827" s="158"/>
      <c r="B827" s="353"/>
      <c r="C827" s="111"/>
      <c r="D827" s="111"/>
      <c r="E827" s="30"/>
    </row>
    <row r="828" spans="1:5" ht="15">
      <c r="A828" s="158"/>
      <c r="B828" s="353"/>
      <c r="C828" s="111"/>
      <c r="D828" s="111"/>
      <c r="E828" s="30"/>
    </row>
    <row r="829" spans="1:5" ht="15">
      <c r="A829" s="158"/>
      <c r="B829" s="353"/>
      <c r="C829" s="111"/>
      <c r="D829" s="111"/>
      <c r="E829" s="30"/>
    </row>
    <row r="830" spans="1:5" ht="15">
      <c r="A830" s="158"/>
      <c r="B830" s="353"/>
      <c r="C830" s="111"/>
      <c r="D830" s="111"/>
      <c r="E830" s="30"/>
    </row>
    <row r="831" spans="1:5" ht="15">
      <c r="A831" s="158"/>
      <c r="B831" s="353"/>
      <c r="C831" s="111"/>
      <c r="D831" s="111"/>
      <c r="E831" s="30"/>
    </row>
    <row r="832" spans="1:5" ht="15">
      <c r="A832" s="158"/>
      <c r="B832" s="353"/>
      <c r="C832" s="111"/>
      <c r="D832" s="111"/>
      <c r="E832" s="30"/>
    </row>
    <row r="833" spans="1:5" ht="15">
      <c r="A833" s="158"/>
      <c r="B833" s="353"/>
      <c r="C833" s="111"/>
      <c r="D833" s="111"/>
      <c r="E833" s="30"/>
    </row>
    <row r="834" spans="1:5" ht="15">
      <c r="A834" s="158"/>
      <c r="B834" s="353"/>
      <c r="C834" s="111"/>
      <c r="D834" s="111"/>
      <c r="E834" s="30"/>
    </row>
    <row r="835" spans="1:5" ht="15">
      <c r="A835" s="158"/>
      <c r="B835" s="353"/>
      <c r="C835" s="111"/>
      <c r="D835" s="111"/>
      <c r="E835" s="30"/>
    </row>
    <row r="836" spans="1:5" ht="15">
      <c r="A836" s="158"/>
      <c r="B836" s="353"/>
      <c r="C836" s="111"/>
      <c r="D836" s="111"/>
      <c r="E836" s="30"/>
    </row>
    <row r="837" spans="1:5" ht="15">
      <c r="A837" s="158"/>
      <c r="B837" s="353"/>
      <c r="C837" s="111"/>
      <c r="D837" s="111"/>
      <c r="E837" s="30"/>
    </row>
    <row r="838" spans="1:5" ht="15">
      <c r="A838" s="158"/>
      <c r="B838" s="353"/>
      <c r="C838" s="111"/>
      <c r="D838" s="111"/>
      <c r="E838" s="30"/>
    </row>
    <row r="839" spans="1:5" ht="15">
      <c r="A839" s="158"/>
      <c r="B839" s="353"/>
      <c r="C839" s="111"/>
      <c r="D839" s="111"/>
      <c r="E839" s="30"/>
    </row>
    <row r="840" spans="1:5" ht="15">
      <c r="A840" s="158"/>
      <c r="B840" s="353"/>
      <c r="C840" s="111"/>
      <c r="D840" s="111"/>
      <c r="E840" s="30"/>
    </row>
    <row r="841" spans="1:5" ht="15">
      <c r="A841" s="158"/>
      <c r="B841" s="353"/>
      <c r="C841" s="111"/>
      <c r="D841" s="111"/>
      <c r="E841" s="30"/>
    </row>
    <row r="842" spans="1:5" ht="15">
      <c r="A842" s="158"/>
      <c r="B842" s="353"/>
      <c r="C842" s="111"/>
      <c r="D842" s="111"/>
      <c r="E842" s="30"/>
    </row>
    <row r="843" spans="1:5" ht="15">
      <c r="A843" s="158"/>
      <c r="B843" s="353"/>
      <c r="C843" s="111"/>
      <c r="D843" s="111"/>
      <c r="E843" s="30"/>
    </row>
    <row r="844" spans="1:5" ht="15">
      <c r="A844" s="158"/>
      <c r="B844" s="353"/>
      <c r="C844" s="111"/>
      <c r="D844" s="111"/>
      <c r="E844" s="30"/>
    </row>
    <row r="845" spans="1:5" ht="15">
      <c r="A845" s="158"/>
      <c r="B845" s="353"/>
      <c r="C845" s="111"/>
      <c r="D845" s="111"/>
      <c r="E845" s="30"/>
    </row>
    <row r="846" spans="1:5" ht="15">
      <c r="A846" s="158"/>
      <c r="B846" s="353"/>
      <c r="C846" s="111"/>
      <c r="D846" s="111"/>
      <c r="E846" s="30"/>
    </row>
    <row r="847" spans="1:5" ht="15">
      <c r="A847" s="158"/>
      <c r="B847" s="353"/>
      <c r="C847" s="111"/>
      <c r="D847" s="111"/>
      <c r="E847" s="30"/>
    </row>
    <row r="848" spans="1:5" ht="15">
      <c r="A848" s="158"/>
      <c r="B848" s="353"/>
      <c r="C848" s="111"/>
      <c r="D848" s="111"/>
      <c r="E848" s="30"/>
    </row>
    <row r="849" spans="1:5" ht="15">
      <c r="A849" s="158"/>
      <c r="B849" s="353"/>
      <c r="C849" s="111"/>
      <c r="D849" s="111"/>
      <c r="E849" s="30"/>
    </row>
    <row r="850" spans="1:5" ht="15">
      <c r="A850" s="158"/>
      <c r="B850" s="353"/>
      <c r="C850" s="111"/>
      <c r="D850" s="111"/>
      <c r="E850" s="30"/>
    </row>
    <row r="851" spans="1:5" ht="15">
      <c r="A851" s="158"/>
      <c r="B851" s="353"/>
      <c r="C851" s="111"/>
      <c r="D851" s="111"/>
      <c r="E851" s="30"/>
    </row>
    <row r="852" spans="1:5" ht="15">
      <c r="A852" s="158"/>
      <c r="B852" s="353"/>
      <c r="C852" s="111"/>
      <c r="D852" s="111"/>
      <c r="E852" s="30"/>
    </row>
    <row r="853" spans="1:5" ht="15">
      <c r="A853" s="158"/>
      <c r="B853" s="353"/>
      <c r="C853" s="111"/>
      <c r="D853" s="111"/>
      <c r="E853" s="30"/>
    </row>
    <row r="854" spans="1:5" ht="15">
      <c r="A854" s="158"/>
      <c r="B854" s="353"/>
      <c r="C854" s="111"/>
      <c r="D854" s="111"/>
      <c r="E854" s="30"/>
    </row>
    <row r="855" spans="1:5" ht="15">
      <c r="A855" s="158"/>
      <c r="B855" s="353"/>
      <c r="C855" s="111"/>
      <c r="D855" s="111"/>
      <c r="E855" s="30"/>
    </row>
    <row r="856" spans="1:5" ht="15">
      <c r="A856" s="158"/>
      <c r="B856" s="353"/>
      <c r="C856" s="111"/>
      <c r="D856" s="111"/>
      <c r="E856" s="30"/>
    </row>
    <row r="857" spans="1:5" ht="15">
      <c r="A857" s="158"/>
      <c r="B857" s="353"/>
      <c r="C857" s="111"/>
      <c r="D857" s="111"/>
      <c r="E857" s="30"/>
    </row>
    <row r="858" spans="1:5" ht="15">
      <c r="A858" s="158"/>
      <c r="B858" s="353"/>
      <c r="C858" s="111"/>
      <c r="D858" s="111"/>
      <c r="E858" s="30"/>
    </row>
    <row r="859" spans="1:5" ht="15">
      <c r="A859" s="158"/>
      <c r="B859" s="353"/>
      <c r="C859" s="111"/>
      <c r="D859" s="111"/>
      <c r="E859" s="30"/>
    </row>
    <row r="860" spans="1:5" ht="15">
      <c r="A860" s="158"/>
      <c r="B860" s="353"/>
      <c r="C860" s="111"/>
      <c r="D860" s="111"/>
      <c r="E860" s="30"/>
    </row>
    <row r="861" spans="1:5" ht="15">
      <c r="A861" s="158"/>
      <c r="B861" s="353"/>
      <c r="C861" s="111"/>
      <c r="D861" s="111"/>
      <c r="E861" s="30"/>
    </row>
    <row r="862" spans="1:5" ht="15">
      <c r="A862" s="158"/>
      <c r="B862" s="353"/>
      <c r="C862" s="111"/>
      <c r="D862" s="111"/>
      <c r="E862" s="30"/>
    </row>
    <row r="863" spans="1:5" ht="15">
      <c r="A863" s="158"/>
      <c r="B863" s="353"/>
      <c r="C863" s="111"/>
      <c r="D863" s="111"/>
      <c r="E863" s="30"/>
    </row>
    <row r="864" spans="1:5" ht="15">
      <c r="A864" s="158"/>
      <c r="B864" s="353"/>
      <c r="C864" s="111"/>
      <c r="D864" s="111"/>
      <c r="E864" s="30"/>
    </row>
    <row r="865" spans="1:5" ht="15">
      <c r="A865" s="158"/>
      <c r="B865" s="353"/>
      <c r="C865" s="111"/>
      <c r="D865" s="111"/>
      <c r="E865" s="30"/>
    </row>
    <row r="866" spans="1:5" ht="15">
      <c r="A866" s="158"/>
      <c r="B866" s="353"/>
      <c r="C866" s="111"/>
      <c r="D866" s="111"/>
      <c r="E866" s="30"/>
    </row>
    <row r="867" spans="1:5" ht="15">
      <c r="A867" s="158"/>
      <c r="B867" s="353"/>
      <c r="C867" s="111"/>
      <c r="D867" s="111"/>
      <c r="E867" s="30"/>
    </row>
    <row r="868" spans="1:5" ht="15">
      <c r="A868" s="158"/>
      <c r="B868" s="353"/>
      <c r="C868" s="111"/>
      <c r="D868" s="111"/>
      <c r="E868" s="30"/>
    </row>
    <row r="869" spans="1:5" ht="15">
      <c r="A869" s="158"/>
      <c r="B869" s="353"/>
      <c r="C869" s="111"/>
      <c r="D869" s="111"/>
      <c r="E869" s="30"/>
    </row>
    <row r="870" spans="1:5" ht="15">
      <c r="A870" s="158"/>
      <c r="B870" s="353"/>
      <c r="C870" s="111"/>
      <c r="D870" s="111"/>
      <c r="E870" s="30"/>
    </row>
    <row r="871" spans="1:5" ht="15">
      <c r="A871" s="158"/>
      <c r="B871" s="353"/>
      <c r="C871" s="111"/>
      <c r="D871" s="111"/>
      <c r="E871" s="30"/>
    </row>
    <row r="872" spans="1:5" ht="15">
      <c r="A872" s="158"/>
      <c r="B872" s="353"/>
      <c r="C872" s="111"/>
      <c r="D872" s="111"/>
      <c r="E872" s="30"/>
    </row>
    <row r="873" spans="1:5" ht="15">
      <c r="A873" s="158"/>
      <c r="B873" s="353"/>
      <c r="C873" s="111"/>
      <c r="D873" s="111"/>
      <c r="E873" s="30"/>
    </row>
    <row r="874" spans="1:5" ht="15">
      <c r="A874" s="158"/>
      <c r="B874" s="353"/>
      <c r="C874" s="111"/>
      <c r="D874" s="111"/>
      <c r="E874" s="30"/>
    </row>
    <row r="875" spans="1:5" ht="15">
      <c r="A875" s="158"/>
      <c r="B875" s="353"/>
      <c r="C875" s="111"/>
      <c r="D875" s="111"/>
      <c r="E875" s="30"/>
    </row>
    <row r="876" spans="1:5" ht="15">
      <c r="A876" s="158"/>
      <c r="B876" s="353"/>
      <c r="C876" s="111"/>
      <c r="D876" s="111"/>
      <c r="E876" s="30"/>
    </row>
    <row r="877" spans="1:5" ht="15">
      <c r="A877" s="158"/>
      <c r="B877" s="353"/>
      <c r="C877" s="111"/>
      <c r="D877" s="111"/>
      <c r="E877" s="30"/>
    </row>
    <row r="878" spans="1:5" ht="15">
      <c r="A878" s="158"/>
      <c r="B878" s="353"/>
      <c r="C878" s="111"/>
      <c r="D878" s="111"/>
      <c r="E878" s="30"/>
    </row>
    <row r="879" spans="1:5" ht="15">
      <c r="A879" s="158"/>
      <c r="B879" s="353"/>
      <c r="C879" s="111"/>
      <c r="D879" s="111"/>
      <c r="E879" s="30"/>
    </row>
    <row r="880" spans="1:5" ht="15">
      <c r="A880" s="158"/>
      <c r="B880" s="353"/>
      <c r="C880" s="111"/>
      <c r="D880" s="111"/>
      <c r="E880" s="30"/>
    </row>
    <row r="881" spans="1:5" ht="15">
      <c r="A881" s="158"/>
      <c r="B881" s="353"/>
      <c r="C881" s="111"/>
      <c r="D881" s="111"/>
      <c r="E881" s="30"/>
    </row>
    <row r="882" spans="1:5" ht="15">
      <c r="A882" s="158"/>
      <c r="B882" s="353"/>
      <c r="C882" s="111"/>
      <c r="D882" s="111"/>
      <c r="E882" s="30"/>
    </row>
    <row r="883" spans="1:5" ht="15">
      <c r="A883" s="158"/>
      <c r="B883" s="353"/>
      <c r="C883" s="111"/>
      <c r="D883" s="111"/>
      <c r="E883" s="30"/>
    </row>
    <row r="884" spans="1:5" ht="15">
      <c r="A884" s="158"/>
      <c r="B884" s="353"/>
      <c r="C884" s="111"/>
      <c r="D884" s="111"/>
      <c r="E884" s="30"/>
    </row>
    <row r="885" spans="1:5" ht="15">
      <c r="A885" s="158"/>
      <c r="B885" s="353"/>
      <c r="C885" s="111"/>
      <c r="D885" s="111"/>
      <c r="E885" s="30"/>
    </row>
    <row r="886" spans="1:5" ht="15">
      <c r="A886" s="158"/>
      <c r="B886" s="353"/>
      <c r="C886" s="111"/>
      <c r="D886" s="111"/>
      <c r="E886" s="30"/>
    </row>
    <row r="887" spans="1:5" ht="15">
      <c r="A887" s="158"/>
      <c r="B887" s="353"/>
      <c r="C887" s="111"/>
      <c r="D887" s="111"/>
      <c r="E887" s="30"/>
    </row>
    <row r="888" spans="1:5" ht="15">
      <c r="A888" s="158"/>
      <c r="B888" s="353"/>
      <c r="C888" s="111"/>
      <c r="D888" s="111"/>
      <c r="E888" s="30"/>
    </row>
    <row r="889" spans="1:5" ht="15">
      <c r="A889" s="158"/>
      <c r="B889" s="353"/>
      <c r="C889" s="111"/>
      <c r="D889" s="111"/>
      <c r="E889" s="30"/>
    </row>
    <row r="890" spans="1:5" ht="15">
      <c r="A890" s="158"/>
      <c r="B890" s="353"/>
      <c r="C890" s="111"/>
      <c r="D890" s="111"/>
      <c r="E890" s="30"/>
    </row>
    <row r="891" spans="1:5" ht="15">
      <c r="A891" s="158"/>
      <c r="B891" s="353"/>
      <c r="C891" s="111"/>
      <c r="D891" s="111"/>
      <c r="E891" s="30"/>
    </row>
    <row r="892" spans="1:5" ht="15">
      <c r="A892" s="158"/>
      <c r="B892" s="353"/>
      <c r="C892" s="111"/>
      <c r="D892" s="111"/>
      <c r="E892" s="30"/>
    </row>
    <row r="893" spans="1:5" ht="15">
      <c r="A893" s="158"/>
      <c r="B893" s="353"/>
      <c r="C893" s="111"/>
      <c r="D893" s="111"/>
      <c r="E893" s="30"/>
    </row>
    <row r="894" spans="1:5" ht="15">
      <c r="A894" s="158"/>
      <c r="B894" s="353"/>
      <c r="C894" s="111"/>
      <c r="D894" s="111"/>
      <c r="E894" s="30"/>
    </row>
    <row r="895" spans="1:5" ht="15">
      <c r="A895" s="158"/>
      <c r="B895" s="353"/>
      <c r="C895" s="111"/>
      <c r="D895" s="111"/>
      <c r="E895" s="30"/>
    </row>
    <row r="896" spans="1:5" ht="15">
      <c r="A896" s="158"/>
      <c r="B896" s="353"/>
      <c r="C896" s="111"/>
      <c r="D896" s="111"/>
      <c r="E896" s="30"/>
    </row>
    <row r="897" spans="1:5" ht="15">
      <c r="A897" s="158"/>
      <c r="B897" s="353"/>
      <c r="C897" s="111"/>
      <c r="D897" s="111"/>
      <c r="E897" s="30"/>
    </row>
    <row r="898" spans="1:5" ht="15">
      <c r="A898" s="158"/>
      <c r="B898" s="353"/>
      <c r="C898" s="111"/>
      <c r="D898" s="111"/>
      <c r="E898" s="30"/>
    </row>
    <row r="899" spans="1:5" ht="15">
      <c r="A899" s="158"/>
      <c r="B899" s="353"/>
      <c r="C899" s="111"/>
      <c r="D899" s="111"/>
      <c r="E899" s="30"/>
    </row>
    <row r="900" spans="1:5" ht="15">
      <c r="A900" s="158"/>
      <c r="B900" s="353"/>
      <c r="C900" s="111"/>
      <c r="D900" s="111"/>
      <c r="E900" s="30"/>
    </row>
    <row r="901" spans="1:5" ht="15">
      <c r="A901" s="158"/>
      <c r="B901" s="353"/>
      <c r="C901" s="111"/>
      <c r="D901" s="111"/>
      <c r="E901" s="30"/>
    </row>
    <row r="902" spans="1:5" ht="15">
      <c r="A902" s="158"/>
      <c r="B902" s="353"/>
      <c r="C902" s="111"/>
      <c r="D902" s="111"/>
      <c r="E902" s="30"/>
    </row>
    <row r="903" spans="1:5" ht="15">
      <c r="A903" s="158"/>
      <c r="B903" s="353"/>
      <c r="C903" s="111"/>
      <c r="D903" s="111"/>
      <c r="E903" s="30"/>
    </row>
    <row r="904" spans="1:5" ht="15">
      <c r="A904" s="158"/>
      <c r="B904" s="353"/>
      <c r="C904" s="111"/>
      <c r="D904" s="111"/>
      <c r="E904" s="30"/>
    </row>
    <row r="905" spans="1:5" ht="15">
      <c r="A905" s="158"/>
      <c r="B905" s="353"/>
      <c r="C905" s="111"/>
      <c r="D905" s="111"/>
      <c r="E905" s="30"/>
    </row>
    <row r="906" spans="1:5" ht="15">
      <c r="A906" s="158"/>
      <c r="B906" s="353"/>
      <c r="C906" s="111"/>
      <c r="D906" s="111"/>
      <c r="E906" s="30"/>
    </row>
    <row r="907" spans="1:5" ht="15">
      <c r="A907" s="158"/>
      <c r="B907" s="353"/>
      <c r="C907" s="111"/>
      <c r="D907" s="111"/>
      <c r="E907" s="30"/>
    </row>
    <row r="908" spans="1:5" ht="15">
      <c r="A908" s="158"/>
      <c r="B908" s="353"/>
      <c r="C908" s="111"/>
      <c r="D908" s="111"/>
      <c r="E908" s="30"/>
    </row>
    <row r="909" spans="1:5" ht="15">
      <c r="A909" s="158"/>
      <c r="B909" s="353"/>
      <c r="C909" s="111"/>
      <c r="D909" s="111"/>
      <c r="E909" s="30"/>
    </row>
    <row r="910" spans="1:5" ht="15">
      <c r="A910" s="158"/>
      <c r="B910" s="353"/>
      <c r="C910" s="111"/>
      <c r="D910" s="111"/>
      <c r="E910" s="30"/>
    </row>
    <row r="911" spans="1:5" ht="15">
      <c r="A911" s="158"/>
      <c r="B911" s="353"/>
      <c r="C911" s="111"/>
      <c r="D911" s="111"/>
      <c r="E911" s="30"/>
    </row>
    <row r="912" spans="1:5" ht="15">
      <c r="A912" s="158"/>
      <c r="B912" s="353"/>
      <c r="C912" s="111"/>
      <c r="D912" s="111"/>
      <c r="E912" s="30"/>
    </row>
    <row r="913" spans="1:5" ht="15">
      <c r="A913" s="158"/>
      <c r="B913" s="353"/>
      <c r="C913" s="111"/>
      <c r="D913" s="111"/>
      <c r="E913" s="30"/>
    </row>
    <row r="914" spans="1:5" ht="15">
      <c r="A914" s="158"/>
      <c r="B914" s="353"/>
      <c r="C914" s="111"/>
      <c r="D914" s="111"/>
      <c r="E914" s="30"/>
    </row>
    <row r="915" spans="1:5" ht="15">
      <c r="A915" s="158"/>
      <c r="B915" s="353"/>
      <c r="C915" s="111"/>
      <c r="D915" s="111"/>
      <c r="E915" s="30"/>
    </row>
    <row r="916" spans="1:5" ht="15">
      <c r="A916" s="158"/>
      <c r="B916" s="353"/>
      <c r="C916" s="111"/>
      <c r="D916" s="111"/>
      <c r="E916" s="30"/>
    </row>
    <row r="917" spans="1:5" ht="15">
      <c r="A917" s="158"/>
      <c r="B917" s="353"/>
      <c r="C917" s="111"/>
      <c r="D917" s="111"/>
      <c r="E917" s="30"/>
    </row>
    <row r="918" spans="1:5" ht="15">
      <c r="A918" s="158"/>
      <c r="B918" s="353"/>
      <c r="C918" s="111"/>
      <c r="D918" s="111"/>
      <c r="E918" s="30"/>
    </row>
    <row r="919" spans="1:5" ht="15">
      <c r="A919" s="158"/>
      <c r="B919" s="353"/>
      <c r="C919" s="111"/>
      <c r="D919" s="111"/>
      <c r="E919" s="30"/>
    </row>
    <row r="920" spans="1:5" ht="15">
      <c r="A920" s="158"/>
      <c r="B920" s="353"/>
      <c r="C920" s="111"/>
      <c r="D920" s="111"/>
      <c r="E920" s="30"/>
    </row>
    <row r="921" spans="1:5" ht="15">
      <c r="A921" s="158"/>
      <c r="B921" s="353"/>
      <c r="C921" s="111"/>
      <c r="D921" s="111"/>
      <c r="E921" s="30"/>
    </row>
    <row r="922" spans="1:5" ht="15">
      <c r="A922" s="158"/>
      <c r="B922" s="353"/>
      <c r="C922" s="111"/>
      <c r="D922" s="111"/>
      <c r="E922" s="30"/>
    </row>
    <row r="923" spans="1:5" ht="15">
      <c r="A923" s="158"/>
      <c r="B923" s="353"/>
      <c r="C923" s="111"/>
      <c r="D923" s="111"/>
      <c r="E923" s="30"/>
    </row>
    <row r="924" spans="1:5" ht="15">
      <c r="A924" s="158"/>
      <c r="B924" s="353"/>
      <c r="C924" s="111"/>
      <c r="D924" s="111"/>
      <c r="E924" s="30"/>
    </row>
    <row r="925" spans="1:5" ht="15">
      <c r="A925" s="158"/>
      <c r="B925" s="353"/>
      <c r="C925" s="111"/>
      <c r="D925" s="111"/>
      <c r="E925" s="30"/>
    </row>
    <row r="926" spans="1:5" ht="15">
      <c r="A926" s="158"/>
      <c r="B926" s="353"/>
      <c r="C926" s="111"/>
      <c r="D926" s="111"/>
      <c r="E926" s="30"/>
    </row>
    <row r="927" spans="1:5" ht="15">
      <c r="A927" s="158"/>
      <c r="B927" s="353"/>
      <c r="C927" s="111"/>
      <c r="D927" s="111"/>
      <c r="E927" s="30"/>
    </row>
    <row r="928" spans="1:5" ht="15">
      <c r="A928" s="158"/>
      <c r="B928" s="353"/>
      <c r="C928" s="111"/>
      <c r="D928" s="111"/>
      <c r="E928" s="30"/>
    </row>
    <row r="929" spans="1:5" ht="15">
      <c r="A929" s="158"/>
      <c r="B929" s="353"/>
      <c r="C929" s="111"/>
      <c r="D929" s="111"/>
      <c r="E929" s="30"/>
    </row>
    <row r="930" spans="1:5" ht="15">
      <c r="A930" s="158"/>
      <c r="B930" s="353"/>
      <c r="C930" s="111"/>
      <c r="D930" s="111"/>
      <c r="E930" s="30"/>
    </row>
    <row r="931" spans="1:5" ht="15">
      <c r="A931" s="158"/>
      <c r="B931" s="353"/>
      <c r="C931" s="111"/>
      <c r="D931" s="111"/>
      <c r="E931" s="30"/>
    </row>
    <row r="932" spans="1:5" ht="15">
      <c r="A932" s="158"/>
      <c r="B932" s="353"/>
      <c r="C932" s="111"/>
      <c r="D932" s="111"/>
      <c r="E932" s="30"/>
    </row>
    <row r="933" spans="1:5" ht="15">
      <c r="A933" s="158"/>
      <c r="B933" s="353"/>
      <c r="C933" s="111"/>
      <c r="D933" s="111"/>
      <c r="E933" s="30"/>
    </row>
    <row r="934" spans="1:5" ht="15">
      <c r="A934" s="158"/>
      <c r="B934" s="353"/>
      <c r="C934" s="111"/>
      <c r="D934" s="111"/>
      <c r="E934" s="30"/>
    </row>
    <row r="935" spans="1:5" ht="15">
      <c r="A935" s="158"/>
      <c r="B935" s="353"/>
      <c r="C935" s="111"/>
      <c r="D935" s="111"/>
      <c r="E935" s="30"/>
    </row>
    <row r="936" spans="1:5" ht="15">
      <c r="A936" s="158"/>
      <c r="B936" s="353"/>
      <c r="C936" s="111"/>
      <c r="D936" s="111"/>
      <c r="E936" s="30"/>
    </row>
    <row r="937" spans="1:5" ht="15">
      <c r="A937" s="158"/>
      <c r="B937" s="353"/>
      <c r="C937" s="111"/>
      <c r="D937" s="111"/>
      <c r="E937" s="30"/>
    </row>
    <row r="938" spans="1:5" ht="15">
      <c r="A938" s="158"/>
      <c r="B938" s="353"/>
      <c r="C938" s="111"/>
      <c r="D938" s="111"/>
      <c r="E938" s="30"/>
    </row>
    <row r="939" spans="1:5" ht="15">
      <c r="A939" s="158"/>
      <c r="B939" s="353"/>
      <c r="C939" s="111"/>
      <c r="D939" s="111"/>
      <c r="E939" s="30"/>
    </row>
    <row r="940" spans="1:5" ht="15">
      <c r="A940" s="158"/>
      <c r="B940" s="353"/>
      <c r="C940" s="111"/>
      <c r="D940" s="111"/>
      <c r="E940" s="30"/>
    </row>
    <row r="941" spans="1:5" ht="15">
      <c r="A941" s="158"/>
      <c r="B941" s="353"/>
      <c r="C941" s="111"/>
      <c r="D941" s="111"/>
      <c r="E941" s="30"/>
    </row>
    <row r="942" spans="1:5" ht="15">
      <c r="A942" s="158"/>
      <c r="B942" s="353"/>
      <c r="C942" s="111"/>
      <c r="D942" s="111"/>
      <c r="E942" s="30"/>
    </row>
    <row r="943" spans="1:5" ht="15">
      <c r="A943" s="158"/>
      <c r="B943" s="353"/>
      <c r="C943" s="111"/>
      <c r="D943" s="111"/>
      <c r="E943" s="30"/>
    </row>
    <row r="944" spans="1:5" ht="15">
      <c r="A944" s="158"/>
      <c r="B944" s="353"/>
      <c r="C944" s="111"/>
      <c r="D944" s="111"/>
      <c r="E944" s="30"/>
    </row>
    <row r="945" spans="1:5" ht="15">
      <c r="A945" s="158"/>
      <c r="B945" s="353"/>
      <c r="C945" s="111"/>
      <c r="D945" s="111"/>
      <c r="E945" s="30"/>
    </row>
    <row r="946" spans="1:5" ht="15">
      <c r="A946" s="158"/>
      <c r="B946" s="353"/>
      <c r="C946" s="111"/>
      <c r="D946" s="111"/>
      <c r="E946" s="30"/>
    </row>
    <row r="947" spans="1:5" ht="15">
      <c r="A947" s="158"/>
      <c r="B947" s="353"/>
      <c r="C947" s="111"/>
      <c r="D947" s="111"/>
      <c r="E947" s="30"/>
    </row>
    <row r="948" spans="1:5" ht="15">
      <c r="A948" s="158"/>
      <c r="B948" s="353"/>
      <c r="C948" s="111"/>
      <c r="D948" s="111"/>
      <c r="E948" s="30"/>
    </row>
    <row r="949" spans="1:5" ht="15">
      <c r="A949" s="158"/>
      <c r="B949" s="353"/>
      <c r="C949" s="111"/>
      <c r="D949" s="111"/>
      <c r="E949" s="30"/>
    </row>
    <row r="950" spans="1:5" ht="15">
      <c r="A950" s="158"/>
      <c r="B950" s="353"/>
      <c r="C950" s="111"/>
      <c r="D950" s="111"/>
      <c r="E950" s="30"/>
    </row>
    <row r="951" spans="1:5" ht="15">
      <c r="A951" s="158"/>
      <c r="B951" s="353"/>
      <c r="C951" s="111"/>
      <c r="D951" s="111"/>
      <c r="E951" s="30"/>
    </row>
    <row r="952" spans="1:5" ht="15">
      <c r="A952" s="158"/>
      <c r="B952" s="353"/>
      <c r="C952" s="111"/>
      <c r="D952" s="111"/>
      <c r="E952" s="30"/>
    </row>
    <row r="953" spans="1:5" ht="15">
      <c r="A953" s="158"/>
      <c r="B953" s="353"/>
      <c r="C953" s="111"/>
      <c r="D953" s="111"/>
      <c r="E953" s="30"/>
    </row>
    <row r="954" spans="1:5" ht="15">
      <c r="A954" s="158"/>
      <c r="B954" s="353"/>
      <c r="C954" s="111"/>
      <c r="D954" s="111"/>
      <c r="E954" s="30"/>
    </row>
    <row r="955" spans="1:5" ht="15">
      <c r="A955" s="158"/>
      <c r="B955" s="353"/>
      <c r="C955" s="111"/>
      <c r="D955" s="111"/>
      <c r="E955" s="30"/>
    </row>
    <row r="956" spans="1:5" ht="15">
      <c r="A956" s="158"/>
      <c r="B956" s="353"/>
      <c r="C956" s="111"/>
      <c r="D956" s="111"/>
      <c r="E956" s="30"/>
    </row>
    <row r="957" spans="1:5" ht="15">
      <c r="A957" s="158"/>
      <c r="B957" s="353"/>
      <c r="C957" s="111"/>
      <c r="D957" s="111"/>
      <c r="E957" s="30"/>
    </row>
    <row r="958" spans="1:5" ht="15">
      <c r="A958" s="158"/>
      <c r="B958" s="353"/>
      <c r="C958" s="111"/>
      <c r="D958" s="111"/>
      <c r="E958" s="30"/>
    </row>
    <row r="959" spans="1:5" ht="15">
      <c r="A959" s="158"/>
      <c r="B959" s="353"/>
      <c r="C959" s="111"/>
      <c r="D959" s="111"/>
      <c r="E959" s="30"/>
    </row>
    <row r="960" spans="1:5" ht="15">
      <c r="A960" s="158"/>
      <c r="B960" s="353"/>
      <c r="C960" s="111"/>
      <c r="D960" s="111"/>
      <c r="E960" s="30"/>
    </row>
    <row r="961" spans="1:5" ht="15">
      <c r="A961" s="158"/>
      <c r="B961" s="353"/>
      <c r="C961" s="111"/>
      <c r="D961" s="111"/>
      <c r="E961" s="30"/>
    </row>
    <row r="962" spans="1:5" ht="15">
      <c r="A962" s="158"/>
      <c r="B962" s="353"/>
      <c r="C962" s="111"/>
      <c r="D962" s="111"/>
      <c r="E962" s="30"/>
    </row>
    <row r="963" spans="1:5" ht="15">
      <c r="A963" s="158"/>
      <c r="B963" s="353"/>
      <c r="C963" s="111"/>
      <c r="D963" s="111"/>
      <c r="E963" s="30"/>
    </row>
    <row r="964" spans="1:5" ht="15">
      <c r="A964" s="158"/>
      <c r="B964" s="353"/>
      <c r="C964" s="111"/>
      <c r="D964" s="111"/>
      <c r="E964" s="30"/>
    </row>
    <row r="965" spans="1:5" ht="15">
      <c r="A965" s="158"/>
      <c r="B965" s="353"/>
      <c r="C965" s="111"/>
      <c r="D965" s="111"/>
      <c r="E965" s="30"/>
    </row>
    <row r="966" spans="1:5" ht="15">
      <c r="A966" s="158"/>
      <c r="B966" s="353"/>
      <c r="C966" s="111"/>
      <c r="D966" s="111"/>
      <c r="E966" s="30"/>
    </row>
    <row r="967" spans="1:5" ht="15">
      <c r="A967" s="158"/>
      <c r="B967" s="353"/>
      <c r="C967" s="111"/>
      <c r="D967" s="111"/>
      <c r="E967" s="30"/>
    </row>
    <row r="968" spans="1:5" ht="15">
      <c r="A968" s="158"/>
      <c r="B968" s="353"/>
      <c r="C968" s="111"/>
      <c r="D968" s="111"/>
      <c r="E968" s="30"/>
    </row>
    <row r="969" spans="1:5" ht="15">
      <c r="A969" s="158"/>
      <c r="B969" s="353"/>
      <c r="C969" s="111"/>
      <c r="D969" s="111"/>
      <c r="E969" s="30"/>
    </row>
    <row r="970" spans="1:5" ht="15">
      <c r="A970" s="158"/>
      <c r="B970" s="353"/>
      <c r="C970" s="111"/>
      <c r="D970" s="111"/>
      <c r="E970" s="30"/>
    </row>
    <row r="971" spans="1:5" ht="15">
      <c r="A971" s="158"/>
      <c r="B971" s="353"/>
      <c r="C971" s="111"/>
      <c r="D971" s="111"/>
      <c r="E971" s="30"/>
    </row>
    <row r="972" spans="1:5" ht="15">
      <c r="A972" s="158"/>
      <c r="B972" s="353"/>
      <c r="C972" s="111"/>
      <c r="D972" s="111"/>
      <c r="E972" s="30"/>
    </row>
    <row r="973" spans="1:5" ht="15">
      <c r="A973" s="158"/>
      <c r="B973" s="353"/>
      <c r="C973" s="111"/>
      <c r="D973" s="111"/>
      <c r="E973" s="30"/>
    </row>
    <row r="974" spans="1:5" ht="15">
      <c r="A974" s="158"/>
      <c r="B974" s="353"/>
      <c r="C974" s="111"/>
      <c r="D974" s="111"/>
      <c r="E974" s="30"/>
    </row>
    <row r="975" spans="1:5" ht="15">
      <c r="A975" s="158"/>
      <c r="B975" s="353"/>
      <c r="C975" s="111"/>
      <c r="D975" s="111"/>
      <c r="E975" s="30"/>
    </row>
    <row r="976" spans="1:5" ht="15">
      <c r="A976" s="158"/>
      <c r="B976" s="353"/>
      <c r="C976" s="111"/>
      <c r="D976" s="111"/>
      <c r="E976" s="30"/>
    </row>
    <row r="977" spans="1:5" ht="15">
      <c r="A977" s="158"/>
      <c r="B977" s="353"/>
      <c r="C977" s="111"/>
      <c r="D977" s="111"/>
      <c r="E977" s="30"/>
    </row>
    <row r="978" spans="1:5" ht="15">
      <c r="A978" s="158"/>
      <c r="B978" s="353"/>
      <c r="C978" s="111"/>
      <c r="D978" s="111"/>
      <c r="E978" s="30"/>
    </row>
    <row r="979" spans="1:5" ht="15">
      <c r="A979" s="158"/>
      <c r="B979" s="353"/>
      <c r="C979" s="111"/>
      <c r="D979" s="111"/>
      <c r="E979" s="30"/>
    </row>
    <row r="980" spans="1:5" ht="15">
      <c r="A980" s="158"/>
      <c r="B980" s="353"/>
      <c r="C980" s="111"/>
      <c r="D980" s="111"/>
      <c r="E980" s="30"/>
    </row>
    <row r="981" spans="1:5" ht="15">
      <c r="A981" s="158"/>
      <c r="B981" s="353"/>
      <c r="C981" s="111"/>
      <c r="D981" s="111"/>
      <c r="E981" s="30"/>
    </row>
    <row r="982" spans="1:5" ht="15">
      <c r="A982" s="158"/>
      <c r="B982" s="353"/>
      <c r="C982" s="111"/>
      <c r="D982" s="111"/>
      <c r="E982" s="30"/>
    </row>
    <row r="983" spans="1:5" ht="15">
      <c r="A983" s="158"/>
      <c r="B983" s="353"/>
      <c r="C983" s="111"/>
      <c r="D983" s="111"/>
      <c r="E983" s="30"/>
    </row>
    <row r="984" spans="1:5" ht="15">
      <c r="A984" s="158"/>
      <c r="B984" s="353"/>
      <c r="C984" s="111"/>
      <c r="D984" s="111"/>
      <c r="E984" s="30"/>
    </row>
    <row r="985" spans="1:5" ht="15">
      <c r="A985" s="158"/>
      <c r="B985" s="353"/>
      <c r="C985" s="111"/>
      <c r="D985" s="111"/>
      <c r="E985" s="30"/>
    </row>
    <row r="986" spans="1:5" ht="15">
      <c r="A986" s="158"/>
      <c r="B986" s="353"/>
      <c r="C986" s="111"/>
      <c r="D986" s="111"/>
      <c r="E986" s="30"/>
    </row>
    <row r="987" spans="1:5" ht="15">
      <c r="A987" s="158"/>
      <c r="B987" s="353"/>
      <c r="C987" s="111"/>
      <c r="D987" s="111"/>
      <c r="E987" s="30"/>
    </row>
    <row r="988" spans="1:5" ht="15">
      <c r="A988" s="158"/>
      <c r="B988" s="353"/>
      <c r="C988" s="111"/>
      <c r="D988" s="111"/>
      <c r="E988" s="30"/>
    </row>
    <row r="989" spans="1:5" ht="15">
      <c r="A989" s="158"/>
      <c r="B989" s="353"/>
      <c r="C989" s="111"/>
      <c r="D989" s="111"/>
      <c r="E989" s="30"/>
    </row>
    <row r="990" spans="1:5" ht="15">
      <c r="A990" s="158"/>
      <c r="B990" s="353"/>
      <c r="C990" s="111"/>
      <c r="D990" s="111"/>
      <c r="E990" s="30"/>
    </row>
    <row r="991" spans="1:5" ht="15">
      <c r="A991" s="158"/>
      <c r="B991" s="353"/>
      <c r="C991" s="111"/>
      <c r="D991" s="111"/>
      <c r="E991" s="30"/>
    </row>
    <row r="992" spans="1:5" ht="15">
      <c r="A992" s="158"/>
      <c r="B992" s="353"/>
      <c r="C992" s="111"/>
      <c r="D992" s="111"/>
      <c r="E992" s="30"/>
    </row>
    <row r="993" spans="1:6" ht="15">
      <c r="A993" s="158"/>
      <c r="B993" s="353"/>
      <c r="C993" s="111"/>
      <c r="D993" s="111"/>
      <c r="E993" s="30"/>
    </row>
    <row r="994" spans="1:6" ht="15">
      <c r="A994" s="158"/>
      <c r="B994" s="353"/>
      <c r="C994" s="111"/>
      <c r="D994" s="111"/>
      <c r="E994" s="30"/>
    </row>
    <row r="995" spans="1:6" ht="15">
      <c r="A995" s="158"/>
      <c r="B995" s="353"/>
      <c r="C995" s="111"/>
      <c r="D995" s="111"/>
      <c r="E995" s="30"/>
    </row>
    <row r="996" spans="1:6" ht="15">
      <c r="A996" s="158"/>
      <c r="B996" s="353"/>
      <c r="C996" s="111"/>
      <c r="D996" s="111"/>
      <c r="E996" s="30"/>
    </row>
    <row r="997" spans="1:6" ht="15">
      <c r="A997" s="158"/>
      <c r="B997" s="353"/>
      <c r="C997" s="111"/>
      <c r="D997" s="111"/>
      <c r="E997" s="30"/>
    </row>
    <row r="998" spans="1:6" ht="15">
      <c r="A998" s="158"/>
      <c r="B998" s="353"/>
      <c r="C998" s="111"/>
      <c r="D998" s="111"/>
      <c r="E998" s="30"/>
    </row>
    <row r="999" spans="1:6" ht="15">
      <c r="A999" s="158"/>
      <c r="B999" s="353"/>
      <c r="C999" s="111"/>
      <c r="D999" s="111"/>
      <c r="E999" s="30"/>
    </row>
    <row r="1000" spans="1:6" ht="15">
      <c r="A1000" s="158"/>
      <c r="B1000" s="353"/>
      <c r="C1000" s="111"/>
      <c r="D1000" s="111"/>
      <c r="E1000" s="30"/>
    </row>
    <row r="1001" spans="1:6" s="33" customFormat="1" ht="15">
      <c r="A1001" s="158"/>
      <c r="B1001" s="148"/>
      <c r="C1001" s="111"/>
      <c r="D1001" s="111"/>
      <c r="E1001" s="32"/>
      <c r="F1001"/>
    </row>
    <row r="1002" spans="1:6" s="33" customFormat="1" ht="15">
      <c r="A1002" s="158"/>
      <c r="B1002" s="148"/>
      <c r="C1002" s="111"/>
      <c r="D1002" s="111"/>
      <c r="E1002" s="32"/>
      <c r="F1002"/>
    </row>
    <row r="1003" spans="1:6" s="33" customFormat="1" ht="15">
      <c r="A1003" s="158"/>
      <c r="B1003" s="148"/>
      <c r="C1003" s="111"/>
      <c r="D1003" s="111"/>
      <c r="E1003" s="32"/>
      <c r="F1003"/>
    </row>
    <row r="1004" spans="1:6" s="33" customFormat="1" ht="15">
      <c r="A1004" s="158"/>
      <c r="B1004" s="148"/>
      <c r="C1004" s="111"/>
      <c r="D1004" s="111"/>
      <c r="E1004" s="32"/>
      <c r="F1004"/>
    </row>
    <row r="1005" spans="1:6" s="33" customFormat="1" ht="15">
      <c r="A1005" s="158"/>
      <c r="B1005" s="148"/>
      <c r="C1005" s="111"/>
      <c r="D1005" s="111"/>
      <c r="E1005" s="32"/>
      <c r="F1005"/>
    </row>
    <row r="1006" spans="1:6" s="33" customFormat="1" ht="15">
      <c r="A1006" s="158"/>
      <c r="B1006" s="148"/>
      <c r="C1006" s="111"/>
      <c r="D1006" s="111"/>
      <c r="E1006" s="32"/>
      <c r="F1006"/>
    </row>
    <row r="1007" spans="1:6" s="33" customFormat="1" ht="15">
      <c r="A1007" s="158"/>
      <c r="B1007" s="148"/>
      <c r="C1007" s="111"/>
      <c r="D1007" s="111"/>
      <c r="E1007" s="32"/>
      <c r="F1007"/>
    </row>
    <row r="1008" spans="1:6" s="33" customFormat="1" ht="15">
      <c r="A1008" s="158"/>
      <c r="B1008" s="148"/>
      <c r="C1008" s="111"/>
      <c r="D1008" s="111"/>
      <c r="E1008" s="32"/>
      <c r="F1008"/>
    </row>
    <row r="1009" spans="1:6" s="33" customFormat="1" ht="15">
      <c r="A1009" s="158"/>
      <c r="B1009" s="148"/>
      <c r="C1009" s="111"/>
      <c r="D1009" s="111"/>
      <c r="E1009" s="32"/>
      <c r="F1009"/>
    </row>
    <row r="1010" spans="1:6" s="33" customFormat="1" ht="15">
      <c r="A1010" s="158"/>
      <c r="B1010" s="148"/>
      <c r="C1010" s="111"/>
      <c r="D1010" s="111"/>
      <c r="E1010" s="32"/>
      <c r="F1010"/>
    </row>
    <row r="1011" spans="1:6" s="33" customFormat="1" ht="15">
      <c r="A1011" s="158"/>
      <c r="B1011" s="148"/>
      <c r="C1011" s="111"/>
      <c r="D1011" s="111"/>
      <c r="E1011" s="32"/>
      <c r="F1011"/>
    </row>
    <row r="1012" spans="1:6" s="33" customFormat="1" ht="15">
      <c r="A1012" s="158"/>
      <c r="B1012" s="148"/>
      <c r="C1012" s="111"/>
      <c r="D1012" s="111"/>
      <c r="E1012" s="32"/>
      <c r="F1012"/>
    </row>
    <row r="1013" spans="1:6" s="33" customFormat="1" ht="15">
      <c r="A1013" s="158"/>
      <c r="B1013" s="148"/>
      <c r="C1013" s="111"/>
      <c r="D1013" s="111"/>
      <c r="E1013" s="32"/>
      <c r="F1013"/>
    </row>
    <row r="1014" spans="1:6" s="33" customFormat="1" ht="15">
      <c r="A1014" s="158"/>
      <c r="B1014" s="148"/>
      <c r="C1014" s="111"/>
      <c r="D1014" s="111"/>
      <c r="E1014" s="32"/>
      <c r="F1014"/>
    </row>
    <row r="1015" spans="1:6" s="33" customFormat="1" ht="15">
      <c r="A1015" s="158"/>
      <c r="B1015" s="148"/>
      <c r="C1015" s="111"/>
      <c r="D1015" s="111"/>
      <c r="E1015" s="32"/>
      <c r="F1015"/>
    </row>
    <row r="1016" spans="1:6" s="33" customFormat="1" ht="15">
      <c r="A1016" s="158"/>
      <c r="B1016" s="148"/>
      <c r="C1016" s="111"/>
      <c r="D1016" s="111"/>
      <c r="E1016" s="32"/>
      <c r="F1016"/>
    </row>
    <row r="1017" spans="1:6" s="33" customFormat="1" ht="15">
      <c r="A1017" s="158"/>
      <c r="B1017" s="148"/>
      <c r="C1017" s="111"/>
      <c r="D1017" s="111"/>
      <c r="E1017" s="32"/>
      <c r="F1017"/>
    </row>
    <row r="1018" spans="1:6" s="33" customFormat="1" ht="15">
      <c r="A1018" s="158"/>
      <c r="B1018" s="148"/>
      <c r="C1018" s="111"/>
      <c r="D1018" s="111"/>
      <c r="E1018" s="32"/>
      <c r="F1018"/>
    </row>
    <row r="1019" spans="1:6" s="33" customFormat="1" ht="15">
      <c r="A1019" s="158"/>
      <c r="B1019" s="148"/>
      <c r="C1019" s="111"/>
      <c r="D1019" s="111"/>
      <c r="E1019" s="32"/>
      <c r="F1019"/>
    </row>
    <row r="1020" spans="1:6" s="33" customFormat="1" ht="15">
      <c r="A1020" s="158"/>
      <c r="B1020" s="148"/>
      <c r="C1020" s="111"/>
      <c r="D1020" s="111"/>
      <c r="E1020" s="32"/>
      <c r="F1020"/>
    </row>
    <row r="1021" spans="1:6" s="33" customFormat="1" ht="15">
      <c r="A1021" s="158"/>
      <c r="B1021" s="148"/>
      <c r="C1021" s="111"/>
      <c r="D1021" s="111"/>
      <c r="E1021" s="32"/>
      <c r="F1021"/>
    </row>
    <row r="1022" spans="1:6" s="33" customFormat="1" ht="15">
      <c r="A1022" s="158"/>
      <c r="B1022" s="148"/>
      <c r="C1022" s="111"/>
      <c r="D1022" s="111"/>
      <c r="E1022" s="32"/>
      <c r="F1022"/>
    </row>
    <row r="1023" spans="1:6" s="33" customFormat="1" ht="15">
      <c r="A1023" s="158"/>
      <c r="B1023" s="148"/>
      <c r="C1023" s="111"/>
      <c r="D1023" s="111"/>
      <c r="E1023" s="32"/>
      <c r="F1023"/>
    </row>
    <row r="1024" spans="1:6" s="33" customFormat="1" ht="15">
      <c r="A1024" s="158"/>
      <c r="B1024" s="148"/>
      <c r="C1024" s="111"/>
      <c r="D1024" s="111"/>
      <c r="E1024" s="32"/>
      <c r="F1024"/>
    </row>
    <row r="1025" spans="1:6" s="33" customFormat="1" ht="15">
      <c r="A1025" s="158"/>
      <c r="B1025" s="148"/>
      <c r="C1025" s="111"/>
      <c r="D1025" s="111"/>
      <c r="E1025" s="32"/>
      <c r="F1025"/>
    </row>
    <row r="1026" spans="1:6" s="33" customFormat="1" ht="15">
      <c r="A1026" s="158"/>
      <c r="B1026" s="148"/>
      <c r="C1026" s="111"/>
      <c r="D1026" s="111"/>
      <c r="E1026" s="32"/>
      <c r="F1026"/>
    </row>
    <row r="1027" spans="1:6" s="33" customFormat="1" ht="15">
      <c r="A1027" s="158"/>
      <c r="B1027" s="148"/>
      <c r="C1027" s="111"/>
      <c r="D1027" s="111"/>
      <c r="E1027" s="32"/>
      <c r="F1027"/>
    </row>
    <row r="1028" spans="1:6" s="33" customFormat="1" ht="15">
      <c r="A1028" s="158"/>
      <c r="B1028" s="148"/>
      <c r="C1028" s="111"/>
      <c r="D1028" s="111"/>
      <c r="E1028" s="32"/>
      <c r="F1028"/>
    </row>
    <row r="1029" spans="1:6" s="33" customFormat="1" ht="15">
      <c r="A1029" s="158"/>
      <c r="B1029" s="148"/>
      <c r="C1029" s="111"/>
      <c r="D1029" s="111"/>
      <c r="E1029" s="32"/>
      <c r="F1029"/>
    </row>
    <row r="1030" spans="1:6" s="33" customFormat="1" ht="15">
      <c r="A1030" s="158"/>
      <c r="B1030" s="148"/>
      <c r="C1030" s="111"/>
      <c r="D1030" s="111"/>
      <c r="E1030" s="32"/>
      <c r="F1030"/>
    </row>
    <row r="1031" spans="1:6" s="33" customFormat="1" ht="15">
      <c r="A1031" s="158"/>
      <c r="B1031" s="148"/>
      <c r="C1031" s="111"/>
      <c r="D1031" s="111"/>
      <c r="E1031" s="32"/>
      <c r="F1031"/>
    </row>
    <row r="1032" spans="1:6" s="33" customFormat="1" ht="15">
      <c r="A1032" s="158"/>
      <c r="B1032" s="148"/>
      <c r="C1032" s="111"/>
      <c r="D1032" s="111"/>
      <c r="E1032" s="32"/>
      <c r="F1032"/>
    </row>
    <row r="1033" spans="1:6" s="33" customFormat="1" ht="15">
      <c r="A1033" s="158"/>
      <c r="B1033" s="148"/>
      <c r="C1033" s="111"/>
      <c r="D1033" s="111"/>
      <c r="E1033" s="32"/>
      <c r="F1033"/>
    </row>
    <row r="1034" spans="1:6" s="33" customFormat="1" ht="15">
      <c r="A1034" s="158"/>
      <c r="B1034" s="148"/>
      <c r="C1034" s="111"/>
      <c r="D1034" s="111"/>
      <c r="E1034" s="32"/>
      <c r="F1034"/>
    </row>
    <row r="1035" spans="1:6" s="33" customFormat="1" ht="15">
      <c r="A1035" s="158"/>
      <c r="B1035" s="148"/>
      <c r="C1035" s="111"/>
      <c r="D1035" s="111"/>
      <c r="E1035" s="32"/>
      <c r="F1035"/>
    </row>
    <row r="1036" spans="1:6" s="33" customFormat="1" ht="15">
      <c r="A1036" s="158"/>
      <c r="B1036" s="148"/>
      <c r="C1036" s="111"/>
      <c r="D1036" s="111"/>
      <c r="E1036" s="32"/>
      <c r="F1036"/>
    </row>
    <row r="1037" spans="1:6" s="33" customFormat="1" ht="15">
      <c r="A1037" s="158"/>
      <c r="B1037" s="148"/>
      <c r="C1037" s="111"/>
      <c r="D1037" s="111"/>
      <c r="E1037" s="32"/>
      <c r="F1037"/>
    </row>
    <row r="1038" spans="1:6" s="33" customFormat="1" ht="15">
      <c r="A1038" s="158"/>
      <c r="B1038" s="148"/>
      <c r="C1038" s="111"/>
      <c r="D1038" s="111"/>
      <c r="E1038" s="32"/>
      <c r="F1038"/>
    </row>
    <row r="1039" spans="1:6" s="33" customFormat="1" ht="15">
      <c r="A1039" s="158"/>
      <c r="B1039" s="148"/>
      <c r="C1039" s="111"/>
      <c r="D1039" s="111"/>
      <c r="E1039" s="32"/>
      <c r="F1039"/>
    </row>
    <row r="1040" spans="1:6" s="33" customFormat="1" ht="15">
      <c r="A1040" s="158"/>
      <c r="B1040" s="148"/>
      <c r="C1040" s="111"/>
      <c r="D1040" s="111"/>
      <c r="E1040" s="32"/>
      <c r="F1040"/>
    </row>
    <row r="1041" spans="1:6" s="33" customFormat="1" ht="15">
      <c r="A1041" s="158"/>
      <c r="B1041" s="148"/>
      <c r="C1041" s="111"/>
      <c r="D1041" s="111"/>
      <c r="E1041" s="32"/>
      <c r="F1041"/>
    </row>
    <row r="1042" spans="1:6" s="33" customFormat="1" ht="15">
      <c r="A1042" s="158"/>
      <c r="B1042" s="148"/>
      <c r="C1042" s="111"/>
      <c r="D1042" s="111"/>
      <c r="E1042" s="32"/>
      <c r="F1042"/>
    </row>
    <row r="1043" spans="1:6" s="33" customFormat="1" ht="15">
      <c r="A1043" s="158"/>
      <c r="B1043" s="148"/>
      <c r="C1043" s="111"/>
      <c r="D1043" s="111"/>
      <c r="E1043" s="32"/>
      <c r="F1043"/>
    </row>
    <row r="1044" spans="1:6" s="33" customFormat="1" ht="15">
      <c r="A1044" s="158"/>
      <c r="B1044" s="148"/>
      <c r="C1044" s="111"/>
      <c r="D1044" s="111"/>
      <c r="E1044" s="32"/>
      <c r="F1044"/>
    </row>
    <row r="1045" spans="1:6" s="33" customFormat="1" ht="15">
      <c r="A1045" s="158"/>
      <c r="B1045" s="148"/>
      <c r="C1045" s="111"/>
      <c r="D1045" s="111"/>
      <c r="E1045" s="32"/>
      <c r="F1045"/>
    </row>
    <row r="1046" spans="1:6" s="33" customFormat="1" ht="15">
      <c r="A1046" s="158"/>
      <c r="B1046" s="148"/>
      <c r="C1046" s="111"/>
      <c r="D1046" s="111"/>
      <c r="E1046" s="32"/>
      <c r="F1046"/>
    </row>
    <row r="1047" spans="1:6" s="33" customFormat="1" ht="15">
      <c r="A1047" s="158"/>
      <c r="B1047" s="148"/>
      <c r="C1047" s="111"/>
      <c r="D1047" s="111"/>
      <c r="E1047" s="32"/>
      <c r="F1047"/>
    </row>
    <row r="1048" spans="1:6" s="33" customFormat="1" ht="15">
      <c r="A1048" s="158"/>
      <c r="B1048" s="148"/>
      <c r="C1048" s="111"/>
      <c r="D1048" s="111"/>
      <c r="E1048" s="32"/>
      <c r="F1048"/>
    </row>
    <row r="1049" spans="1:6" s="33" customFormat="1" ht="15">
      <c r="A1049" s="158"/>
      <c r="B1049" s="148"/>
      <c r="C1049" s="111"/>
      <c r="D1049" s="111"/>
      <c r="E1049" s="32"/>
      <c r="F1049"/>
    </row>
    <row r="1050" spans="1:6" s="33" customFormat="1" ht="15">
      <c r="A1050" s="158"/>
      <c r="B1050" s="148"/>
      <c r="C1050" s="111"/>
      <c r="D1050" s="111"/>
      <c r="E1050" s="32"/>
      <c r="F1050"/>
    </row>
    <row r="1051" spans="1:6" s="33" customFormat="1" ht="15">
      <c r="A1051" s="158"/>
      <c r="B1051" s="148"/>
      <c r="C1051" s="111"/>
      <c r="D1051" s="111"/>
      <c r="E1051" s="32"/>
      <c r="F1051"/>
    </row>
    <row r="1052" spans="1:6" s="33" customFormat="1" ht="15">
      <c r="A1052" s="158"/>
      <c r="B1052" s="148"/>
      <c r="C1052" s="111"/>
      <c r="D1052" s="111"/>
      <c r="E1052" s="32"/>
      <c r="F1052"/>
    </row>
    <row r="1053" spans="1:6" s="33" customFormat="1" ht="15">
      <c r="A1053" s="158"/>
      <c r="B1053" s="148"/>
      <c r="C1053" s="111"/>
      <c r="D1053" s="111"/>
      <c r="E1053" s="32"/>
      <c r="F1053"/>
    </row>
    <row r="1054" spans="1:6" s="33" customFormat="1" ht="15">
      <c r="A1054" s="158"/>
      <c r="B1054" s="148"/>
      <c r="C1054" s="111"/>
      <c r="D1054" s="111"/>
      <c r="E1054" s="32"/>
      <c r="F1054"/>
    </row>
    <row r="1055" spans="1:6" s="33" customFormat="1" ht="15">
      <c r="A1055" s="158"/>
      <c r="B1055" s="148"/>
      <c r="C1055" s="111"/>
      <c r="D1055" s="111"/>
      <c r="E1055" s="32"/>
      <c r="F1055"/>
    </row>
    <row r="1056" spans="1:6" s="33" customFormat="1" ht="15">
      <c r="A1056" s="158"/>
      <c r="B1056" s="148"/>
      <c r="C1056" s="111"/>
      <c r="D1056" s="111"/>
      <c r="E1056" s="32"/>
      <c r="F1056"/>
    </row>
    <row r="1057" spans="1:6" s="33" customFormat="1" ht="15">
      <c r="A1057" s="158"/>
      <c r="B1057" s="148"/>
      <c r="C1057" s="111"/>
      <c r="D1057" s="111"/>
      <c r="E1057" s="32"/>
      <c r="F1057"/>
    </row>
    <row r="1058" spans="1:6" s="33" customFormat="1" ht="15">
      <c r="A1058" s="158"/>
      <c r="B1058" s="148"/>
      <c r="C1058" s="111"/>
      <c r="D1058" s="111"/>
      <c r="E1058" s="32"/>
      <c r="F1058"/>
    </row>
    <row r="1059" spans="1:6" s="33" customFormat="1" ht="15">
      <c r="A1059" s="158"/>
      <c r="B1059" s="148"/>
      <c r="C1059" s="111"/>
      <c r="D1059" s="111"/>
      <c r="E1059" s="32"/>
      <c r="F1059"/>
    </row>
    <row r="1060" spans="1:6" s="33" customFormat="1" ht="15">
      <c r="A1060" s="158"/>
      <c r="B1060" s="148"/>
      <c r="C1060" s="111"/>
      <c r="D1060" s="111"/>
      <c r="E1060" s="32"/>
      <c r="F1060"/>
    </row>
    <row r="1061" spans="1:6" s="33" customFormat="1" ht="15">
      <c r="A1061" s="158"/>
      <c r="B1061" s="148"/>
      <c r="C1061" s="111"/>
      <c r="D1061" s="111"/>
      <c r="E1061" s="32"/>
      <c r="F1061"/>
    </row>
    <row r="1062" spans="1:6" s="33" customFormat="1" ht="15">
      <c r="A1062" s="158"/>
      <c r="B1062" s="148"/>
      <c r="C1062" s="111"/>
      <c r="D1062" s="111"/>
      <c r="E1062" s="32"/>
      <c r="F1062"/>
    </row>
    <row r="1063" spans="1:6" s="33" customFormat="1" ht="15">
      <c r="A1063" s="158"/>
      <c r="B1063" s="148"/>
      <c r="C1063" s="111"/>
      <c r="D1063" s="111"/>
      <c r="E1063" s="32"/>
      <c r="F1063"/>
    </row>
    <row r="1064" spans="1:6" s="33" customFormat="1" ht="15">
      <c r="A1064" s="158"/>
      <c r="B1064" s="148"/>
      <c r="C1064" s="111"/>
      <c r="D1064" s="111"/>
      <c r="E1064" s="32"/>
      <c r="F1064"/>
    </row>
    <row r="1065" spans="1:6" s="33" customFormat="1" ht="15">
      <c r="A1065" s="158"/>
      <c r="B1065" s="148"/>
      <c r="C1065" s="111"/>
      <c r="D1065" s="111"/>
      <c r="E1065" s="32"/>
      <c r="F1065"/>
    </row>
    <row r="1066" spans="1:6" s="33" customFormat="1" ht="15">
      <c r="A1066" s="158"/>
      <c r="B1066" s="148"/>
      <c r="C1066" s="111"/>
      <c r="D1066" s="111"/>
      <c r="E1066" s="32"/>
      <c r="F1066"/>
    </row>
    <row r="1067" spans="1:6" s="33" customFormat="1" ht="15">
      <c r="A1067" s="158"/>
      <c r="B1067" s="148"/>
      <c r="C1067" s="111"/>
      <c r="D1067" s="111"/>
      <c r="E1067" s="32"/>
      <c r="F1067"/>
    </row>
    <row r="1068" spans="1:6" s="33" customFormat="1" ht="15">
      <c r="A1068" s="158"/>
      <c r="B1068" s="148"/>
      <c r="C1068" s="111"/>
      <c r="D1068" s="111"/>
      <c r="E1068" s="32"/>
      <c r="F1068"/>
    </row>
    <row r="1069" spans="1:6" s="33" customFormat="1" ht="15">
      <c r="A1069" s="158"/>
      <c r="B1069" s="148"/>
      <c r="C1069" s="111"/>
      <c r="D1069" s="111"/>
      <c r="E1069" s="32"/>
      <c r="F1069"/>
    </row>
    <row r="1070" spans="1:6" s="33" customFormat="1" ht="15">
      <c r="A1070" s="158"/>
      <c r="B1070" s="148"/>
      <c r="C1070" s="111"/>
      <c r="D1070" s="111"/>
      <c r="E1070" s="32"/>
      <c r="F1070"/>
    </row>
    <row r="1071" spans="1:6" s="33" customFormat="1" ht="15">
      <c r="A1071" s="158"/>
      <c r="B1071" s="148"/>
      <c r="C1071" s="111"/>
      <c r="D1071" s="111"/>
      <c r="E1071" s="32"/>
      <c r="F1071"/>
    </row>
    <row r="1072" spans="1:6" s="33" customFormat="1" ht="15">
      <c r="A1072" s="158"/>
      <c r="B1072" s="148"/>
      <c r="C1072" s="111"/>
      <c r="D1072" s="111"/>
      <c r="E1072" s="32"/>
      <c r="F1072"/>
    </row>
    <row r="1073" spans="1:6" s="33" customFormat="1" ht="15">
      <c r="A1073" s="158"/>
      <c r="B1073" s="148"/>
      <c r="C1073" s="111"/>
      <c r="D1073" s="111"/>
      <c r="E1073" s="32"/>
      <c r="F1073"/>
    </row>
    <row r="1074" spans="1:6" s="33" customFormat="1" ht="15">
      <c r="A1074" s="158"/>
      <c r="B1074" s="148"/>
      <c r="C1074" s="111"/>
      <c r="D1074" s="111"/>
      <c r="E1074" s="32"/>
      <c r="F1074"/>
    </row>
    <row r="1075" spans="1:6" s="33" customFormat="1" ht="15">
      <c r="A1075" s="158"/>
      <c r="B1075" s="148"/>
      <c r="C1075" s="111"/>
      <c r="D1075" s="111"/>
      <c r="E1075" s="32"/>
      <c r="F1075"/>
    </row>
    <row r="1076" spans="1:6" s="33" customFormat="1" ht="15">
      <c r="A1076" s="158"/>
      <c r="B1076" s="148"/>
      <c r="C1076" s="111"/>
      <c r="D1076" s="111"/>
      <c r="E1076" s="32"/>
      <c r="F1076"/>
    </row>
    <row r="1077" spans="1:6" s="33" customFormat="1" ht="15">
      <c r="A1077" s="158"/>
      <c r="B1077" s="148"/>
      <c r="C1077" s="111"/>
      <c r="D1077" s="111"/>
      <c r="E1077" s="32"/>
      <c r="F1077"/>
    </row>
    <row r="1078" spans="1:6" s="33" customFormat="1" ht="15">
      <c r="A1078" s="158"/>
      <c r="B1078" s="148"/>
      <c r="C1078" s="111"/>
      <c r="D1078" s="111"/>
      <c r="E1078" s="32"/>
      <c r="F1078"/>
    </row>
    <row r="1079" spans="1:6" s="33" customFormat="1" ht="15">
      <c r="A1079" s="158"/>
      <c r="B1079" s="148"/>
      <c r="C1079" s="111"/>
      <c r="D1079" s="111"/>
      <c r="E1079" s="32"/>
      <c r="F1079"/>
    </row>
    <row r="1080" spans="1:6" s="33" customFormat="1" ht="15">
      <c r="A1080" s="158"/>
      <c r="B1080" s="148"/>
      <c r="C1080" s="111"/>
      <c r="D1080" s="111"/>
      <c r="E1080" s="32"/>
      <c r="F1080"/>
    </row>
    <row r="1081" spans="1:6" s="33" customFormat="1" ht="15">
      <c r="A1081" s="158"/>
      <c r="B1081" s="148"/>
      <c r="C1081" s="111"/>
      <c r="D1081" s="111"/>
      <c r="E1081" s="32"/>
      <c r="F1081"/>
    </row>
    <row r="1082" spans="1:6" s="33" customFormat="1" ht="15">
      <c r="A1082" s="158"/>
      <c r="B1082" s="148"/>
      <c r="C1082" s="111"/>
      <c r="D1082" s="111"/>
      <c r="E1082" s="32"/>
      <c r="F1082"/>
    </row>
    <row r="1083" spans="1:6" s="33" customFormat="1" ht="15">
      <c r="A1083" s="158"/>
      <c r="B1083" s="148"/>
      <c r="C1083" s="111"/>
      <c r="D1083" s="111"/>
      <c r="E1083" s="32"/>
      <c r="F1083"/>
    </row>
    <row r="1084" spans="1:6" s="33" customFormat="1" ht="15">
      <c r="A1084" s="158"/>
      <c r="B1084" s="148"/>
      <c r="C1084" s="111"/>
      <c r="D1084" s="111"/>
      <c r="E1084" s="32"/>
      <c r="F1084"/>
    </row>
    <row r="1085" spans="1:6" s="33" customFormat="1" ht="15">
      <c r="A1085" s="158"/>
      <c r="B1085" s="148"/>
      <c r="C1085" s="111"/>
      <c r="D1085" s="111"/>
      <c r="E1085" s="32"/>
      <c r="F1085"/>
    </row>
    <row r="1086" spans="1:6" s="33" customFormat="1" ht="15">
      <c r="A1086" s="158"/>
      <c r="B1086" s="148"/>
      <c r="C1086" s="111"/>
      <c r="D1086" s="111"/>
      <c r="E1086" s="32"/>
      <c r="F1086"/>
    </row>
    <row r="1087" spans="1:6" s="33" customFormat="1" ht="15">
      <c r="A1087" s="158"/>
      <c r="B1087" s="148"/>
      <c r="C1087" s="111"/>
      <c r="D1087" s="111"/>
      <c r="E1087" s="32"/>
      <c r="F1087"/>
    </row>
    <row r="1088" spans="1:6" s="33" customFormat="1" ht="15">
      <c r="A1088" s="158"/>
      <c r="B1088" s="148"/>
      <c r="C1088" s="111"/>
      <c r="D1088" s="111"/>
      <c r="E1088" s="32"/>
      <c r="F1088"/>
    </row>
    <row r="1089" spans="1:6" s="33" customFormat="1" ht="15">
      <c r="A1089" s="158"/>
      <c r="B1089" s="148"/>
      <c r="C1089" s="111"/>
      <c r="D1089" s="111"/>
      <c r="E1089" s="32"/>
      <c r="F1089"/>
    </row>
    <row r="1090" spans="1:6" s="33" customFormat="1" ht="15">
      <c r="A1090" s="158"/>
      <c r="B1090" s="148"/>
      <c r="C1090" s="111"/>
      <c r="D1090" s="111"/>
      <c r="E1090" s="32"/>
      <c r="F1090"/>
    </row>
    <row r="1091" spans="1:6" s="33" customFormat="1" ht="15">
      <c r="A1091" s="158"/>
      <c r="B1091" s="148"/>
      <c r="C1091" s="111"/>
      <c r="D1091" s="111"/>
      <c r="E1091" s="32"/>
      <c r="F1091"/>
    </row>
    <row r="1092" spans="1:6" s="33" customFormat="1" ht="15">
      <c r="A1092" s="158"/>
      <c r="B1092" s="148"/>
      <c r="C1092" s="111"/>
      <c r="D1092" s="111"/>
      <c r="E1092" s="32"/>
      <c r="F1092"/>
    </row>
    <row r="1093" spans="1:6" s="33" customFormat="1" ht="15">
      <c r="A1093" s="158"/>
      <c r="B1093" s="148"/>
      <c r="C1093" s="111"/>
      <c r="D1093" s="111"/>
      <c r="E1093" s="32"/>
      <c r="F1093"/>
    </row>
    <row r="1094" spans="1:6" s="33" customFormat="1" ht="15">
      <c r="A1094" s="158"/>
      <c r="B1094" s="148"/>
      <c r="C1094" s="111"/>
      <c r="D1094" s="111"/>
      <c r="E1094" s="32"/>
      <c r="F1094"/>
    </row>
    <row r="1095" spans="1:6" s="33" customFormat="1" ht="15">
      <c r="A1095" s="158"/>
      <c r="B1095" s="148"/>
      <c r="C1095" s="111"/>
      <c r="D1095" s="111"/>
      <c r="E1095" s="32"/>
      <c r="F1095"/>
    </row>
    <row r="1096" spans="1:6" s="33" customFormat="1" ht="15">
      <c r="A1096" s="158"/>
      <c r="B1096" s="148"/>
      <c r="C1096" s="111"/>
      <c r="D1096" s="111"/>
      <c r="E1096" s="32"/>
      <c r="F1096"/>
    </row>
    <row r="1097" spans="1:6" s="33" customFormat="1" ht="15">
      <c r="A1097" s="158"/>
      <c r="B1097" s="148"/>
      <c r="C1097" s="111"/>
      <c r="D1097" s="111"/>
      <c r="E1097" s="32"/>
      <c r="F1097"/>
    </row>
    <row r="1098" spans="1:6" s="33" customFormat="1" ht="15">
      <c r="A1098" s="158"/>
      <c r="B1098" s="148"/>
      <c r="C1098" s="111"/>
      <c r="D1098" s="111"/>
      <c r="E1098" s="32"/>
      <c r="F1098"/>
    </row>
    <row r="1099" spans="1:6" s="33" customFormat="1" ht="15">
      <c r="A1099" s="158"/>
      <c r="B1099" s="148"/>
      <c r="C1099" s="111"/>
      <c r="D1099" s="111"/>
      <c r="E1099" s="32"/>
      <c r="F1099"/>
    </row>
    <row r="1100" spans="1:6" s="33" customFormat="1" ht="15">
      <c r="A1100" s="158"/>
      <c r="B1100" s="148"/>
      <c r="C1100" s="111"/>
      <c r="D1100" s="111"/>
      <c r="E1100" s="32"/>
      <c r="F1100"/>
    </row>
    <row r="1101" spans="1:6" s="33" customFormat="1" ht="15">
      <c r="A1101" s="158"/>
      <c r="B1101" s="148"/>
      <c r="C1101" s="111"/>
      <c r="D1101" s="111"/>
      <c r="E1101" s="32"/>
      <c r="F1101"/>
    </row>
    <row r="1102" spans="1:6" s="33" customFormat="1" ht="15">
      <c r="A1102" s="158"/>
      <c r="B1102" s="148"/>
      <c r="C1102" s="111"/>
      <c r="D1102" s="111"/>
      <c r="E1102" s="32"/>
      <c r="F1102"/>
    </row>
    <row r="1103" spans="1:6" s="33" customFormat="1" ht="15">
      <c r="A1103" s="158"/>
      <c r="B1103" s="148"/>
      <c r="C1103" s="111"/>
      <c r="D1103" s="111"/>
      <c r="E1103" s="32"/>
      <c r="F1103"/>
    </row>
    <row r="1104" spans="1:6" s="33" customFormat="1" ht="15">
      <c r="A1104" s="158"/>
      <c r="B1104" s="148"/>
      <c r="C1104" s="111"/>
      <c r="D1104" s="111"/>
      <c r="E1104" s="32"/>
      <c r="F1104"/>
    </row>
    <row r="1105" spans="1:6" s="33" customFormat="1" ht="15">
      <c r="A1105" s="158"/>
      <c r="B1105" s="148"/>
      <c r="C1105" s="111"/>
      <c r="D1105" s="111"/>
      <c r="E1105" s="32"/>
      <c r="F1105"/>
    </row>
    <row r="1106" spans="1:6" s="33" customFormat="1" ht="15">
      <c r="A1106" s="158"/>
      <c r="B1106" s="148"/>
      <c r="C1106" s="111"/>
      <c r="D1106" s="111"/>
      <c r="E1106" s="32"/>
      <c r="F1106"/>
    </row>
    <row r="1107" spans="1:6" s="33" customFormat="1" ht="15">
      <c r="A1107" s="158"/>
      <c r="B1107" s="148"/>
      <c r="C1107" s="111"/>
      <c r="D1107" s="111"/>
      <c r="E1107" s="32"/>
      <c r="F1107"/>
    </row>
    <row r="1108" spans="1:6" s="33" customFormat="1" ht="15">
      <c r="A1108" s="158"/>
      <c r="B1108" s="148"/>
      <c r="C1108" s="111"/>
      <c r="D1108" s="111"/>
      <c r="E1108" s="32"/>
      <c r="F1108"/>
    </row>
    <row r="1109" spans="1:6" s="33" customFormat="1" ht="15">
      <c r="A1109" s="158"/>
      <c r="B1109" s="148"/>
      <c r="C1109" s="111"/>
      <c r="D1109" s="111"/>
      <c r="E1109" s="32"/>
      <c r="F1109"/>
    </row>
    <row r="1110" spans="1:6" s="33" customFormat="1" ht="15">
      <c r="A1110" s="158"/>
      <c r="B1110" s="148"/>
      <c r="C1110" s="111"/>
      <c r="D1110" s="111"/>
      <c r="E1110" s="32"/>
      <c r="F1110"/>
    </row>
    <row r="1111" spans="1:6" s="33" customFormat="1" ht="15">
      <c r="A1111" s="158"/>
      <c r="B1111" s="148"/>
      <c r="C1111" s="111"/>
      <c r="D1111" s="111"/>
      <c r="E1111" s="32"/>
      <c r="F1111"/>
    </row>
    <row r="1112" spans="1:6" s="33" customFormat="1" ht="15">
      <c r="A1112" s="158"/>
      <c r="B1112" s="148"/>
      <c r="C1112" s="111"/>
      <c r="D1112" s="111"/>
      <c r="E1112" s="32"/>
      <c r="F1112"/>
    </row>
    <row r="1113" spans="1:6" s="33" customFormat="1" ht="15">
      <c r="A1113" s="158"/>
      <c r="B1113" s="148"/>
      <c r="C1113" s="111"/>
      <c r="D1113" s="111"/>
      <c r="E1113" s="32"/>
      <c r="F1113"/>
    </row>
    <row r="1114" spans="1:6" s="33" customFormat="1" ht="15">
      <c r="A1114" s="158"/>
      <c r="B1114" s="148"/>
      <c r="C1114" s="111"/>
      <c r="D1114" s="111"/>
      <c r="E1114" s="32"/>
      <c r="F1114"/>
    </row>
    <row r="1115" spans="1:6" s="33" customFormat="1" ht="15">
      <c r="A1115" s="158"/>
      <c r="B1115" s="148"/>
      <c r="C1115" s="111"/>
      <c r="D1115" s="111"/>
      <c r="E1115" s="32"/>
      <c r="F1115"/>
    </row>
    <row r="1116" spans="1:6" s="33" customFormat="1" ht="15">
      <c r="A1116" s="158"/>
      <c r="B1116" s="148"/>
      <c r="C1116" s="111"/>
      <c r="D1116" s="111"/>
      <c r="E1116" s="32"/>
      <c r="F1116"/>
    </row>
    <row r="1117" spans="1:6" s="33" customFormat="1" ht="15">
      <c r="A1117" s="158"/>
      <c r="B1117" s="148"/>
      <c r="C1117" s="111"/>
      <c r="D1117" s="111"/>
      <c r="E1117" s="32"/>
      <c r="F1117"/>
    </row>
    <row r="1118" spans="1:6" s="33" customFormat="1" ht="15">
      <c r="A1118" s="158"/>
      <c r="B1118" s="148"/>
      <c r="C1118" s="111"/>
      <c r="D1118" s="111"/>
      <c r="E1118" s="32"/>
      <c r="F1118"/>
    </row>
    <row r="1119" spans="1:6" s="33" customFormat="1" ht="15">
      <c r="A1119" s="158"/>
      <c r="B1119" s="148"/>
      <c r="C1119" s="111"/>
      <c r="D1119" s="111"/>
      <c r="E1119" s="32"/>
      <c r="F1119"/>
    </row>
    <row r="1120" spans="1:6" s="33" customFormat="1" ht="15">
      <c r="A1120" s="158"/>
      <c r="B1120" s="148"/>
      <c r="C1120" s="111"/>
      <c r="D1120" s="111"/>
      <c r="E1120" s="32"/>
      <c r="F1120"/>
    </row>
    <row r="1121" spans="1:6" s="33" customFormat="1" ht="15">
      <c r="A1121" s="158"/>
      <c r="B1121" s="148"/>
      <c r="C1121" s="111"/>
      <c r="D1121" s="111"/>
      <c r="E1121" s="32"/>
      <c r="F1121"/>
    </row>
    <row r="1122" spans="1:6" s="33" customFormat="1" ht="15">
      <c r="A1122" s="158"/>
      <c r="B1122" s="148"/>
      <c r="C1122" s="111"/>
      <c r="D1122" s="111"/>
      <c r="E1122" s="32"/>
      <c r="F1122"/>
    </row>
    <row r="1123" spans="1:6" s="33" customFormat="1" ht="15">
      <c r="A1123" s="158"/>
      <c r="B1123" s="148"/>
      <c r="C1123" s="111"/>
      <c r="D1123" s="111"/>
      <c r="E1123" s="32"/>
      <c r="F1123"/>
    </row>
    <row r="1124" spans="1:6" s="33" customFormat="1" ht="15">
      <c r="A1124" s="158"/>
      <c r="B1124" s="148"/>
      <c r="C1124" s="111"/>
      <c r="D1124" s="111"/>
      <c r="E1124" s="32"/>
      <c r="F1124"/>
    </row>
    <row r="1125" spans="1:6" s="33" customFormat="1" ht="15">
      <c r="A1125" s="158"/>
      <c r="B1125" s="148"/>
      <c r="C1125" s="111"/>
      <c r="D1125" s="111"/>
      <c r="E1125" s="32"/>
      <c r="F1125"/>
    </row>
    <row r="1126" spans="1:6" s="33" customFormat="1" ht="15">
      <c r="A1126" s="158"/>
      <c r="B1126" s="148"/>
      <c r="C1126" s="111"/>
      <c r="D1126" s="111"/>
      <c r="E1126" s="32"/>
      <c r="F1126"/>
    </row>
    <row r="1127" spans="1:6" s="33" customFormat="1" ht="15">
      <c r="A1127" s="158"/>
      <c r="B1127" s="148"/>
      <c r="C1127" s="111"/>
      <c r="D1127" s="111"/>
      <c r="E1127" s="32"/>
      <c r="F1127"/>
    </row>
    <row r="1128" spans="1:6" s="33" customFormat="1" ht="15">
      <c r="A1128" s="158"/>
      <c r="B1128" s="148"/>
      <c r="C1128" s="111"/>
      <c r="D1128" s="111"/>
      <c r="E1128" s="32"/>
      <c r="F1128"/>
    </row>
    <row r="1129" spans="1:6" s="33" customFormat="1" ht="15">
      <c r="A1129" s="158"/>
      <c r="B1129" s="148"/>
      <c r="C1129" s="111"/>
      <c r="D1129" s="111"/>
      <c r="E1129" s="32"/>
      <c r="F1129"/>
    </row>
    <row r="1130" spans="1:6" s="33" customFormat="1" ht="15">
      <c r="A1130" s="158"/>
      <c r="B1130" s="148"/>
      <c r="C1130" s="111"/>
      <c r="D1130" s="111"/>
      <c r="E1130" s="32"/>
      <c r="F1130"/>
    </row>
    <row r="1131" spans="1:6" s="33" customFormat="1" ht="15">
      <c r="A1131" s="158"/>
      <c r="B1131" s="148"/>
      <c r="C1131" s="111"/>
      <c r="D1131" s="111"/>
      <c r="E1131" s="32"/>
      <c r="F1131"/>
    </row>
    <row r="1132" spans="1:6" s="33" customFormat="1" ht="15">
      <c r="A1132" s="158"/>
      <c r="B1132" s="148"/>
      <c r="C1132" s="111"/>
      <c r="D1132" s="111"/>
      <c r="E1132" s="32"/>
      <c r="F1132"/>
    </row>
    <row r="1133" spans="1:6" s="33" customFormat="1" ht="15">
      <c r="A1133" s="158"/>
      <c r="B1133" s="148"/>
      <c r="C1133" s="111"/>
      <c r="D1133" s="111"/>
      <c r="E1133" s="32"/>
      <c r="F1133"/>
    </row>
    <row r="1134" spans="1:6" s="33" customFormat="1" ht="15">
      <c r="A1134" s="158"/>
      <c r="B1134" s="148"/>
      <c r="C1134" s="111"/>
      <c r="D1134" s="111"/>
      <c r="E1134" s="32"/>
      <c r="F1134"/>
    </row>
    <row r="1135" spans="1:6" s="33" customFormat="1" ht="15">
      <c r="A1135" s="158"/>
      <c r="B1135" s="148"/>
      <c r="C1135" s="111"/>
      <c r="D1135" s="111"/>
      <c r="E1135" s="32"/>
      <c r="F1135"/>
    </row>
    <row r="1136" spans="1:6" s="33" customFormat="1" ht="15">
      <c r="A1136" s="158"/>
      <c r="B1136" s="148"/>
      <c r="C1136" s="111"/>
      <c r="D1136" s="111"/>
      <c r="E1136" s="32"/>
      <c r="F1136"/>
    </row>
    <row r="1137" spans="1:6" s="33" customFormat="1" ht="15">
      <c r="A1137" s="158"/>
      <c r="B1137" s="148"/>
      <c r="C1137" s="111"/>
      <c r="D1137" s="111"/>
      <c r="E1137" s="32"/>
      <c r="F1137"/>
    </row>
    <row r="1138" spans="1:6" s="33" customFormat="1" ht="15">
      <c r="A1138" s="158"/>
      <c r="B1138" s="148"/>
      <c r="C1138" s="111"/>
      <c r="D1138" s="111"/>
      <c r="E1138" s="32"/>
      <c r="F1138"/>
    </row>
    <row r="1139" spans="1:6" s="33" customFormat="1" ht="15">
      <c r="A1139" s="158"/>
      <c r="B1139" s="148"/>
      <c r="C1139" s="111"/>
      <c r="D1139" s="111"/>
      <c r="E1139" s="32"/>
      <c r="F1139"/>
    </row>
    <row r="1140" spans="1:6" s="33" customFormat="1" ht="15">
      <c r="A1140" s="158"/>
      <c r="B1140" s="148"/>
      <c r="C1140" s="111"/>
      <c r="D1140" s="111"/>
      <c r="E1140" s="32"/>
      <c r="F1140"/>
    </row>
    <row r="1141" spans="1:6" s="33" customFormat="1" ht="15">
      <c r="A1141" s="158"/>
      <c r="B1141" s="148"/>
      <c r="C1141" s="111"/>
      <c r="D1141" s="111"/>
      <c r="E1141" s="32"/>
      <c r="F1141"/>
    </row>
    <row r="1142" spans="1:6" s="33" customFormat="1" ht="15">
      <c r="A1142" s="158"/>
      <c r="B1142" s="148"/>
      <c r="C1142" s="111"/>
      <c r="D1142" s="111"/>
      <c r="E1142" s="32"/>
      <c r="F1142"/>
    </row>
    <row r="1143" spans="1:6" s="33" customFormat="1" ht="15">
      <c r="A1143" s="158"/>
      <c r="B1143" s="148"/>
      <c r="C1143" s="111"/>
      <c r="D1143" s="111"/>
      <c r="E1143" s="32"/>
      <c r="F1143"/>
    </row>
    <row r="1144" spans="1:6" s="33" customFormat="1" ht="15">
      <c r="A1144" s="158"/>
      <c r="B1144" s="148"/>
      <c r="C1144" s="111"/>
      <c r="D1144" s="111"/>
      <c r="E1144" s="32"/>
      <c r="F1144"/>
    </row>
    <row r="1145" spans="1:6" s="33" customFormat="1" ht="15">
      <c r="A1145" s="158"/>
      <c r="B1145" s="148"/>
      <c r="C1145" s="111"/>
      <c r="D1145" s="111"/>
      <c r="E1145" s="32"/>
      <c r="F1145"/>
    </row>
    <row r="1146" spans="1:6" s="33" customFormat="1" ht="15">
      <c r="A1146" s="158"/>
      <c r="B1146" s="148"/>
      <c r="C1146" s="111"/>
      <c r="D1146" s="111"/>
      <c r="E1146" s="32"/>
      <c r="F1146"/>
    </row>
    <row r="1147" spans="1:6" s="33" customFormat="1" ht="15">
      <c r="A1147" s="158"/>
      <c r="B1147" s="148"/>
      <c r="C1147" s="111"/>
      <c r="D1147" s="111"/>
      <c r="E1147" s="32"/>
      <c r="F1147"/>
    </row>
    <row r="1148" spans="1:6" s="33" customFormat="1" ht="15">
      <c r="A1148" s="158"/>
      <c r="B1148" s="148"/>
      <c r="C1148" s="111"/>
      <c r="D1148" s="111"/>
      <c r="E1148" s="32"/>
      <c r="F1148"/>
    </row>
    <row r="1149" spans="1:6" s="33" customFormat="1" ht="15">
      <c r="A1149" s="158"/>
      <c r="B1149" s="148"/>
      <c r="C1149" s="111"/>
      <c r="D1149" s="111"/>
      <c r="E1149" s="32"/>
      <c r="F1149"/>
    </row>
    <row r="1150" spans="1:6" s="33" customFormat="1" ht="15">
      <c r="A1150" s="158"/>
      <c r="B1150" s="148"/>
      <c r="C1150" s="111"/>
      <c r="D1150" s="111"/>
      <c r="E1150" s="32"/>
      <c r="F1150"/>
    </row>
    <row r="1151" spans="1:6" s="33" customFormat="1" ht="15">
      <c r="A1151" s="158"/>
      <c r="B1151" s="148"/>
      <c r="C1151" s="111"/>
      <c r="D1151" s="111"/>
      <c r="E1151" s="32"/>
      <c r="F1151"/>
    </row>
    <row r="1152" spans="1:6" s="33" customFormat="1" ht="15">
      <c r="A1152" s="158"/>
      <c r="B1152" s="148"/>
      <c r="C1152" s="111"/>
      <c r="D1152" s="111"/>
      <c r="E1152" s="32"/>
      <c r="F1152"/>
    </row>
    <row r="1153" spans="1:6" s="33" customFormat="1" ht="15">
      <c r="A1153" s="158"/>
      <c r="B1153" s="148"/>
      <c r="C1153" s="111"/>
      <c r="D1153" s="111"/>
      <c r="E1153" s="32"/>
      <c r="F1153"/>
    </row>
    <row r="1154" spans="1:6" s="33" customFormat="1" ht="15">
      <c r="A1154" s="158"/>
      <c r="B1154" s="148"/>
      <c r="C1154" s="111"/>
      <c r="D1154" s="111"/>
      <c r="E1154" s="32"/>
      <c r="F1154"/>
    </row>
    <row r="1155" spans="1:6" s="33" customFormat="1" ht="15">
      <c r="A1155" s="158"/>
      <c r="B1155" s="148"/>
      <c r="C1155" s="111"/>
      <c r="D1155" s="111"/>
      <c r="E1155" s="32"/>
      <c r="F1155"/>
    </row>
    <row r="1156" spans="1:6" s="33" customFormat="1" ht="15">
      <c r="A1156" s="158"/>
      <c r="B1156" s="148"/>
      <c r="C1156" s="111"/>
      <c r="D1156" s="111"/>
      <c r="E1156" s="32"/>
      <c r="F1156"/>
    </row>
    <row r="1157" spans="1:6" s="33" customFormat="1" ht="15">
      <c r="A1157" s="158"/>
      <c r="B1157" s="148"/>
      <c r="C1157" s="111"/>
      <c r="D1157" s="111"/>
      <c r="E1157" s="32"/>
      <c r="F1157"/>
    </row>
    <row r="1158" spans="1:6" s="33" customFormat="1" ht="15">
      <c r="A1158" s="158"/>
      <c r="B1158" s="148"/>
      <c r="C1158" s="111"/>
      <c r="D1158" s="111"/>
      <c r="E1158" s="32"/>
      <c r="F1158"/>
    </row>
    <row r="1159" spans="1:6" s="33" customFormat="1" ht="15">
      <c r="A1159" s="158"/>
      <c r="B1159" s="148"/>
      <c r="C1159" s="111"/>
      <c r="D1159" s="111"/>
      <c r="E1159" s="32"/>
      <c r="F1159"/>
    </row>
    <row r="1160" spans="1:6" s="33" customFormat="1" ht="15">
      <c r="A1160" s="158"/>
      <c r="B1160" s="148"/>
      <c r="C1160" s="111"/>
      <c r="D1160" s="111"/>
      <c r="E1160" s="32"/>
      <c r="F1160"/>
    </row>
    <row r="1161" spans="1:6" s="33" customFormat="1" ht="15">
      <c r="A1161" s="158"/>
      <c r="B1161" s="148"/>
      <c r="C1161" s="111"/>
      <c r="D1161" s="111"/>
      <c r="E1161" s="32"/>
      <c r="F1161"/>
    </row>
    <row r="1162" spans="1:6" s="33" customFormat="1" ht="15">
      <c r="A1162" s="158"/>
      <c r="B1162" s="148"/>
      <c r="C1162" s="111"/>
      <c r="D1162" s="111"/>
      <c r="E1162" s="32"/>
      <c r="F1162"/>
    </row>
    <row r="1163" spans="1:6" s="33" customFormat="1" ht="15">
      <c r="A1163" s="158"/>
      <c r="B1163" s="148"/>
      <c r="C1163" s="111"/>
      <c r="D1163" s="111"/>
      <c r="E1163" s="32"/>
      <c r="F1163"/>
    </row>
    <row r="1164" spans="1:6" s="33" customFormat="1" ht="15">
      <c r="A1164" s="158"/>
      <c r="B1164" s="148"/>
      <c r="C1164" s="111"/>
      <c r="D1164" s="111"/>
      <c r="E1164" s="32"/>
      <c r="F1164"/>
    </row>
    <row r="1165" spans="1:6" s="33" customFormat="1" ht="15">
      <c r="A1165" s="158"/>
      <c r="B1165" s="148"/>
      <c r="C1165" s="111"/>
      <c r="D1165" s="111"/>
      <c r="E1165" s="32"/>
      <c r="F1165"/>
    </row>
    <row r="1166" spans="1:6" s="33" customFormat="1" ht="15">
      <c r="A1166" s="158"/>
      <c r="B1166" s="148"/>
      <c r="C1166" s="111"/>
      <c r="D1166" s="111"/>
      <c r="E1166" s="32"/>
      <c r="F1166"/>
    </row>
    <row r="1167" spans="1:6" s="33" customFormat="1" ht="15">
      <c r="A1167" s="158"/>
      <c r="B1167" s="148"/>
      <c r="C1167" s="111"/>
      <c r="D1167" s="111"/>
      <c r="E1167" s="32"/>
      <c r="F1167"/>
    </row>
    <row r="1168" spans="1:6" s="33" customFormat="1" ht="15">
      <c r="A1168" s="158"/>
      <c r="B1168" s="148"/>
      <c r="C1168" s="111"/>
      <c r="D1168" s="111"/>
      <c r="E1168" s="32"/>
      <c r="F1168"/>
    </row>
    <row r="1169" spans="1:6" s="33" customFormat="1" ht="15">
      <c r="A1169" s="158"/>
      <c r="B1169" s="148"/>
      <c r="C1169" s="111"/>
      <c r="D1169" s="111"/>
      <c r="E1169" s="32"/>
      <c r="F1169"/>
    </row>
    <row r="1170" spans="1:6" s="33" customFormat="1" ht="15">
      <c r="A1170" s="158"/>
      <c r="B1170" s="148"/>
      <c r="C1170" s="111"/>
      <c r="D1170" s="111"/>
      <c r="E1170" s="32"/>
      <c r="F1170"/>
    </row>
    <row r="1171" spans="1:6" s="33" customFormat="1" ht="15">
      <c r="A1171" s="158"/>
      <c r="B1171" s="148"/>
      <c r="C1171" s="111"/>
      <c r="D1171" s="111"/>
      <c r="E1171" s="32"/>
      <c r="F1171"/>
    </row>
    <row r="1172" spans="1:6" s="33" customFormat="1" ht="15">
      <c r="A1172" s="158"/>
      <c r="B1172" s="148"/>
      <c r="C1172" s="111"/>
      <c r="D1172" s="111"/>
      <c r="E1172" s="32"/>
      <c r="F1172"/>
    </row>
    <row r="1173" spans="1:6" s="33" customFormat="1" ht="15">
      <c r="A1173" s="158"/>
      <c r="B1173" s="148"/>
      <c r="C1173" s="111"/>
      <c r="D1173" s="111"/>
      <c r="E1173" s="32"/>
      <c r="F1173"/>
    </row>
    <row r="1174" spans="1:6" s="33" customFormat="1" ht="15">
      <c r="A1174" s="158"/>
      <c r="B1174" s="148"/>
      <c r="C1174" s="111"/>
      <c r="D1174" s="111"/>
      <c r="E1174" s="32"/>
      <c r="F1174"/>
    </row>
    <row r="1175" spans="1:6" s="33" customFormat="1" ht="15">
      <c r="A1175" s="158"/>
      <c r="B1175" s="148"/>
      <c r="C1175" s="111"/>
      <c r="D1175" s="111"/>
      <c r="E1175" s="32"/>
      <c r="F1175"/>
    </row>
    <row r="1176" spans="1:6" s="33" customFormat="1" ht="15">
      <c r="A1176" s="158"/>
      <c r="B1176" s="148"/>
      <c r="C1176" s="111"/>
      <c r="D1176" s="111"/>
      <c r="E1176" s="32"/>
      <c r="F1176"/>
    </row>
    <row r="1177" spans="1:6" s="33" customFormat="1" ht="15">
      <c r="A1177" s="158"/>
      <c r="B1177" s="148"/>
      <c r="C1177" s="111"/>
      <c r="D1177" s="111"/>
      <c r="E1177" s="32"/>
      <c r="F1177"/>
    </row>
    <row r="1178" spans="1:6" s="33" customFormat="1" ht="15">
      <c r="A1178" s="158"/>
      <c r="B1178" s="148"/>
      <c r="C1178" s="111"/>
      <c r="D1178" s="111"/>
      <c r="E1178" s="32"/>
      <c r="F1178"/>
    </row>
    <row r="1179" spans="1:6" s="33" customFormat="1" ht="15">
      <c r="A1179" s="158"/>
      <c r="B1179" s="148"/>
      <c r="C1179" s="111"/>
      <c r="D1179" s="111"/>
      <c r="E1179" s="32"/>
      <c r="F1179"/>
    </row>
    <row r="1180" spans="1:6" s="33" customFormat="1" ht="15">
      <c r="A1180" s="158"/>
      <c r="B1180" s="148"/>
      <c r="C1180" s="111"/>
      <c r="D1180" s="111"/>
      <c r="E1180" s="32"/>
      <c r="F1180"/>
    </row>
    <row r="1181" spans="1:6" s="33" customFormat="1" ht="15">
      <c r="A1181" s="158"/>
      <c r="B1181" s="148"/>
      <c r="C1181" s="111"/>
      <c r="D1181" s="111"/>
      <c r="E1181" s="32"/>
      <c r="F1181"/>
    </row>
    <row r="1182" spans="1:6" s="33" customFormat="1" ht="15">
      <c r="A1182" s="158"/>
      <c r="B1182" s="148"/>
      <c r="C1182" s="111"/>
      <c r="D1182" s="111"/>
      <c r="E1182" s="32"/>
      <c r="F1182"/>
    </row>
    <row r="1183" spans="1:6" s="33" customFormat="1" ht="15">
      <c r="A1183" s="158"/>
      <c r="B1183" s="148"/>
      <c r="C1183" s="111"/>
      <c r="D1183" s="111"/>
      <c r="E1183" s="32"/>
      <c r="F1183"/>
    </row>
    <row r="1184" spans="1:6" s="33" customFormat="1" ht="15">
      <c r="A1184" s="158"/>
      <c r="B1184" s="148"/>
      <c r="C1184" s="111"/>
      <c r="D1184" s="111"/>
      <c r="E1184" s="32"/>
      <c r="F1184"/>
    </row>
    <row r="1185" spans="1:6" s="33" customFormat="1" ht="15">
      <c r="A1185" s="158"/>
      <c r="B1185" s="148"/>
      <c r="C1185" s="111"/>
      <c r="D1185" s="111"/>
      <c r="E1185" s="32"/>
      <c r="F1185"/>
    </row>
    <row r="1186" spans="1:6" s="33" customFormat="1" ht="15">
      <c r="A1186" s="158"/>
      <c r="B1186" s="148"/>
      <c r="C1186" s="111"/>
      <c r="D1186" s="111"/>
      <c r="E1186" s="32"/>
      <c r="F1186"/>
    </row>
    <row r="1187" spans="1:6" s="33" customFormat="1" ht="15">
      <c r="A1187" s="158"/>
      <c r="B1187" s="148"/>
      <c r="C1187" s="111"/>
      <c r="D1187" s="111"/>
      <c r="E1187" s="32"/>
      <c r="F1187"/>
    </row>
    <row r="1188" spans="1:6" s="33" customFormat="1" ht="15">
      <c r="A1188" s="158"/>
      <c r="B1188" s="148"/>
      <c r="C1188" s="111"/>
      <c r="D1188" s="111"/>
      <c r="E1188" s="32"/>
      <c r="F1188"/>
    </row>
    <row r="1189" spans="1:6" s="33" customFormat="1" ht="15">
      <c r="A1189" s="158"/>
      <c r="B1189" s="148"/>
      <c r="C1189" s="111"/>
      <c r="D1189" s="111"/>
      <c r="E1189" s="32"/>
      <c r="F1189"/>
    </row>
    <row r="1190" spans="1:6" s="33" customFormat="1" ht="15">
      <c r="A1190" s="158"/>
      <c r="B1190" s="148"/>
      <c r="C1190" s="111"/>
      <c r="D1190" s="111"/>
      <c r="E1190" s="32"/>
      <c r="F1190"/>
    </row>
    <row r="1191" spans="1:6" s="33" customFormat="1" ht="15">
      <c r="A1191" s="158"/>
      <c r="B1191" s="148"/>
      <c r="C1191" s="111"/>
      <c r="D1191" s="111"/>
      <c r="E1191" s="32"/>
      <c r="F1191"/>
    </row>
    <row r="1192" spans="1:6" s="33" customFormat="1" ht="15">
      <c r="A1192" s="158"/>
      <c r="B1192" s="148"/>
      <c r="C1192" s="111"/>
      <c r="D1192" s="111"/>
      <c r="E1192" s="32"/>
      <c r="F1192"/>
    </row>
    <row r="1193" spans="1:6" s="33" customFormat="1" ht="15">
      <c r="A1193" s="158"/>
      <c r="B1193" s="148"/>
      <c r="C1193" s="111"/>
      <c r="D1193" s="111"/>
      <c r="E1193" s="32"/>
      <c r="F1193"/>
    </row>
    <row r="1194" spans="1:6" s="33" customFormat="1" ht="15">
      <c r="A1194" s="158"/>
      <c r="B1194" s="148"/>
      <c r="C1194" s="111"/>
      <c r="D1194" s="111"/>
      <c r="E1194" s="32"/>
      <c r="F1194"/>
    </row>
    <row r="1195" spans="1:6" s="33" customFormat="1" ht="15">
      <c r="A1195" s="158"/>
      <c r="B1195" s="148"/>
      <c r="C1195" s="111"/>
      <c r="D1195" s="111"/>
      <c r="E1195" s="32"/>
      <c r="F1195"/>
    </row>
    <row r="1196" spans="1:6" s="33" customFormat="1" ht="15">
      <c r="A1196" s="158"/>
      <c r="B1196" s="148"/>
      <c r="C1196" s="111"/>
      <c r="D1196" s="111"/>
      <c r="E1196" s="32"/>
      <c r="F1196"/>
    </row>
    <row r="1197" spans="1:6" s="33" customFormat="1" ht="15">
      <c r="A1197" s="158"/>
      <c r="B1197" s="148"/>
      <c r="C1197" s="111"/>
      <c r="D1197" s="111"/>
      <c r="E1197" s="32"/>
      <c r="F1197"/>
    </row>
    <row r="1198" spans="1:6" s="33" customFormat="1" ht="15">
      <c r="A1198" s="158"/>
      <c r="B1198" s="148"/>
      <c r="C1198" s="111"/>
      <c r="D1198" s="111"/>
      <c r="E1198" s="32"/>
      <c r="F1198"/>
    </row>
    <row r="1199" spans="1:6" s="33" customFormat="1" ht="15">
      <c r="A1199" s="158"/>
      <c r="B1199" s="148"/>
      <c r="C1199" s="111"/>
      <c r="D1199" s="111"/>
      <c r="E1199" s="32"/>
      <c r="F1199"/>
    </row>
    <row r="1200" spans="1:6" s="33" customFormat="1" ht="15">
      <c r="A1200" s="158"/>
      <c r="B1200" s="148"/>
      <c r="C1200" s="111"/>
      <c r="D1200" s="111"/>
      <c r="E1200" s="32"/>
      <c r="F1200"/>
    </row>
    <row r="1201" spans="1:6" s="33" customFormat="1" ht="15">
      <c r="A1201" s="158"/>
      <c r="B1201" s="148"/>
      <c r="C1201" s="111"/>
      <c r="D1201" s="111"/>
      <c r="E1201" s="32"/>
      <c r="F1201"/>
    </row>
    <row r="1202" spans="1:6" s="33" customFormat="1" ht="15">
      <c r="A1202" s="158"/>
      <c r="B1202" s="148"/>
      <c r="C1202" s="111"/>
      <c r="D1202" s="111"/>
      <c r="E1202" s="32"/>
      <c r="F1202"/>
    </row>
    <row r="1203" spans="1:6" s="33" customFormat="1" ht="15">
      <c r="A1203" s="158"/>
      <c r="B1203" s="148"/>
      <c r="C1203" s="111"/>
      <c r="D1203" s="111"/>
      <c r="E1203" s="32"/>
      <c r="F1203"/>
    </row>
    <row r="1204" spans="1:6" s="33" customFormat="1" ht="15">
      <c r="A1204" s="158"/>
      <c r="B1204" s="148"/>
      <c r="C1204" s="111"/>
      <c r="D1204" s="111"/>
      <c r="E1204" s="32"/>
      <c r="F1204"/>
    </row>
    <row r="1205" spans="1:6" s="33" customFormat="1" ht="15">
      <c r="A1205" s="158"/>
      <c r="B1205" s="148"/>
      <c r="C1205" s="111"/>
      <c r="D1205" s="111"/>
      <c r="E1205" s="32"/>
      <c r="F1205"/>
    </row>
    <row r="1206" spans="1:6" s="33" customFormat="1" ht="15">
      <c r="A1206" s="158"/>
      <c r="B1206" s="148"/>
      <c r="C1206" s="111"/>
      <c r="D1206" s="111"/>
      <c r="E1206" s="32"/>
      <c r="F1206"/>
    </row>
    <row r="1207" spans="1:6" s="33" customFormat="1" ht="15">
      <c r="A1207" s="158"/>
      <c r="B1207" s="148"/>
      <c r="C1207" s="111"/>
      <c r="D1207" s="111"/>
      <c r="E1207" s="32"/>
      <c r="F1207"/>
    </row>
    <row r="1208" spans="1:6" s="33" customFormat="1" ht="15">
      <c r="A1208" s="158"/>
      <c r="B1208" s="148"/>
      <c r="C1208" s="111"/>
      <c r="D1208" s="111"/>
      <c r="E1208" s="32"/>
      <c r="F1208"/>
    </row>
    <row r="1209" spans="1:6" s="33" customFormat="1" ht="15">
      <c r="A1209" s="158"/>
      <c r="B1209" s="148"/>
      <c r="C1209" s="111"/>
      <c r="D1209" s="111"/>
      <c r="E1209" s="32"/>
      <c r="F1209"/>
    </row>
    <row r="1210" spans="1:6" s="33" customFormat="1" ht="15">
      <c r="A1210" s="158"/>
      <c r="B1210" s="148"/>
      <c r="C1210" s="111"/>
      <c r="D1210" s="111"/>
      <c r="E1210" s="32"/>
      <c r="F1210"/>
    </row>
    <row r="1211" spans="1:6" s="33" customFormat="1" ht="15">
      <c r="A1211" s="158"/>
      <c r="B1211" s="148"/>
      <c r="C1211" s="111"/>
      <c r="D1211" s="111"/>
      <c r="E1211" s="32"/>
      <c r="F1211"/>
    </row>
    <row r="1212" spans="1:6" s="33" customFormat="1" ht="15">
      <c r="A1212" s="158"/>
      <c r="B1212" s="148"/>
      <c r="C1212" s="111"/>
      <c r="D1212" s="111"/>
      <c r="E1212" s="32"/>
      <c r="F1212"/>
    </row>
    <row r="1213" spans="1:6" s="33" customFormat="1" ht="15">
      <c r="A1213" s="158"/>
      <c r="B1213" s="148"/>
      <c r="C1213" s="111"/>
      <c r="D1213" s="111"/>
      <c r="E1213" s="32"/>
      <c r="F1213"/>
    </row>
    <row r="1214" spans="1:6" s="33" customFormat="1" ht="15">
      <c r="A1214" s="158"/>
      <c r="B1214" s="148"/>
      <c r="C1214" s="111"/>
      <c r="D1214" s="111"/>
      <c r="E1214" s="32"/>
      <c r="F1214"/>
    </row>
    <row r="1215" spans="1:6" s="33" customFormat="1" ht="15">
      <c r="A1215" s="158"/>
      <c r="B1215" s="148"/>
      <c r="C1215" s="111"/>
      <c r="D1215" s="111"/>
      <c r="E1215" s="32"/>
      <c r="F1215"/>
    </row>
    <row r="1216" spans="1:6" s="33" customFormat="1" ht="15">
      <c r="A1216" s="158"/>
      <c r="B1216" s="148"/>
      <c r="C1216" s="111"/>
      <c r="D1216" s="111"/>
      <c r="E1216" s="32"/>
      <c r="F1216"/>
    </row>
    <row r="1217" spans="1:6" s="33" customFormat="1" ht="15">
      <c r="A1217" s="158"/>
      <c r="B1217" s="148"/>
      <c r="C1217" s="111"/>
      <c r="D1217" s="111"/>
      <c r="E1217" s="32"/>
      <c r="F1217"/>
    </row>
    <row r="1218" spans="1:6" s="33" customFormat="1" ht="15">
      <c r="A1218" s="158"/>
      <c r="B1218" s="148"/>
      <c r="C1218" s="111"/>
      <c r="D1218" s="111"/>
      <c r="E1218" s="32"/>
      <c r="F1218"/>
    </row>
    <row r="1219" spans="1:6" s="33" customFormat="1" ht="15">
      <c r="A1219" s="158"/>
      <c r="B1219" s="148"/>
      <c r="C1219" s="111"/>
      <c r="D1219" s="111"/>
      <c r="E1219" s="32"/>
      <c r="F1219"/>
    </row>
    <row r="1220" spans="1:6" s="33" customFormat="1" ht="15">
      <c r="A1220" s="158"/>
      <c r="B1220" s="148"/>
      <c r="C1220" s="111"/>
      <c r="D1220" s="111"/>
      <c r="E1220" s="32"/>
      <c r="F1220"/>
    </row>
    <row r="1221" spans="1:6" s="33" customFormat="1" ht="15">
      <c r="A1221" s="158"/>
      <c r="B1221" s="148"/>
      <c r="C1221" s="111"/>
      <c r="D1221" s="111"/>
      <c r="E1221" s="32"/>
      <c r="F1221"/>
    </row>
    <row r="1222" spans="1:6" s="33" customFormat="1" ht="15">
      <c r="A1222" s="158"/>
      <c r="B1222" s="148"/>
      <c r="C1222" s="111"/>
      <c r="D1222" s="111"/>
      <c r="E1222" s="32"/>
      <c r="F1222"/>
    </row>
    <row r="1223" spans="1:6" s="33" customFormat="1" ht="15">
      <c r="A1223" s="158"/>
      <c r="B1223" s="148"/>
      <c r="C1223" s="111"/>
      <c r="D1223" s="111"/>
      <c r="E1223" s="32"/>
      <c r="F1223"/>
    </row>
    <row r="1224" spans="1:6" s="33" customFormat="1" ht="15">
      <c r="A1224" s="158"/>
      <c r="B1224" s="148"/>
      <c r="C1224" s="111"/>
      <c r="D1224" s="111"/>
      <c r="E1224" s="32"/>
      <c r="F1224"/>
    </row>
    <row r="1225" spans="1:6" s="33" customFormat="1" ht="15">
      <c r="A1225" s="158"/>
      <c r="B1225" s="148"/>
      <c r="C1225" s="111"/>
      <c r="D1225" s="111"/>
      <c r="E1225" s="32"/>
      <c r="F1225"/>
    </row>
    <row r="1226" spans="1:6" s="33" customFormat="1" ht="15">
      <c r="A1226" s="158"/>
      <c r="B1226" s="148"/>
      <c r="C1226" s="111"/>
      <c r="D1226" s="111"/>
      <c r="E1226" s="32"/>
      <c r="F1226"/>
    </row>
    <row r="1227" spans="1:6" s="33" customFormat="1" ht="15">
      <c r="A1227" s="158"/>
      <c r="B1227" s="148"/>
      <c r="C1227" s="111"/>
      <c r="D1227" s="111"/>
      <c r="E1227" s="32"/>
      <c r="F1227"/>
    </row>
    <row r="1228" spans="1:6" s="33" customFormat="1" ht="15">
      <c r="A1228" s="158"/>
      <c r="B1228" s="148"/>
      <c r="C1228" s="111"/>
      <c r="D1228" s="111"/>
      <c r="E1228" s="32"/>
      <c r="F1228"/>
    </row>
    <row r="1229" spans="1:6" s="33" customFormat="1" ht="15">
      <c r="A1229" s="158"/>
      <c r="B1229" s="148"/>
      <c r="C1229" s="111"/>
      <c r="D1229" s="111"/>
      <c r="E1229" s="32"/>
      <c r="F1229"/>
    </row>
    <row r="1230" spans="1:6" s="33" customFormat="1" ht="15">
      <c r="A1230" s="158"/>
      <c r="B1230" s="148"/>
      <c r="C1230" s="111"/>
      <c r="D1230" s="111"/>
      <c r="E1230" s="32"/>
      <c r="F1230"/>
    </row>
    <row r="1231" spans="1:6" s="33" customFormat="1" ht="15">
      <c r="A1231" s="158"/>
      <c r="B1231" s="148"/>
      <c r="C1231" s="111"/>
      <c r="D1231" s="111"/>
      <c r="E1231" s="32"/>
      <c r="F1231"/>
    </row>
    <row r="1232" spans="1:6" s="33" customFormat="1" ht="15">
      <c r="A1232" s="158"/>
      <c r="B1232" s="148"/>
      <c r="C1232" s="111"/>
      <c r="D1232" s="111"/>
      <c r="E1232" s="32"/>
      <c r="F1232"/>
    </row>
    <row r="1233" spans="1:6" s="33" customFormat="1" ht="15">
      <c r="A1233" s="158"/>
      <c r="B1233" s="148"/>
      <c r="C1233" s="111"/>
      <c r="D1233" s="111"/>
      <c r="E1233" s="32"/>
      <c r="F1233"/>
    </row>
    <row r="1234" spans="1:6" s="33" customFormat="1" ht="15">
      <c r="A1234" s="158"/>
      <c r="B1234" s="148"/>
      <c r="C1234" s="111"/>
      <c r="D1234" s="111"/>
      <c r="E1234" s="32"/>
      <c r="F1234"/>
    </row>
    <row r="1235" spans="1:6" s="33" customFormat="1" ht="15">
      <c r="A1235" s="158"/>
      <c r="B1235" s="148"/>
      <c r="C1235" s="111"/>
      <c r="D1235" s="111"/>
      <c r="E1235" s="32"/>
      <c r="F1235"/>
    </row>
    <row r="1236" spans="1:6" s="33" customFormat="1" ht="15">
      <c r="A1236" s="158"/>
      <c r="B1236" s="148"/>
      <c r="C1236" s="111"/>
      <c r="D1236" s="111"/>
      <c r="E1236" s="32"/>
      <c r="F1236"/>
    </row>
    <row r="1237" spans="1:6" s="33" customFormat="1" ht="15">
      <c r="A1237" s="158"/>
      <c r="B1237" s="148"/>
      <c r="C1237" s="111"/>
      <c r="D1237" s="111"/>
      <c r="E1237" s="32"/>
      <c r="F1237"/>
    </row>
    <row r="1238" spans="1:6" s="33" customFormat="1" ht="15">
      <c r="A1238" s="158"/>
      <c r="B1238" s="148"/>
      <c r="C1238" s="111"/>
      <c r="D1238" s="111"/>
      <c r="E1238" s="32"/>
      <c r="F1238"/>
    </row>
    <row r="1239" spans="1:6" s="33" customFormat="1" ht="15">
      <c r="A1239" s="158"/>
      <c r="B1239" s="148"/>
      <c r="C1239" s="111"/>
      <c r="D1239" s="111"/>
      <c r="E1239" s="32"/>
      <c r="F1239"/>
    </row>
    <row r="1240" spans="1:6" s="33" customFormat="1" ht="15">
      <c r="A1240" s="158"/>
      <c r="B1240" s="148"/>
      <c r="C1240" s="111"/>
      <c r="D1240" s="111"/>
      <c r="E1240" s="32"/>
      <c r="F1240"/>
    </row>
    <row r="1241" spans="1:6" s="33" customFormat="1" ht="15">
      <c r="A1241" s="158"/>
      <c r="B1241" s="148"/>
      <c r="C1241" s="111"/>
      <c r="D1241" s="111"/>
      <c r="E1241" s="32"/>
      <c r="F1241"/>
    </row>
    <row r="1242" spans="1:6" s="33" customFormat="1" ht="15">
      <c r="A1242" s="158"/>
      <c r="B1242" s="148"/>
      <c r="C1242" s="111"/>
      <c r="D1242" s="111"/>
      <c r="E1242" s="32"/>
      <c r="F1242"/>
    </row>
    <row r="1243" spans="1:6" s="33" customFormat="1" ht="15">
      <c r="A1243" s="158"/>
      <c r="B1243" s="148"/>
      <c r="C1243" s="111"/>
      <c r="D1243" s="111"/>
      <c r="E1243" s="32"/>
      <c r="F1243"/>
    </row>
    <row r="1244" spans="1:6" s="33" customFormat="1" ht="15">
      <c r="A1244" s="158"/>
      <c r="B1244" s="148"/>
      <c r="C1244" s="111"/>
      <c r="D1244" s="111"/>
      <c r="E1244" s="32"/>
      <c r="F1244"/>
    </row>
    <row r="1245" spans="1:6" s="33" customFormat="1" ht="15">
      <c r="A1245" s="158"/>
      <c r="B1245" s="148"/>
      <c r="C1245" s="111"/>
      <c r="D1245" s="111"/>
      <c r="E1245" s="32"/>
      <c r="F1245"/>
    </row>
    <row r="1246" spans="1:6" s="33" customFormat="1" ht="15">
      <c r="A1246" s="158"/>
      <c r="B1246" s="148"/>
      <c r="C1246" s="111"/>
      <c r="D1246" s="111"/>
      <c r="E1246" s="32"/>
      <c r="F1246"/>
    </row>
    <row r="1247" spans="1:6" s="33" customFormat="1" ht="15">
      <c r="A1247" s="158"/>
      <c r="B1247" s="148"/>
      <c r="C1247" s="111"/>
      <c r="D1247" s="111"/>
      <c r="E1247" s="32"/>
      <c r="F1247"/>
    </row>
    <row r="1248" spans="1:6" s="33" customFormat="1" ht="15">
      <c r="A1248" s="158"/>
      <c r="B1248" s="148"/>
      <c r="C1248" s="111"/>
      <c r="D1248" s="111"/>
      <c r="E1248" s="32"/>
      <c r="F1248"/>
    </row>
    <row r="1249" spans="1:6" s="33" customFormat="1" ht="15">
      <c r="A1249" s="158"/>
      <c r="B1249" s="148"/>
      <c r="C1249" s="111"/>
      <c r="D1249" s="111"/>
      <c r="E1249" s="32"/>
      <c r="F1249"/>
    </row>
    <row r="1250" spans="1:6" s="33" customFormat="1" ht="15">
      <c r="A1250" s="158"/>
      <c r="B1250" s="148"/>
      <c r="C1250" s="111"/>
      <c r="D1250" s="111"/>
      <c r="E1250" s="32"/>
      <c r="F1250"/>
    </row>
    <row r="1251" spans="1:6" s="33" customFormat="1" ht="15">
      <c r="A1251" s="158"/>
      <c r="B1251" s="148"/>
      <c r="C1251" s="111"/>
      <c r="D1251" s="111"/>
      <c r="E1251" s="32"/>
      <c r="F1251"/>
    </row>
    <row r="1252" spans="1:6" s="33" customFormat="1" ht="15">
      <c r="A1252" s="158"/>
      <c r="B1252" s="148"/>
      <c r="C1252" s="111"/>
      <c r="D1252" s="111"/>
      <c r="E1252" s="32"/>
      <c r="F1252"/>
    </row>
    <row r="1253" spans="1:6" s="33" customFormat="1" ht="15">
      <c r="A1253" s="158"/>
      <c r="B1253" s="148"/>
      <c r="C1253" s="111"/>
      <c r="D1253" s="111"/>
      <c r="E1253" s="32"/>
      <c r="F1253"/>
    </row>
    <row r="1254" spans="1:6" s="33" customFormat="1" ht="15">
      <c r="A1254" s="158"/>
      <c r="B1254" s="148"/>
      <c r="C1254" s="111"/>
      <c r="D1254" s="111"/>
      <c r="E1254" s="32"/>
      <c r="F1254"/>
    </row>
    <row r="1255" spans="1:6" s="33" customFormat="1" ht="15">
      <c r="A1255" s="158"/>
      <c r="B1255" s="148"/>
      <c r="C1255" s="111"/>
      <c r="D1255" s="111"/>
      <c r="E1255" s="32"/>
      <c r="F1255"/>
    </row>
    <row r="1256" spans="1:6" s="33" customFormat="1" ht="15">
      <c r="A1256" s="158"/>
      <c r="B1256" s="148"/>
      <c r="C1256" s="111"/>
      <c r="D1256" s="111"/>
      <c r="E1256" s="32"/>
      <c r="F1256"/>
    </row>
    <row r="1257" spans="1:6" s="33" customFormat="1" ht="15">
      <c r="A1257" s="158"/>
      <c r="B1257" s="148"/>
      <c r="C1257" s="111"/>
      <c r="D1257" s="111"/>
      <c r="E1257" s="32"/>
      <c r="F1257"/>
    </row>
    <row r="1258" spans="1:6" s="33" customFormat="1" ht="15">
      <c r="A1258" s="158"/>
      <c r="B1258" s="148"/>
      <c r="C1258" s="111"/>
      <c r="D1258" s="111"/>
      <c r="E1258" s="32"/>
      <c r="F1258"/>
    </row>
    <row r="1259" spans="1:6" s="33" customFormat="1" ht="15">
      <c r="A1259" s="158"/>
      <c r="B1259" s="148"/>
      <c r="C1259" s="111"/>
      <c r="D1259" s="111"/>
      <c r="E1259" s="32"/>
      <c r="F1259"/>
    </row>
    <row r="1260" spans="1:6" s="33" customFormat="1" ht="15">
      <c r="A1260" s="158"/>
      <c r="B1260" s="148"/>
      <c r="C1260" s="111"/>
      <c r="D1260" s="111"/>
      <c r="E1260" s="32"/>
      <c r="F1260"/>
    </row>
    <row r="1261" spans="1:6" s="33" customFormat="1" ht="15">
      <c r="A1261" s="158"/>
      <c r="B1261" s="148"/>
      <c r="C1261" s="111"/>
      <c r="D1261" s="111"/>
      <c r="E1261" s="32"/>
      <c r="F1261"/>
    </row>
    <row r="1262" spans="1:6" s="33" customFormat="1" ht="15">
      <c r="A1262" s="158"/>
      <c r="B1262" s="148"/>
      <c r="C1262" s="111"/>
      <c r="D1262" s="111"/>
      <c r="E1262" s="32"/>
      <c r="F1262"/>
    </row>
    <row r="1263" spans="1:6" s="33" customFormat="1" ht="15">
      <c r="A1263" s="158"/>
      <c r="B1263" s="148"/>
      <c r="C1263" s="111"/>
      <c r="D1263" s="111"/>
      <c r="E1263" s="32"/>
      <c r="F1263"/>
    </row>
    <row r="1264" spans="1:6" s="33" customFormat="1" ht="15">
      <c r="A1264" s="158"/>
      <c r="B1264" s="148"/>
      <c r="C1264" s="111"/>
      <c r="D1264" s="111"/>
      <c r="E1264" s="32"/>
      <c r="F1264"/>
    </row>
    <row r="1265" spans="1:6" s="33" customFormat="1" ht="15">
      <c r="A1265" s="158"/>
      <c r="B1265" s="148"/>
      <c r="C1265" s="111"/>
      <c r="D1265" s="111"/>
      <c r="E1265" s="32"/>
      <c r="F1265"/>
    </row>
    <row r="1266" spans="1:6" s="33" customFormat="1" ht="15">
      <c r="A1266" s="158"/>
      <c r="B1266" s="148"/>
      <c r="C1266" s="111"/>
      <c r="D1266" s="111"/>
      <c r="E1266" s="32"/>
      <c r="F1266"/>
    </row>
    <row r="1267" spans="1:6" s="33" customFormat="1" ht="15">
      <c r="A1267" s="158"/>
      <c r="B1267" s="148"/>
      <c r="C1267" s="111"/>
      <c r="D1267" s="111"/>
      <c r="E1267" s="32"/>
      <c r="F1267"/>
    </row>
    <row r="1268" spans="1:6" s="33" customFormat="1" ht="15">
      <c r="A1268" s="158"/>
      <c r="B1268" s="148"/>
      <c r="C1268" s="111"/>
      <c r="D1268" s="111"/>
      <c r="E1268" s="32"/>
      <c r="F1268"/>
    </row>
    <row r="1269" spans="1:6" s="33" customFormat="1" ht="15">
      <c r="A1269" s="158"/>
      <c r="B1269" s="148"/>
      <c r="C1269" s="111"/>
      <c r="D1269" s="111"/>
      <c r="E1269" s="32"/>
      <c r="F1269"/>
    </row>
    <row r="1270" spans="1:6" s="33" customFormat="1" ht="15">
      <c r="A1270" s="158"/>
      <c r="B1270" s="148"/>
      <c r="C1270" s="111"/>
      <c r="D1270" s="111"/>
      <c r="E1270" s="32"/>
      <c r="F1270"/>
    </row>
    <row r="1271" spans="1:6" s="33" customFormat="1" ht="15">
      <c r="A1271" s="158"/>
      <c r="B1271" s="148"/>
      <c r="C1271" s="111"/>
      <c r="D1271" s="111"/>
      <c r="E1271" s="32"/>
      <c r="F1271"/>
    </row>
    <row r="1272" spans="1:6" s="33" customFormat="1" ht="15">
      <c r="A1272" s="158"/>
      <c r="B1272" s="148"/>
      <c r="C1272" s="111"/>
      <c r="D1272" s="111"/>
      <c r="E1272" s="32"/>
      <c r="F1272"/>
    </row>
    <row r="1273" spans="1:6" s="33" customFormat="1" ht="15">
      <c r="A1273" s="158"/>
      <c r="B1273" s="148"/>
      <c r="C1273" s="111"/>
      <c r="D1273" s="111"/>
      <c r="E1273" s="32"/>
      <c r="F1273"/>
    </row>
    <row r="1274" spans="1:6" s="33" customFormat="1" ht="15">
      <c r="A1274" s="158"/>
      <c r="B1274" s="148"/>
      <c r="C1274" s="111"/>
      <c r="D1274" s="111"/>
      <c r="E1274" s="32"/>
      <c r="F1274"/>
    </row>
    <row r="1275" spans="1:6" s="33" customFormat="1" ht="15">
      <c r="A1275" s="158"/>
      <c r="B1275" s="148"/>
      <c r="C1275" s="111"/>
      <c r="D1275" s="111"/>
      <c r="E1275" s="32"/>
      <c r="F1275"/>
    </row>
    <row r="1276" spans="1:6" s="33" customFormat="1" ht="15">
      <c r="A1276" s="158"/>
      <c r="B1276" s="148"/>
      <c r="C1276" s="111"/>
      <c r="D1276" s="111"/>
      <c r="E1276" s="32"/>
      <c r="F1276"/>
    </row>
    <row r="1277" spans="1:6" s="33" customFormat="1" ht="15">
      <c r="A1277" s="158"/>
      <c r="B1277" s="148"/>
      <c r="C1277" s="111"/>
      <c r="D1277" s="111"/>
      <c r="E1277" s="32"/>
      <c r="F1277"/>
    </row>
    <row r="1278" spans="1:6" s="33" customFormat="1" ht="15">
      <c r="A1278" s="158"/>
      <c r="B1278" s="148"/>
      <c r="C1278" s="111"/>
      <c r="D1278" s="111"/>
      <c r="E1278" s="32"/>
      <c r="F1278"/>
    </row>
    <row r="1279" spans="1:6" s="33" customFormat="1" ht="15">
      <c r="A1279" s="158"/>
      <c r="B1279" s="148"/>
      <c r="C1279" s="111"/>
      <c r="D1279" s="111"/>
      <c r="E1279" s="32"/>
      <c r="F1279"/>
    </row>
    <row r="1280" spans="1:6" s="33" customFormat="1" ht="15">
      <c r="A1280" s="158"/>
      <c r="B1280" s="148"/>
      <c r="C1280" s="111"/>
      <c r="D1280" s="111"/>
      <c r="E1280" s="32"/>
      <c r="F1280"/>
    </row>
    <row r="1281" spans="1:6" s="33" customFormat="1" ht="15">
      <c r="A1281" s="158"/>
      <c r="B1281" s="148"/>
      <c r="C1281" s="111"/>
      <c r="D1281" s="111"/>
      <c r="E1281" s="32"/>
      <c r="F1281"/>
    </row>
    <row r="1282" spans="1:6" s="33" customFormat="1" ht="15">
      <c r="A1282" s="158"/>
      <c r="B1282" s="148"/>
      <c r="C1282" s="111"/>
      <c r="D1282" s="111"/>
      <c r="E1282" s="32"/>
      <c r="F1282"/>
    </row>
    <row r="1283" spans="1:6" s="33" customFormat="1" ht="15">
      <c r="A1283" s="158"/>
      <c r="B1283" s="148"/>
      <c r="C1283" s="111"/>
      <c r="D1283" s="111"/>
      <c r="E1283" s="32"/>
      <c r="F1283"/>
    </row>
    <row r="1284" spans="1:6" s="33" customFormat="1" ht="15">
      <c r="A1284" s="158"/>
      <c r="B1284" s="148"/>
      <c r="C1284" s="111"/>
      <c r="D1284" s="111"/>
      <c r="E1284" s="32"/>
      <c r="F1284"/>
    </row>
    <row r="1285" spans="1:6" s="33" customFormat="1" ht="15">
      <c r="A1285" s="158"/>
      <c r="B1285" s="148"/>
      <c r="C1285" s="111"/>
      <c r="D1285" s="111"/>
      <c r="E1285" s="32"/>
      <c r="F1285"/>
    </row>
    <row r="1286" spans="1:6" s="33" customFormat="1" ht="15">
      <c r="A1286" s="158"/>
      <c r="B1286" s="148"/>
      <c r="C1286" s="111"/>
      <c r="D1286" s="111"/>
      <c r="E1286" s="32"/>
      <c r="F1286"/>
    </row>
    <row r="1287" spans="1:6" s="33" customFormat="1" ht="15">
      <c r="A1287" s="158"/>
      <c r="B1287" s="148"/>
      <c r="C1287" s="111"/>
      <c r="D1287" s="111"/>
      <c r="E1287" s="32"/>
      <c r="F1287"/>
    </row>
    <row r="1288" spans="1:6" s="33" customFormat="1" ht="15">
      <c r="A1288" s="158"/>
      <c r="B1288" s="148"/>
      <c r="C1288" s="111"/>
      <c r="D1288" s="111"/>
      <c r="E1288" s="32"/>
      <c r="F1288"/>
    </row>
    <row r="1289" spans="1:6" s="33" customFormat="1" ht="15">
      <c r="A1289" s="158"/>
      <c r="B1289" s="148"/>
      <c r="C1289" s="111"/>
      <c r="D1289" s="111"/>
      <c r="E1289" s="32"/>
      <c r="F1289"/>
    </row>
    <row r="1290" spans="1:6" s="33" customFormat="1" ht="15">
      <c r="A1290" s="158"/>
      <c r="B1290" s="148"/>
      <c r="C1290" s="111"/>
      <c r="D1290" s="111"/>
      <c r="E1290" s="32"/>
      <c r="F1290"/>
    </row>
    <row r="1291" spans="1:6" s="33" customFormat="1" ht="15">
      <c r="A1291" s="158"/>
      <c r="B1291" s="148"/>
      <c r="C1291" s="111"/>
      <c r="D1291" s="111"/>
      <c r="E1291" s="32"/>
      <c r="F1291"/>
    </row>
    <row r="1292" spans="1:6" s="33" customFormat="1" ht="15">
      <c r="A1292" s="158"/>
      <c r="B1292" s="148"/>
      <c r="C1292" s="111"/>
      <c r="D1292" s="111"/>
      <c r="E1292" s="32"/>
      <c r="F1292"/>
    </row>
    <row r="1293" spans="1:6" s="33" customFormat="1" ht="15">
      <c r="A1293" s="158"/>
      <c r="B1293" s="148"/>
      <c r="C1293" s="111"/>
      <c r="D1293" s="111"/>
      <c r="E1293" s="32"/>
      <c r="F1293"/>
    </row>
    <row r="1294" spans="1:6" s="33" customFormat="1" ht="15">
      <c r="A1294" s="158"/>
      <c r="B1294" s="148"/>
      <c r="C1294" s="111"/>
      <c r="D1294" s="111"/>
      <c r="E1294" s="32"/>
      <c r="F1294"/>
    </row>
    <row r="1295" spans="1:6" s="33" customFormat="1" ht="15">
      <c r="A1295" s="158"/>
      <c r="B1295" s="148"/>
      <c r="C1295" s="111"/>
      <c r="D1295" s="111"/>
      <c r="E1295" s="32"/>
      <c r="F1295"/>
    </row>
    <row r="1296" spans="1:6" s="33" customFormat="1" ht="15">
      <c r="A1296" s="158"/>
      <c r="B1296" s="148"/>
      <c r="C1296" s="111"/>
      <c r="D1296" s="111"/>
      <c r="E1296" s="32"/>
      <c r="F1296"/>
    </row>
    <row r="1297" spans="1:6" s="33" customFormat="1" ht="15">
      <c r="A1297" s="158"/>
      <c r="B1297" s="148"/>
      <c r="C1297" s="111"/>
      <c r="D1297" s="111"/>
      <c r="E1297" s="32"/>
      <c r="F1297"/>
    </row>
    <row r="1298" spans="1:6" s="33" customFormat="1" ht="15">
      <c r="A1298" s="158"/>
      <c r="B1298" s="148"/>
      <c r="C1298" s="111"/>
      <c r="D1298" s="111"/>
      <c r="E1298" s="32"/>
      <c r="F1298"/>
    </row>
    <row r="1299" spans="1:6" s="33" customFormat="1" ht="15">
      <c r="A1299" s="158"/>
      <c r="B1299" s="148"/>
      <c r="C1299" s="111"/>
      <c r="D1299" s="111"/>
      <c r="E1299" s="32"/>
      <c r="F1299"/>
    </row>
    <row r="1300" spans="1:6" s="33" customFormat="1" ht="15">
      <c r="A1300" s="158"/>
      <c r="B1300" s="148"/>
      <c r="C1300" s="111"/>
      <c r="D1300" s="111"/>
      <c r="E1300" s="32"/>
      <c r="F1300"/>
    </row>
    <row r="1301" spans="1:6" s="33" customFormat="1" ht="15">
      <c r="A1301" s="158"/>
      <c r="B1301" s="148"/>
      <c r="C1301" s="111"/>
      <c r="D1301" s="111"/>
      <c r="E1301" s="32"/>
      <c r="F1301"/>
    </row>
    <row r="1302" spans="1:6" s="33" customFormat="1" ht="15">
      <c r="A1302" s="158"/>
      <c r="B1302" s="148"/>
      <c r="C1302" s="111"/>
      <c r="D1302" s="111"/>
      <c r="E1302" s="32"/>
      <c r="F1302"/>
    </row>
    <row r="1303" spans="1:6" s="33" customFormat="1" ht="15">
      <c r="A1303" s="158"/>
      <c r="B1303" s="148"/>
      <c r="C1303" s="111"/>
      <c r="D1303" s="111"/>
      <c r="E1303" s="32"/>
      <c r="F1303"/>
    </row>
    <row r="1304" spans="1:6" s="33" customFormat="1" ht="15">
      <c r="A1304" s="158"/>
      <c r="B1304" s="148"/>
      <c r="C1304" s="111"/>
      <c r="D1304" s="111"/>
      <c r="E1304" s="32"/>
      <c r="F1304"/>
    </row>
    <row r="1305" spans="1:6" s="33" customFormat="1" ht="15">
      <c r="A1305" s="158"/>
      <c r="B1305" s="148"/>
      <c r="C1305" s="111"/>
      <c r="D1305" s="111"/>
      <c r="E1305" s="32"/>
      <c r="F1305"/>
    </row>
    <row r="1306" spans="1:6" s="33" customFormat="1" ht="15">
      <c r="A1306" s="158"/>
      <c r="B1306" s="148"/>
      <c r="C1306" s="111"/>
      <c r="D1306" s="111"/>
      <c r="E1306" s="32"/>
      <c r="F1306"/>
    </row>
    <row r="1307" spans="1:6" s="33" customFormat="1" ht="15">
      <c r="A1307" s="158"/>
      <c r="B1307" s="148"/>
      <c r="C1307" s="111"/>
      <c r="D1307" s="111"/>
      <c r="E1307" s="32"/>
      <c r="F1307"/>
    </row>
    <row r="1308" spans="1:6" s="33" customFormat="1" ht="15">
      <c r="A1308" s="158"/>
      <c r="B1308" s="148"/>
      <c r="C1308" s="111"/>
      <c r="D1308" s="111"/>
      <c r="E1308" s="32"/>
      <c r="F1308"/>
    </row>
    <row r="1309" spans="1:6" s="33" customFormat="1" ht="15">
      <c r="A1309" s="158"/>
      <c r="B1309" s="148"/>
      <c r="C1309" s="111"/>
      <c r="D1309" s="111"/>
      <c r="E1309" s="32"/>
      <c r="F1309"/>
    </row>
    <row r="1310" spans="1:6" s="33" customFormat="1" ht="15">
      <c r="A1310" s="158"/>
      <c r="B1310" s="148"/>
      <c r="C1310" s="111"/>
      <c r="D1310" s="111"/>
      <c r="E1310" s="32"/>
      <c r="F1310"/>
    </row>
    <row r="1311" spans="1:6" s="33" customFormat="1" ht="15">
      <c r="A1311" s="158"/>
      <c r="B1311" s="148"/>
      <c r="C1311" s="111"/>
      <c r="D1311" s="111"/>
      <c r="E1311" s="32"/>
      <c r="F1311"/>
    </row>
    <row r="1312" spans="1:6" s="33" customFormat="1" ht="15">
      <c r="A1312" s="158"/>
      <c r="B1312" s="148"/>
      <c r="C1312" s="111"/>
      <c r="D1312" s="111"/>
      <c r="E1312" s="32"/>
      <c r="F1312"/>
    </row>
    <row r="1313" spans="1:6" s="33" customFormat="1" ht="15">
      <c r="A1313" s="158"/>
      <c r="B1313" s="148"/>
      <c r="C1313" s="111"/>
      <c r="D1313" s="111"/>
      <c r="E1313" s="32"/>
      <c r="F1313"/>
    </row>
    <row r="1314" spans="1:6" s="33" customFormat="1" ht="15">
      <c r="A1314" s="158"/>
      <c r="B1314" s="148"/>
      <c r="C1314" s="111"/>
      <c r="D1314" s="111"/>
      <c r="E1314" s="32"/>
      <c r="F1314"/>
    </row>
    <row r="1315" spans="1:6" s="33" customFormat="1" ht="15">
      <c r="A1315" s="158"/>
      <c r="B1315" s="148"/>
      <c r="C1315" s="111"/>
      <c r="D1315" s="111"/>
      <c r="E1315" s="32"/>
      <c r="F1315"/>
    </row>
    <row r="1316" spans="1:6" s="33" customFormat="1" ht="15">
      <c r="A1316" s="158"/>
      <c r="B1316" s="148"/>
      <c r="C1316" s="111"/>
      <c r="D1316" s="111"/>
      <c r="E1316" s="32"/>
      <c r="F1316"/>
    </row>
    <row r="1317" spans="1:6" s="33" customFormat="1" ht="15">
      <c r="A1317" s="158"/>
      <c r="B1317" s="148"/>
      <c r="C1317" s="111"/>
      <c r="D1317" s="111"/>
      <c r="E1317" s="32"/>
      <c r="F1317"/>
    </row>
    <row r="1318" spans="1:6" s="33" customFormat="1" ht="15">
      <c r="A1318" s="158"/>
      <c r="B1318" s="148"/>
      <c r="C1318" s="111"/>
      <c r="D1318" s="111"/>
      <c r="E1318" s="32"/>
      <c r="F1318"/>
    </row>
    <row r="1319" spans="1:6" s="33" customFormat="1" ht="15">
      <c r="A1319" s="158"/>
      <c r="B1319" s="148"/>
      <c r="C1319" s="111"/>
      <c r="D1319" s="111"/>
      <c r="E1319" s="32"/>
      <c r="F1319"/>
    </row>
    <row r="1320" spans="1:6" s="33" customFormat="1" ht="15">
      <c r="A1320" s="158"/>
      <c r="B1320" s="148"/>
      <c r="C1320" s="111"/>
      <c r="D1320" s="111"/>
      <c r="E1320" s="32"/>
      <c r="F1320"/>
    </row>
    <row r="1321" spans="1:6" s="33" customFormat="1" ht="15">
      <c r="A1321" s="158"/>
      <c r="B1321" s="148"/>
      <c r="C1321" s="111"/>
      <c r="D1321" s="111"/>
      <c r="E1321" s="32"/>
      <c r="F1321"/>
    </row>
    <row r="1322" spans="1:6" s="33" customFormat="1" ht="15">
      <c r="A1322" s="158"/>
      <c r="B1322" s="148"/>
      <c r="C1322" s="111"/>
      <c r="D1322" s="111"/>
      <c r="E1322" s="32"/>
      <c r="F1322"/>
    </row>
    <row r="1323" spans="1:6" s="33" customFormat="1" ht="15">
      <c r="A1323" s="158"/>
      <c r="B1323" s="148"/>
      <c r="C1323" s="111"/>
      <c r="D1323" s="111"/>
      <c r="E1323" s="32"/>
      <c r="F1323"/>
    </row>
    <row r="1324" spans="1:6" s="33" customFormat="1" ht="15">
      <c r="A1324" s="158"/>
      <c r="B1324" s="148"/>
      <c r="C1324" s="111"/>
      <c r="D1324" s="111"/>
      <c r="E1324" s="32"/>
      <c r="F1324"/>
    </row>
    <row r="1325" spans="1:6" s="33" customFormat="1" ht="15">
      <c r="A1325" s="158"/>
      <c r="B1325" s="148"/>
      <c r="C1325" s="111"/>
      <c r="D1325" s="111"/>
      <c r="E1325" s="32"/>
      <c r="F1325"/>
    </row>
    <row r="1326" spans="1:6" s="33" customFormat="1" ht="15">
      <c r="A1326" s="158"/>
      <c r="B1326" s="148"/>
      <c r="C1326" s="111"/>
      <c r="D1326" s="111"/>
      <c r="E1326" s="32"/>
      <c r="F1326"/>
    </row>
    <row r="1327" spans="1:6" s="33" customFormat="1" ht="15">
      <c r="A1327" s="158"/>
      <c r="B1327" s="148"/>
      <c r="C1327" s="111"/>
      <c r="D1327" s="111"/>
      <c r="E1327" s="32"/>
      <c r="F1327"/>
    </row>
    <row r="1328" spans="1:6" s="33" customFormat="1" ht="15">
      <c r="A1328" s="158"/>
      <c r="B1328" s="148"/>
      <c r="C1328" s="111"/>
      <c r="D1328" s="111"/>
      <c r="E1328" s="32"/>
      <c r="F1328"/>
    </row>
    <row r="1329" spans="1:6" s="33" customFormat="1" ht="15">
      <c r="A1329" s="158"/>
      <c r="B1329" s="148"/>
      <c r="C1329" s="111"/>
      <c r="D1329" s="111"/>
      <c r="E1329" s="32"/>
      <c r="F1329"/>
    </row>
    <row r="1330" spans="1:6" s="33" customFormat="1" ht="15">
      <c r="A1330" s="158"/>
      <c r="B1330" s="148"/>
      <c r="C1330" s="111"/>
      <c r="D1330" s="111"/>
      <c r="E1330" s="32"/>
      <c r="F1330"/>
    </row>
    <row r="1331" spans="1:6" s="33" customFormat="1" ht="15">
      <c r="A1331" s="158"/>
      <c r="B1331" s="148"/>
      <c r="C1331" s="111"/>
      <c r="D1331" s="111"/>
      <c r="E1331" s="32"/>
      <c r="F1331"/>
    </row>
    <row r="1332" spans="1:6" s="33" customFormat="1" ht="15">
      <c r="A1332" s="158"/>
      <c r="B1332" s="148"/>
      <c r="C1332" s="111"/>
      <c r="D1332" s="111"/>
      <c r="E1332" s="32"/>
      <c r="F1332"/>
    </row>
    <row r="1333" spans="1:6" s="33" customFormat="1" ht="15">
      <c r="A1333" s="158"/>
      <c r="B1333" s="148"/>
      <c r="C1333" s="111"/>
      <c r="D1333" s="111"/>
      <c r="E1333" s="32"/>
      <c r="F1333"/>
    </row>
    <row r="1334" spans="1:6" s="33" customFormat="1" ht="15">
      <c r="A1334" s="158"/>
      <c r="B1334" s="148"/>
      <c r="C1334" s="111"/>
      <c r="D1334" s="111"/>
      <c r="E1334" s="32"/>
      <c r="F1334"/>
    </row>
    <row r="1335" spans="1:6" s="33" customFormat="1" ht="15">
      <c r="A1335" s="158"/>
      <c r="B1335" s="148"/>
      <c r="C1335" s="111"/>
      <c r="D1335" s="111"/>
      <c r="E1335" s="32"/>
      <c r="F1335"/>
    </row>
    <row r="1336" spans="1:6" s="33" customFormat="1" ht="15">
      <c r="A1336" s="158"/>
      <c r="B1336" s="148"/>
      <c r="C1336" s="111"/>
      <c r="D1336" s="111"/>
      <c r="E1336" s="32"/>
      <c r="F1336"/>
    </row>
    <row r="1337" spans="1:6" s="33" customFormat="1" ht="15">
      <c r="A1337" s="158"/>
      <c r="B1337" s="148"/>
      <c r="C1337" s="111"/>
      <c r="D1337" s="111"/>
      <c r="E1337" s="32"/>
      <c r="F1337"/>
    </row>
    <row r="1338" spans="1:6" s="33" customFormat="1" ht="15">
      <c r="A1338" s="158"/>
      <c r="B1338" s="148"/>
      <c r="C1338" s="111"/>
      <c r="D1338" s="111"/>
      <c r="E1338" s="32"/>
      <c r="F1338"/>
    </row>
    <row r="1339" spans="1:6" s="33" customFormat="1" ht="15">
      <c r="A1339" s="158"/>
      <c r="B1339" s="148"/>
      <c r="C1339" s="111"/>
      <c r="D1339" s="111"/>
      <c r="E1339" s="32"/>
      <c r="F1339"/>
    </row>
    <row r="1340" spans="1:6" s="33" customFormat="1" ht="15">
      <c r="A1340" s="158"/>
      <c r="B1340" s="148"/>
      <c r="C1340" s="111"/>
      <c r="D1340" s="111"/>
      <c r="E1340" s="32"/>
      <c r="F1340"/>
    </row>
    <row r="1341" spans="1:6" s="33" customFormat="1" ht="15">
      <c r="A1341" s="158"/>
      <c r="B1341" s="148"/>
      <c r="C1341" s="111"/>
      <c r="D1341" s="111"/>
      <c r="E1341" s="32"/>
      <c r="F1341"/>
    </row>
    <row r="1342" spans="1:6" s="33" customFormat="1" ht="15">
      <c r="A1342" s="158"/>
      <c r="B1342" s="148"/>
      <c r="C1342" s="111"/>
      <c r="D1342" s="111"/>
      <c r="E1342" s="32"/>
      <c r="F1342"/>
    </row>
    <row r="1343" spans="1:6" s="33" customFormat="1" ht="15">
      <c r="A1343" s="158"/>
      <c r="B1343" s="148"/>
      <c r="C1343" s="111"/>
      <c r="D1343" s="111"/>
      <c r="E1343" s="32"/>
      <c r="F1343"/>
    </row>
    <row r="1344" spans="1:6" s="33" customFormat="1" ht="15">
      <c r="A1344" s="158"/>
      <c r="B1344" s="148"/>
      <c r="C1344" s="111"/>
      <c r="D1344" s="111"/>
      <c r="E1344" s="32"/>
      <c r="F1344"/>
    </row>
    <row r="1345" spans="1:6" s="33" customFormat="1" ht="15">
      <c r="A1345" s="158"/>
      <c r="B1345" s="148"/>
      <c r="C1345" s="111"/>
      <c r="D1345" s="111"/>
      <c r="E1345" s="32"/>
      <c r="F1345"/>
    </row>
    <row r="1346" spans="1:6" s="33" customFormat="1" ht="15">
      <c r="A1346" s="158"/>
      <c r="B1346" s="148"/>
      <c r="C1346" s="111"/>
      <c r="D1346" s="111"/>
      <c r="E1346" s="32"/>
      <c r="F1346"/>
    </row>
    <row r="1347" spans="1:6" s="33" customFormat="1" ht="15">
      <c r="A1347" s="158"/>
      <c r="B1347" s="148"/>
      <c r="C1347" s="111"/>
      <c r="D1347" s="111"/>
      <c r="E1347" s="32"/>
      <c r="F1347"/>
    </row>
    <row r="1348" spans="1:6" s="33" customFormat="1" ht="15">
      <c r="A1348" s="158"/>
      <c r="B1348" s="148"/>
      <c r="C1348" s="111"/>
      <c r="D1348" s="111"/>
      <c r="E1348" s="32"/>
      <c r="F1348"/>
    </row>
    <row r="1349" spans="1:6" s="33" customFormat="1" ht="15">
      <c r="A1349" s="158"/>
      <c r="B1349" s="148"/>
      <c r="C1349" s="111"/>
      <c r="D1349" s="111"/>
      <c r="E1349" s="32"/>
      <c r="F1349"/>
    </row>
    <row r="1350" spans="1:6" s="33" customFormat="1" ht="15">
      <c r="A1350" s="158"/>
      <c r="B1350" s="148"/>
      <c r="C1350" s="111"/>
      <c r="D1350" s="111"/>
      <c r="E1350" s="32"/>
      <c r="F1350"/>
    </row>
    <row r="1351" spans="1:6" s="33" customFormat="1" ht="15">
      <c r="A1351" s="158"/>
      <c r="B1351" s="148"/>
      <c r="C1351" s="111"/>
      <c r="D1351" s="111"/>
      <c r="E1351" s="32"/>
      <c r="F1351"/>
    </row>
    <row r="1352" spans="1:6" s="33" customFormat="1" ht="15">
      <c r="A1352" s="158"/>
      <c r="B1352" s="148"/>
      <c r="C1352" s="111"/>
      <c r="D1352" s="111"/>
      <c r="E1352" s="32"/>
      <c r="F1352"/>
    </row>
    <row r="1353" spans="1:6" s="33" customFormat="1" ht="15">
      <c r="A1353" s="158"/>
      <c r="B1353" s="148"/>
      <c r="C1353" s="111"/>
      <c r="D1353" s="111"/>
      <c r="E1353" s="32"/>
      <c r="F1353"/>
    </row>
    <row r="1354" spans="1:6" s="33" customFormat="1" ht="15">
      <c r="A1354" s="158"/>
      <c r="B1354" s="148"/>
      <c r="C1354" s="111"/>
      <c r="D1354" s="111"/>
      <c r="E1354" s="32"/>
      <c r="F1354"/>
    </row>
    <row r="1355" spans="1:6" s="33" customFormat="1" ht="15">
      <c r="A1355" s="158"/>
      <c r="B1355" s="148"/>
      <c r="C1355" s="111"/>
      <c r="D1355" s="111"/>
      <c r="E1355" s="32"/>
      <c r="F1355"/>
    </row>
    <row r="1356" spans="1:6" s="33" customFormat="1" ht="15">
      <c r="A1356" s="158"/>
      <c r="B1356" s="148"/>
      <c r="C1356" s="111"/>
      <c r="D1356" s="111"/>
      <c r="E1356" s="32"/>
      <c r="F1356"/>
    </row>
    <row r="1357" spans="1:6" s="33" customFormat="1" ht="15">
      <c r="A1357" s="158"/>
      <c r="B1357" s="148"/>
      <c r="C1357" s="111"/>
      <c r="D1357" s="111"/>
      <c r="E1357" s="32"/>
      <c r="F1357"/>
    </row>
    <row r="1358" spans="1:6" s="33" customFormat="1" ht="15">
      <c r="A1358" s="158"/>
      <c r="B1358" s="148"/>
      <c r="C1358" s="111"/>
      <c r="D1358" s="111"/>
      <c r="E1358" s="32"/>
      <c r="F1358"/>
    </row>
    <row r="1359" spans="1:6" s="33" customFormat="1" ht="15">
      <c r="A1359" s="158"/>
      <c r="B1359" s="148"/>
      <c r="C1359" s="111"/>
      <c r="D1359" s="111"/>
      <c r="E1359" s="32"/>
      <c r="F1359"/>
    </row>
    <row r="1360" spans="1:6" s="33" customFormat="1" ht="15">
      <c r="A1360" s="158"/>
      <c r="B1360" s="148"/>
      <c r="C1360" s="111"/>
      <c r="D1360" s="111"/>
      <c r="E1360" s="32"/>
      <c r="F1360"/>
    </row>
    <row r="1361" spans="1:6" s="33" customFormat="1" ht="15">
      <c r="A1361" s="158"/>
      <c r="B1361" s="148"/>
      <c r="C1361" s="111"/>
      <c r="D1361" s="111"/>
      <c r="E1361" s="32"/>
      <c r="F1361"/>
    </row>
    <row r="1362" spans="1:6" s="33" customFormat="1" ht="15">
      <c r="A1362" s="158"/>
      <c r="B1362" s="148"/>
      <c r="C1362" s="111"/>
      <c r="D1362" s="111"/>
      <c r="E1362" s="32"/>
      <c r="F1362"/>
    </row>
    <row r="1363" spans="1:6" s="33" customFormat="1" ht="15">
      <c r="A1363" s="158"/>
      <c r="B1363" s="148"/>
      <c r="C1363" s="111"/>
      <c r="D1363" s="111"/>
      <c r="E1363" s="32"/>
      <c r="F1363"/>
    </row>
    <row r="1364" spans="1:6" s="33" customFormat="1" ht="15">
      <c r="A1364" s="158"/>
      <c r="B1364" s="148"/>
      <c r="C1364" s="111"/>
      <c r="D1364" s="111"/>
      <c r="E1364" s="32"/>
      <c r="F1364"/>
    </row>
    <row r="1365" spans="1:6" s="33" customFormat="1" ht="15">
      <c r="A1365" s="158"/>
      <c r="B1365" s="148"/>
      <c r="C1365" s="111"/>
      <c r="D1365" s="111"/>
      <c r="E1365" s="32"/>
      <c r="F1365"/>
    </row>
    <row r="1366" spans="1:6" s="33" customFormat="1" ht="15">
      <c r="A1366" s="158"/>
      <c r="B1366" s="148"/>
      <c r="C1366" s="111"/>
      <c r="D1366" s="111"/>
      <c r="E1366" s="32"/>
      <c r="F1366"/>
    </row>
    <row r="1367" spans="1:6" s="33" customFormat="1" ht="15">
      <c r="A1367" s="158"/>
      <c r="B1367" s="148"/>
      <c r="C1367" s="111"/>
      <c r="D1367" s="111"/>
      <c r="E1367" s="32"/>
      <c r="F1367"/>
    </row>
    <row r="1368" spans="1:6" s="33" customFormat="1" ht="15">
      <c r="A1368" s="158"/>
      <c r="B1368" s="148"/>
      <c r="C1368" s="111"/>
      <c r="D1368" s="111"/>
      <c r="E1368" s="32"/>
      <c r="F1368"/>
    </row>
    <row r="1369" spans="1:6" s="33" customFormat="1" ht="15">
      <c r="A1369" s="158"/>
      <c r="B1369" s="148"/>
      <c r="C1369" s="111"/>
      <c r="D1369" s="111"/>
      <c r="E1369" s="32"/>
      <c r="F1369"/>
    </row>
    <row r="1370" spans="1:6" s="33" customFormat="1" ht="15">
      <c r="A1370" s="158"/>
      <c r="B1370" s="148"/>
      <c r="C1370" s="111"/>
      <c r="D1370" s="111"/>
      <c r="E1370" s="32"/>
      <c r="F1370"/>
    </row>
    <row r="1371" spans="1:6" s="33" customFormat="1" ht="15">
      <c r="A1371" s="158"/>
      <c r="B1371" s="148"/>
      <c r="C1371" s="111"/>
      <c r="D1371" s="111"/>
      <c r="E1371" s="32"/>
      <c r="F1371"/>
    </row>
    <row r="1372" spans="1:6" s="33" customFormat="1" ht="15">
      <c r="A1372" s="158"/>
      <c r="B1372" s="148"/>
      <c r="C1372" s="111"/>
      <c r="D1372" s="111"/>
      <c r="E1372" s="32"/>
      <c r="F1372"/>
    </row>
    <row r="1373" spans="1:6" s="33" customFormat="1" ht="15">
      <c r="A1373" s="158"/>
      <c r="B1373" s="148"/>
      <c r="C1373" s="111"/>
      <c r="D1373" s="111"/>
      <c r="E1373" s="32"/>
      <c r="F1373"/>
    </row>
    <row r="1374" spans="1:6" s="33" customFormat="1" ht="15">
      <c r="A1374" s="158"/>
      <c r="B1374" s="148"/>
      <c r="C1374" s="111"/>
      <c r="D1374" s="111"/>
      <c r="E1374" s="32"/>
      <c r="F1374"/>
    </row>
    <row r="1375" spans="1:6" s="33" customFormat="1" ht="15">
      <c r="A1375" s="158"/>
      <c r="B1375" s="148"/>
      <c r="C1375" s="111"/>
      <c r="D1375" s="111"/>
      <c r="E1375" s="32"/>
      <c r="F1375"/>
    </row>
    <row r="1376" spans="1:6" s="33" customFormat="1" ht="15">
      <c r="A1376" s="158"/>
      <c r="B1376" s="148"/>
      <c r="C1376" s="111"/>
      <c r="D1376" s="111"/>
      <c r="E1376" s="32"/>
      <c r="F1376"/>
    </row>
    <row r="1377" spans="1:6" s="33" customFormat="1" ht="15">
      <c r="A1377" s="158"/>
      <c r="B1377" s="148"/>
      <c r="C1377" s="111"/>
      <c r="D1377" s="111"/>
      <c r="E1377" s="32"/>
      <c r="F1377"/>
    </row>
    <row r="1378" spans="1:6" s="33" customFormat="1" ht="15">
      <c r="A1378" s="158"/>
      <c r="B1378" s="148"/>
      <c r="C1378" s="111"/>
      <c r="D1378" s="111"/>
      <c r="E1378" s="32"/>
      <c r="F1378"/>
    </row>
    <row r="1379" spans="1:6" s="33" customFormat="1" ht="15">
      <c r="A1379" s="158"/>
      <c r="B1379" s="148"/>
      <c r="C1379" s="111"/>
      <c r="D1379" s="111"/>
      <c r="E1379" s="32"/>
      <c r="F1379"/>
    </row>
    <row r="1380" spans="1:6" s="33" customFormat="1" ht="15">
      <c r="A1380" s="158"/>
      <c r="B1380" s="148"/>
      <c r="C1380" s="111"/>
      <c r="D1380" s="111"/>
      <c r="E1380" s="32"/>
      <c r="F1380"/>
    </row>
    <row r="1381" spans="1:6" s="33" customFormat="1" ht="15">
      <c r="A1381" s="158"/>
      <c r="B1381" s="148"/>
      <c r="C1381" s="111"/>
      <c r="D1381" s="111"/>
      <c r="E1381" s="32"/>
      <c r="F1381"/>
    </row>
    <row r="1382" spans="1:6" s="33" customFormat="1" ht="15">
      <c r="A1382" s="158"/>
      <c r="B1382" s="148"/>
      <c r="C1382" s="111"/>
      <c r="D1382" s="111"/>
      <c r="E1382" s="32"/>
      <c r="F1382"/>
    </row>
    <row r="1383" spans="1:6" s="33" customFormat="1" ht="15">
      <c r="A1383" s="158"/>
      <c r="B1383" s="148"/>
      <c r="C1383" s="111"/>
      <c r="D1383" s="111"/>
      <c r="E1383" s="32"/>
      <c r="F1383"/>
    </row>
    <row r="1384" spans="1:6" s="33" customFormat="1" ht="15">
      <c r="A1384" s="158"/>
      <c r="B1384" s="148"/>
      <c r="C1384" s="111"/>
      <c r="D1384" s="111"/>
      <c r="E1384" s="32"/>
      <c r="F1384"/>
    </row>
    <row r="1385" spans="1:6" s="33" customFormat="1" ht="15">
      <c r="A1385" s="158"/>
      <c r="B1385" s="148"/>
      <c r="C1385" s="111"/>
      <c r="D1385" s="111"/>
      <c r="E1385" s="32"/>
      <c r="F1385"/>
    </row>
    <row r="1386" spans="1:6" s="33" customFormat="1" ht="15">
      <c r="A1386" s="158"/>
      <c r="B1386" s="148"/>
      <c r="C1386" s="111"/>
      <c r="D1386" s="111"/>
      <c r="E1386" s="32"/>
      <c r="F1386"/>
    </row>
    <row r="1387" spans="1:6" s="33" customFormat="1" ht="15">
      <c r="A1387" s="158"/>
      <c r="B1387" s="148"/>
      <c r="C1387" s="111"/>
      <c r="D1387" s="111"/>
      <c r="E1387" s="32"/>
      <c r="F1387"/>
    </row>
    <row r="1388" spans="1:6" s="33" customFormat="1" ht="15">
      <c r="A1388" s="158"/>
      <c r="B1388" s="148"/>
      <c r="C1388" s="111"/>
      <c r="D1388" s="111"/>
      <c r="E1388" s="32"/>
      <c r="F1388"/>
    </row>
    <row r="1389" spans="1:6" s="33" customFormat="1" ht="15">
      <c r="A1389" s="158"/>
      <c r="B1389" s="148"/>
      <c r="C1389" s="111"/>
      <c r="D1389" s="111"/>
      <c r="E1389" s="32"/>
      <c r="F1389"/>
    </row>
    <row r="1390" spans="1:6" s="33" customFormat="1" ht="15">
      <c r="A1390" s="158"/>
      <c r="B1390" s="148"/>
      <c r="C1390" s="111"/>
      <c r="D1390" s="111"/>
      <c r="E1390" s="32"/>
      <c r="F1390"/>
    </row>
    <row r="1391" spans="1:6" s="33" customFormat="1" ht="15">
      <c r="A1391" s="158"/>
      <c r="B1391" s="148"/>
      <c r="C1391" s="111"/>
      <c r="D1391" s="111"/>
      <c r="E1391" s="32"/>
      <c r="F1391"/>
    </row>
    <row r="1392" spans="1:6" s="33" customFormat="1" ht="15">
      <c r="A1392" s="158"/>
      <c r="B1392" s="148"/>
      <c r="C1392" s="111"/>
      <c r="D1392" s="111"/>
      <c r="E1392" s="32"/>
      <c r="F1392"/>
    </row>
    <row r="1393" spans="1:6" s="33" customFormat="1" ht="15">
      <c r="A1393" s="158"/>
      <c r="B1393" s="148"/>
      <c r="C1393" s="111"/>
      <c r="D1393" s="111"/>
      <c r="E1393" s="32"/>
      <c r="F1393"/>
    </row>
    <row r="1394" spans="1:6" s="33" customFormat="1" ht="15">
      <c r="A1394" s="158"/>
      <c r="B1394" s="148"/>
      <c r="C1394" s="111"/>
      <c r="D1394" s="111"/>
      <c r="E1394" s="32"/>
      <c r="F1394"/>
    </row>
    <row r="1395" spans="1:6" s="33" customFormat="1" ht="15">
      <c r="A1395" s="158"/>
      <c r="B1395" s="148"/>
      <c r="C1395" s="111"/>
      <c r="D1395" s="111"/>
      <c r="E1395" s="32"/>
      <c r="F1395"/>
    </row>
    <row r="1396" spans="1:6" s="33" customFormat="1" ht="15">
      <c r="A1396" s="158"/>
      <c r="B1396" s="148"/>
      <c r="C1396" s="111"/>
      <c r="D1396" s="111"/>
      <c r="E1396" s="32"/>
      <c r="F1396"/>
    </row>
    <row r="1397" spans="1:6" s="33" customFormat="1" ht="15">
      <c r="A1397" s="158"/>
      <c r="B1397" s="148"/>
      <c r="C1397" s="111"/>
      <c r="D1397" s="111"/>
      <c r="E1397" s="32"/>
      <c r="F1397"/>
    </row>
    <row r="1398" spans="1:6" s="33" customFormat="1" ht="15">
      <c r="A1398" s="158"/>
      <c r="B1398" s="148"/>
      <c r="C1398" s="111"/>
      <c r="D1398" s="111"/>
      <c r="E1398" s="32"/>
      <c r="F1398"/>
    </row>
    <row r="1399" spans="1:6" s="33" customFormat="1" ht="15">
      <c r="A1399" s="158"/>
      <c r="B1399" s="148"/>
      <c r="C1399" s="111"/>
      <c r="D1399" s="111"/>
      <c r="E1399" s="32"/>
      <c r="F1399"/>
    </row>
    <row r="1400" spans="1:6" s="33" customFormat="1" ht="15">
      <c r="A1400" s="158"/>
      <c r="B1400" s="148"/>
      <c r="C1400" s="111"/>
      <c r="D1400" s="111"/>
      <c r="E1400" s="32"/>
      <c r="F1400"/>
    </row>
    <row r="1401" spans="1:6" s="33" customFormat="1" ht="15">
      <c r="A1401" s="158"/>
      <c r="B1401" s="148"/>
      <c r="C1401" s="111"/>
      <c r="D1401" s="111"/>
      <c r="E1401" s="32"/>
      <c r="F1401"/>
    </row>
    <row r="1402" spans="1:6" s="33" customFormat="1" ht="15">
      <c r="A1402" s="158"/>
      <c r="B1402" s="148"/>
      <c r="C1402" s="111"/>
      <c r="D1402" s="111"/>
      <c r="E1402" s="32"/>
      <c r="F1402"/>
    </row>
    <row r="1403" spans="1:6" s="33" customFormat="1" ht="15">
      <c r="A1403" s="158"/>
      <c r="B1403" s="148"/>
      <c r="C1403" s="111"/>
      <c r="D1403" s="111"/>
      <c r="E1403" s="32"/>
      <c r="F1403"/>
    </row>
    <row r="1404" spans="1:6" s="33" customFormat="1" ht="15">
      <c r="A1404" s="158"/>
      <c r="B1404" s="148"/>
      <c r="C1404" s="111"/>
      <c r="D1404" s="111"/>
      <c r="E1404" s="32"/>
      <c r="F1404"/>
    </row>
    <row r="1405" spans="1:6" s="33" customFormat="1" ht="15">
      <c r="A1405" s="158"/>
      <c r="B1405" s="148"/>
      <c r="C1405" s="111"/>
      <c r="D1405" s="111"/>
      <c r="E1405" s="32"/>
      <c r="F1405"/>
    </row>
    <row r="1406" spans="1:6" s="33" customFormat="1" ht="15">
      <c r="A1406" s="158"/>
      <c r="B1406" s="148"/>
      <c r="C1406" s="111"/>
      <c r="D1406" s="111"/>
      <c r="E1406" s="32"/>
      <c r="F1406"/>
    </row>
    <row r="1407" spans="1:6" s="33" customFormat="1" ht="15">
      <c r="A1407" s="158"/>
      <c r="B1407" s="148"/>
      <c r="C1407" s="111"/>
      <c r="D1407" s="111"/>
      <c r="E1407" s="32"/>
      <c r="F1407"/>
    </row>
    <row r="1408" spans="1:6" s="33" customFormat="1" ht="15">
      <c r="A1408" s="158"/>
      <c r="B1408" s="148"/>
      <c r="C1408" s="111"/>
      <c r="D1408" s="111"/>
      <c r="E1408" s="32"/>
      <c r="F1408"/>
    </row>
    <row r="1409" spans="1:6" s="33" customFormat="1" ht="15">
      <c r="A1409" s="158"/>
      <c r="B1409" s="148"/>
      <c r="C1409" s="111"/>
      <c r="D1409" s="111"/>
      <c r="E1409" s="32"/>
      <c r="F1409"/>
    </row>
    <row r="1410" spans="1:6" s="33" customFormat="1" ht="15">
      <c r="A1410" s="158"/>
      <c r="B1410" s="148"/>
      <c r="C1410" s="111"/>
      <c r="D1410" s="111"/>
      <c r="E1410" s="32"/>
      <c r="F1410"/>
    </row>
    <row r="1411" spans="1:6" s="33" customFormat="1" ht="15">
      <c r="A1411" s="158"/>
      <c r="B1411" s="148"/>
      <c r="C1411" s="111"/>
      <c r="D1411" s="111"/>
      <c r="E1411" s="32"/>
      <c r="F1411"/>
    </row>
    <row r="1412" spans="1:6" s="33" customFormat="1" ht="15">
      <c r="A1412" s="158"/>
      <c r="B1412" s="148"/>
      <c r="C1412" s="111"/>
      <c r="D1412" s="111"/>
      <c r="E1412" s="32"/>
      <c r="F1412"/>
    </row>
    <row r="1413" spans="1:6" s="33" customFormat="1" ht="15">
      <c r="A1413" s="158"/>
      <c r="B1413" s="148"/>
      <c r="C1413" s="111"/>
      <c r="D1413" s="111"/>
      <c r="E1413" s="32"/>
      <c r="F1413"/>
    </row>
    <row r="1414" spans="1:6" s="33" customFormat="1" ht="15">
      <c r="A1414" s="158"/>
      <c r="B1414" s="148"/>
      <c r="C1414" s="111"/>
      <c r="D1414" s="111"/>
      <c r="E1414" s="32"/>
      <c r="F1414"/>
    </row>
    <row r="1415" spans="1:6" s="33" customFormat="1" ht="15">
      <c r="A1415" s="158"/>
      <c r="B1415" s="148"/>
      <c r="C1415" s="111"/>
      <c r="D1415" s="111"/>
      <c r="E1415" s="32"/>
      <c r="F1415"/>
    </row>
    <row r="1416" spans="1:6" s="33" customFormat="1" ht="15">
      <c r="A1416" s="158"/>
      <c r="B1416" s="148"/>
      <c r="C1416" s="111"/>
      <c r="D1416" s="111"/>
      <c r="E1416" s="32"/>
      <c r="F1416"/>
    </row>
    <row r="1417" spans="1:6" s="33" customFormat="1" ht="15">
      <c r="A1417" s="158"/>
      <c r="B1417" s="148"/>
      <c r="C1417" s="111"/>
      <c r="D1417" s="111"/>
      <c r="E1417" s="32"/>
      <c r="F1417"/>
    </row>
    <row r="1418" spans="1:6" s="33" customFormat="1" ht="15">
      <c r="A1418" s="158"/>
      <c r="B1418" s="148"/>
      <c r="C1418" s="111"/>
      <c r="D1418" s="111"/>
      <c r="E1418" s="32"/>
      <c r="F1418"/>
    </row>
    <row r="1419" spans="1:6" s="33" customFormat="1" ht="15">
      <c r="A1419" s="158"/>
      <c r="B1419" s="148"/>
      <c r="C1419" s="111"/>
      <c r="D1419" s="111"/>
      <c r="E1419" s="32"/>
      <c r="F1419"/>
    </row>
    <row r="1420" spans="1:6" s="33" customFormat="1" ht="15">
      <c r="A1420" s="158"/>
      <c r="B1420" s="148"/>
      <c r="C1420" s="111"/>
      <c r="D1420" s="111"/>
      <c r="E1420" s="32"/>
      <c r="F1420"/>
    </row>
    <row r="1421" spans="1:6" s="33" customFormat="1" ht="15">
      <c r="A1421" s="158"/>
      <c r="B1421" s="148"/>
      <c r="C1421" s="111"/>
      <c r="D1421" s="111"/>
      <c r="E1421" s="32"/>
      <c r="F1421"/>
    </row>
    <row r="1422" spans="1:6" s="33" customFormat="1" ht="15">
      <c r="A1422" s="158"/>
      <c r="B1422" s="148"/>
      <c r="C1422" s="111"/>
      <c r="D1422" s="111"/>
      <c r="E1422" s="32"/>
      <c r="F1422"/>
    </row>
    <row r="1423" spans="1:6" s="33" customFormat="1" ht="15">
      <c r="A1423" s="158"/>
      <c r="B1423" s="148"/>
      <c r="C1423" s="111"/>
      <c r="D1423" s="111"/>
      <c r="E1423" s="32"/>
      <c r="F1423"/>
    </row>
    <row r="1424" spans="1:6" s="33" customFormat="1" ht="15">
      <c r="A1424" s="158"/>
      <c r="B1424" s="148"/>
      <c r="C1424" s="111"/>
      <c r="D1424" s="111"/>
      <c r="E1424" s="32"/>
      <c r="F1424"/>
    </row>
    <row r="1425" spans="1:6" s="33" customFormat="1" ht="15">
      <c r="A1425" s="158"/>
      <c r="B1425" s="148"/>
      <c r="C1425" s="111"/>
      <c r="D1425" s="111"/>
      <c r="E1425" s="32"/>
      <c r="F1425"/>
    </row>
    <row r="1426" spans="1:6" s="33" customFormat="1" ht="15">
      <c r="A1426" s="158"/>
      <c r="B1426" s="148"/>
      <c r="C1426" s="111"/>
      <c r="D1426" s="111"/>
      <c r="E1426" s="32"/>
      <c r="F1426"/>
    </row>
    <row r="1427" spans="1:6" s="33" customFormat="1" ht="15">
      <c r="A1427" s="158"/>
      <c r="B1427" s="148"/>
      <c r="C1427" s="111"/>
      <c r="D1427" s="111"/>
      <c r="E1427" s="32"/>
      <c r="F1427"/>
    </row>
    <row r="1428" spans="1:6" s="33" customFormat="1" ht="15">
      <c r="A1428" s="158"/>
      <c r="B1428" s="148"/>
      <c r="C1428" s="111"/>
      <c r="D1428" s="111"/>
      <c r="E1428" s="32"/>
      <c r="F1428"/>
    </row>
    <row r="1429" spans="1:6" s="33" customFormat="1" ht="15">
      <c r="A1429" s="158"/>
      <c r="B1429" s="148"/>
      <c r="C1429" s="111"/>
      <c r="D1429" s="111"/>
      <c r="E1429" s="32"/>
      <c r="F1429"/>
    </row>
    <row r="1430" spans="1:6" s="33" customFormat="1" ht="15">
      <c r="A1430" s="158"/>
      <c r="B1430" s="148"/>
      <c r="C1430" s="111"/>
      <c r="D1430" s="111"/>
      <c r="E1430" s="32"/>
      <c r="F1430"/>
    </row>
    <row r="1431" spans="1:6" s="33" customFormat="1" ht="15">
      <c r="A1431" s="158"/>
      <c r="B1431" s="148"/>
      <c r="C1431" s="111"/>
      <c r="D1431" s="111"/>
      <c r="E1431" s="32"/>
      <c r="F1431"/>
    </row>
    <row r="1432" spans="1:6" s="33" customFormat="1" ht="15">
      <c r="A1432" s="158"/>
      <c r="B1432" s="148"/>
      <c r="C1432" s="111"/>
      <c r="D1432" s="111"/>
      <c r="E1432" s="32"/>
      <c r="F1432"/>
    </row>
    <row r="1433" spans="1:6" s="33" customFormat="1" ht="15">
      <c r="A1433" s="158"/>
      <c r="B1433" s="148"/>
      <c r="C1433" s="111"/>
      <c r="D1433" s="111"/>
      <c r="E1433" s="32"/>
      <c r="F1433"/>
    </row>
    <row r="1434" spans="1:6" s="33" customFormat="1" ht="15">
      <c r="A1434" s="158"/>
      <c r="B1434" s="148"/>
      <c r="C1434" s="111"/>
      <c r="D1434" s="111"/>
      <c r="E1434" s="32"/>
      <c r="F1434"/>
    </row>
    <row r="1435" spans="1:6" s="33" customFormat="1" ht="15">
      <c r="A1435" s="158"/>
      <c r="B1435" s="148"/>
      <c r="C1435" s="111"/>
      <c r="D1435" s="111"/>
      <c r="E1435" s="32"/>
      <c r="F1435"/>
    </row>
    <row r="1436" spans="1:6" s="33" customFormat="1" ht="15">
      <c r="A1436" s="158"/>
      <c r="B1436" s="148"/>
      <c r="C1436" s="111"/>
      <c r="D1436" s="111"/>
      <c r="E1436" s="32"/>
      <c r="F1436"/>
    </row>
    <row r="1437" spans="1:6" s="33" customFormat="1" ht="15">
      <c r="A1437" s="158"/>
      <c r="B1437" s="148"/>
      <c r="C1437" s="111"/>
      <c r="D1437" s="111"/>
      <c r="E1437" s="32"/>
      <c r="F1437"/>
    </row>
    <row r="1438" spans="1:6" s="33" customFormat="1" ht="15">
      <c r="A1438" s="158"/>
      <c r="B1438" s="148"/>
      <c r="C1438" s="111"/>
      <c r="D1438" s="111"/>
      <c r="E1438" s="32"/>
      <c r="F1438"/>
    </row>
    <row r="1439" spans="1:6" s="33" customFormat="1" ht="15">
      <c r="A1439" s="158"/>
      <c r="B1439" s="148"/>
      <c r="C1439" s="111"/>
      <c r="D1439" s="111"/>
      <c r="E1439" s="32"/>
      <c r="F1439"/>
    </row>
    <row r="1440" spans="1:6" s="33" customFormat="1" ht="15">
      <c r="A1440" s="158"/>
      <c r="B1440" s="148"/>
      <c r="C1440" s="111"/>
      <c r="D1440" s="111"/>
      <c r="E1440" s="32"/>
      <c r="F1440"/>
    </row>
    <row r="1441" spans="1:6" s="33" customFormat="1" ht="15">
      <c r="A1441" s="158"/>
      <c r="B1441" s="148"/>
      <c r="C1441" s="111"/>
      <c r="D1441" s="111"/>
      <c r="E1441" s="32"/>
      <c r="F1441"/>
    </row>
    <row r="1442" spans="1:6" s="33" customFormat="1" ht="15">
      <c r="A1442" s="158"/>
      <c r="B1442" s="148"/>
      <c r="C1442" s="111"/>
      <c r="D1442" s="111"/>
      <c r="E1442" s="32"/>
      <c r="F1442"/>
    </row>
    <row r="1443" spans="1:6" s="33" customFormat="1" ht="15">
      <c r="A1443" s="158"/>
      <c r="B1443" s="148"/>
      <c r="C1443" s="111"/>
      <c r="D1443" s="111"/>
      <c r="E1443" s="32"/>
      <c r="F1443"/>
    </row>
    <row r="1444" spans="1:6" s="33" customFormat="1" ht="15">
      <c r="A1444" s="158"/>
      <c r="B1444" s="148"/>
      <c r="C1444" s="111"/>
      <c r="D1444" s="111"/>
      <c r="E1444" s="32"/>
      <c r="F1444"/>
    </row>
    <row r="1445" spans="1:6" s="33" customFormat="1" ht="15">
      <c r="A1445" s="158"/>
      <c r="B1445" s="148"/>
      <c r="C1445" s="111"/>
      <c r="D1445" s="111"/>
      <c r="E1445" s="32"/>
      <c r="F1445"/>
    </row>
    <row r="1446" spans="1:6" s="33" customFormat="1" ht="15">
      <c r="A1446" s="158"/>
      <c r="B1446" s="148"/>
      <c r="C1446" s="111"/>
      <c r="D1446" s="111"/>
      <c r="E1446" s="32"/>
      <c r="F1446"/>
    </row>
    <row r="1447" spans="1:6" s="33" customFormat="1" ht="15">
      <c r="A1447" s="158"/>
      <c r="B1447" s="148"/>
      <c r="C1447" s="111"/>
      <c r="D1447" s="111"/>
      <c r="E1447" s="32"/>
      <c r="F1447"/>
    </row>
    <row r="1448" spans="1:6" s="33" customFormat="1" ht="15">
      <c r="A1448" s="158"/>
      <c r="B1448" s="148"/>
      <c r="C1448" s="111"/>
      <c r="D1448" s="111"/>
      <c r="E1448" s="32"/>
      <c r="F1448"/>
    </row>
    <row r="1449" spans="1:6" s="33" customFormat="1" ht="15">
      <c r="A1449" s="158"/>
      <c r="B1449" s="148"/>
      <c r="C1449" s="111"/>
      <c r="D1449" s="111"/>
      <c r="E1449" s="32"/>
      <c r="F1449"/>
    </row>
    <row r="1450" spans="1:6" s="33" customFormat="1" ht="15">
      <c r="A1450" s="158"/>
      <c r="B1450" s="148"/>
      <c r="C1450" s="111"/>
      <c r="D1450" s="111"/>
      <c r="E1450" s="32"/>
      <c r="F1450"/>
    </row>
    <row r="1451" spans="1:6" s="33" customFormat="1" ht="15">
      <c r="A1451" s="158"/>
      <c r="B1451" s="148"/>
      <c r="C1451" s="111"/>
      <c r="D1451" s="111"/>
      <c r="E1451" s="32"/>
      <c r="F1451"/>
    </row>
    <row r="1452" spans="1:6" s="33" customFormat="1" ht="15">
      <c r="A1452" s="158"/>
      <c r="B1452" s="148"/>
      <c r="C1452" s="111"/>
      <c r="D1452" s="111"/>
      <c r="E1452" s="32"/>
      <c r="F1452"/>
    </row>
    <row r="1453" spans="1:6" s="33" customFormat="1" ht="15">
      <c r="A1453" s="158"/>
      <c r="B1453" s="148"/>
      <c r="C1453" s="111"/>
      <c r="D1453" s="111"/>
      <c r="E1453" s="32"/>
      <c r="F1453"/>
    </row>
    <row r="1454" spans="1:6" s="33" customFormat="1" ht="15">
      <c r="A1454" s="158"/>
      <c r="B1454" s="148"/>
      <c r="C1454" s="111"/>
      <c r="D1454" s="111"/>
      <c r="E1454" s="32"/>
      <c r="F1454"/>
    </row>
    <row r="1455" spans="1:6" s="33" customFormat="1" ht="15">
      <c r="A1455" s="158"/>
      <c r="B1455" s="148"/>
      <c r="C1455" s="111"/>
      <c r="D1455" s="111"/>
      <c r="E1455" s="32"/>
      <c r="F1455"/>
    </row>
    <row r="1456" spans="1:6" s="33" customFormat="1" ht="15">
      <c r="A1456" s="158"/>
      <c r="B1456" s="148"/>
      <c r="C1456" s="111"/>
      <c r="D1456" s="111"/>
      <c r="E1456" s="32"/>
      <c r="F1456"/>
    </row>
    <row r="1457" spans="1:6" s="33" customFormat="1" ht="15">
      <c r="A1457" s="158"/>
      <c r="B1457" s="148"/>
      <c r="C1457" s="111"/>
      <c r="D1457" s="111"/>
      <c r="E1457" s="32"/>
      <c r="F1457"/>
    </row>
    <row r="1458" spans="1:6" s="33" customFormat="1" ht="15">
      <c r="A1458" s="158"/>
      <c r="B1458" s="148"/>
      <c r="C1458" s="111"/>
      <c r="D1458" s="111"/>
      <c r="E1458" s="32"/>
      <c r="F1458"/>
    </row>
    <row r="1459" spans="1:6" s="33" customFormat="1" ht="15">
      <c r="A1459" s="158"/>
      <c r="B1459" s="148"/>
      <c r="C1459" s="111"/>
      <c r="D1459" s="111"/>
      <c r="E1459" s="32"/>
      <c r="F1459"/>
    </row>
    <row r="1460" spans="1:6" s="33" customFormat="1" ht="15">
      <c r="A1460" s="158"/>
      <c r="B1460" s="148"/>
      <c r="C1460" s="111"/>
      <c r="D1460" s="111"/>
      <c r="E1460" s="32"/>
      <c r="F1460"/>
    </row>
    <row r="1461" spans="1:6" s="33" customFormat="1" ht="15">
      <c r="A1461" s="158"/>
      <c r="B1461" s="148"/>
      <c r="C1461" s="111"/>
      <c r="D1461" s="111"/>
      <c r="E1461" s="32"/>
      <c r="F1461"/>
    </row>
    <row r="1462" spans="1:6" s="33" customFormat="1" ht="15">
      <c r="A1462" s="158"/>
      <c r="B1462" s="148"/>
      <c r="C1462" s="111"/>
      <c r="D1462" s="111"/>
      <c r="E1462" s="32"/>
      <c r="F1462"/>
    </row>
    <row r="1463" spans="1:6" s="33" customFormat="1" ht="15">
      <c r="A1463" s="158"/>
      <c r="B1463" s="148"/>
      <c r="C1463" s="111"/>
      <c r="D1463" s="111"/>
      <c r="E1463" s="32"/>
      <c r="F1463"/>
    </row>
    <row r="1464" spans="1:6" s="33" customFormat="1" ht="15">
      <c r="A1464" s="158"/>
      <c r="B1464" s="148"/>
      <c r="C1464" s="111"/>
      <c r="D1464" s="111"/>
      <c r="E1464" s="32"/>
      <c r="F1464"/>
    </row>
    <row r="1465" spans="1:6" s="33" customFormat="1" ht="15">
      <c r="A1465" s="158"/>
      <c r="B1465" s="148"/>
      <c r="C1465" s="111"/>
      <c r="D1465" s="111"/>
      <c r="E1465" s="32"/>
      <c r="F1465"/>
    </row>
    <row r="1466" spans="1:6" s="33" customFormat="1" ht="15">
      <c r="A1466" s="158"/>
      <c r="B1466" s="148"/>
      <c r="C1466" s="111"/>
      <c r="D1466" s="111"/>
      <c r="E1466" s="32"/>
      <c r="F1466"/>
    </row>
    <row r="1467" spans="1:6" s="33" customFormat="1" ht="15">
      <c r="A1467" s="158"/>
      <c r="B1467" s="148"/>
      <c r="C1467" s="111"/>
      <c r="D1467" s="111"/>
      <c r="E1467" s="32"/>
      <c r="F1467"/>
    </row>
    <row r="1468" spans="1:6" s="33" customFormat="1" ht="15">
      <c r="A1468" s="158"/>
      <c r="B1468" s="148"/>
      <c r="C1468" s="111"/>
      <c r="D1468" s="111"/>
      <c r="E1468" s="32"/>
      <c r="F1468"/>
    </row>
    <row r="1469" spans="1:6" s="33" customFormat="1" ht="15">
      <c r="A1469" s="158"/>
      <c r="B1469" s="148"/>
      <c r="C1469" s="111"/>
      <c r="D1469" s="111"/>
      <c r="E1469" s="32"/>
      <c r="F1469"/>
    </row>
    <row r="1470" spans="1:6" s="33" customFormat="1" ht="15">
      <c r="A1470" s="158"/>
      <c r="B1470" s="148"/>
      <c r="C1470" s="111"/>
      <c r="D1470" s="111"/>
      <c r="E1470" s="32"/>
      <c r="F1470"/>
    </row>
    <row r="1471" spans="1:6" s="33" customFormat="1" ht="15">
      <c r="A1471" s="158"/>
      <c r="B1471" s="148"/>
      <c r="C1471" s="111"/>
      <c r="D1471" s="111"/>
      <c r="E1471" s="32"/>
      <c r="F1471"/>
    </row>
    <row r="1472" spans="1:6" s="33" customFormat="1" ht="15">
      <c r="A1472" s="158"/>
      <c r="B1472" s="148"/>
      <c r="C1472" s="111"/>
      <c r="D1472" s="111"/>
      <c r="E1472" s="32"/>
      <c r="F1472"/>
    </row>
    <row r="1473" spans="1:6" s="33" customFormat="1" ht="15">
      <c r="A1473" s="158"/>
      <c r="B1473" s="148"/>
      <c r="C1473" s="111"/>
      <c r="D1473" s="111"/>
      <c r="E1473" s="32"/>
      <c r="F1473"/>
    </row>
    <row r="1474" spans="1:6" s="33" customFormat="1" ht="15">
      <c r="A1474" s="158"/>
      <c r="B1474" s="148"/>
      <c r="C1474" s="111"/>
      <c r="D1474" s="111"/>
      <c r="E1474" s="32"/>
      <c r="F1474"/>
    </row>
    <row r="1475" spans="1:6" s="33" customFormat="1" ht="15">
      <c r="A1475" s="158"/>
      <c r="B1475" s="148"/>
      <c r="C1475" s="111"/>
      <c r="D1475" s="111"/>
      <c r="E1475" s="32"/>
      <c r="F1475"/>
    </row>
    <row r="1476" spans="1:6" s="33" customFormat="1" ht="15">
      <c r="A1476" s="158"/>
      <c r="B1476" s="148"/>
      <c r="C1476" s="111"/>
      <c r="D1476" s="111"/>
      <c r="E1476" s="32"/>
      <c r="F1476"/>
    </row>
    <row r="1477" spans="1:6" s="33" customFormat="1" ht="15">
      <c r="A1477" s="158"/>
      <c r="B1477" s="148"/>
      <c r="C1477" s="111"/>
      <c r="D1477" s="111"/>
      <c r="E1477" s="32"/>
      <c r="F1477"/>
    </row>
    <row r="1478" spans="1:6" s="33" customFormat="1" ht="15">
      <c r="A1478" s="158"/>
      <c r="B1478" s="148"/>
      <c r="C1478" s="111"/>
      <c r="D1478" s="111"/>
      <c r="E1478" s="32"/>
      <c r="F1478"/>
    </row>
    <row r="1479" spans="1:6" s="33" customFormat="1" ht="15">
      <c r="A1479" s="158"/>
      <c r="B1479" s="148"/>
      <c r="C1479" s="111"/>
      <c r="D1479" s="111"/>
      <c r="E1479" s="32"/>
      <c r="F1479"/>
    </row>
    <row r="1480" spans="1:6" s="33" customFormat="1" ht="15">
      <c r="A1480" s="158"/>
      <c r="B1480" s="148"/>
      <c r="C1480" s="111"/>
      <c r="D1480" s="111"/>
      <c r="E1480" s="32"/>
      <c r="F1480"/>
    </row>
    <row r="1481" spans="1:6" s="33" customFormat="1" ht="15">
      <c r="A1481" s="158"/>
      <c r="B1481" s="148"/>
      <c r="C1481" s="111"/>
      <c r="D1481" s="111"/>
      <c r="E1481" s="32"/>
      <c r="F1481"/>
    </row>
    <row r="1482" spans="1:6" s="33" customFormat="1" ht="15">
      <c r="A1482" s="158"/>
      <c r="B1482" s="148"/>
      <c r="C1482" s="111"/>
      <c r="D1482" s="111"/>
      <c r="E1482" s="32"/>
      <c r="F1482"/>
    </row>
    <row r="1483" spans="1:6" s="33" customFormat="1" ht="15">
      <c r="A1483" s="158"/>
      <c r="B1483" s="148"/>
      <c r="C1483" s="111"/>
      <c r="D1483" s="111"/>
      <c r="E1483" s="32"/>
      <c r="F1483"/>
    </row>
    <row r="1484" spans="1:6" s="33" customFormat="1" ht="15">
      <c r="A1484" s="158"/>
      <c r="B1484" s="148"/>
      <c r="C1484" s="111"/>
      <c r="D1484" s="111"/>
      <c r="E1484" s="32"/>
      <c r="F1484"/>
    </row>
    <row r="1485" spans="1:6" s="33" customFormat="1" ht="15">
      <c r="A1485" s="158"/>
      <c r="B1485" s="148"/>
      <c r="C1485" s="111"/>
      <c r="D1485" s="111"/>
      <c r="E1485" s="32"/>
      <c r="F1485"/>
    </row>
    <row r="1486" spans="1:6" s="33" customFormat="1" ht="15">
      <c r="A1486" s="158"/>
      <c r="B1486" s="148"/>
      <c r="C1486" s="111"/>
      <c r="D1486" s="111"/>
      <c r="E1486" s="32"/>
      <c r="F1486"/>
    </row>
    <row r="1487" spans="1:6" s="33" customFormat="1" ht="15">
      <c r="A1487" s="158"/>
      <c r="B1487" s="148"/>
      <c r="C1487" s="111"/>
      <c r="D1487" s="111"/>
      <c r="E1487" s="32"/>
      <c r="F1487"/>
    </row>
    <row r="1488" spans="1:6" s="33" customFormat="1" ht="15">
      <c r="A1488" s="158"/>
      <c r="B1488" s="148"/>
      <c r="C1488" s="111"/>
      <c r="D1488" s="111"/>
      <c r="E1488" s="32"/>
      <c r="F1488"/>
    </row>
    <row r="1489" spans="1:6" s="33" customFormat="1" ht="15">
      <c r="A1489" s="158"/>
      <c r="B1489" s="148"/>
      <c r="C1489" s="111"/>
      <c r="D1489" s="111"/>
      <c r="E1489" s="32"/>
      <c r="F1489"/>
    </row>
    <row r="1490" spans="1:6" s="33" customFormat="1" ht="15">
      <c r="A1490" s="158"/>
      <c r="B1490" s="148"/>
      <c r="C1490" s="111"/>
      <c r="D1490" s="111"/>
      <c r="E1490" s="32"/>
      <c r="F1490"/>
    </row>
    <row r="1491" spans="1:6" s="33" customFormat="1" ht="15">
      <c r="A1491" s="158"/>
      <c r="B1491" s="148"/>
      <c r="C1491" s="111"/>
      <c r="D1491" s="111"/>
      <c r="E1491" s="32"/>
      <c r="F1491"/>
    </row>
    <row r="1492" spans="1:6" s="33" customFormat="1" ht="15">
      <c r="A1492" s="158"/>
      <c r="B1492" s="148"/>
      <c r="C1492" s="111"/>
      <c r="D1492" s="111"/>
      <c r="E1492" s="32"/>
      <c r="F1492"/>
    </row>
    <row r="1493" spans="1:6" s="33" customFormat="1" ht="15">
      <c r="A1493" s="158"/>
      <c r="B1493" s="148"/>
      <c r="C1493" s="111"/>
      <c r="D1493" s="111"/>
      <c r="E1493" s="32"/>
      <c r="F1493"/>
    </row>
    <row r="1494" spans="1:6" s="33" customFormat="1" ht="15">
      <c r="A1494" s="158"/>
      <c r="B1494" s="148"/>
      <c r="C1494" s="111"/>
      <c r="D1494" s="111"/>
      <c r="E1494" s="32"/>
      <c r="F1494"/>
    </row>
    <row r="1495" spans="1:6" s="33" customFormat="1" ht="15">
      <c r="A1495" s="158"/>
      <c r="B1495" s="148"/>
      <c r="C1495" s="111"/>
      <c r="D1495" s="111"/>
      <c r="E1495" s="32"/>
      <c r="F1495"/>
    </row>
    <row r="1496" spans="1:6" s="33" customFormat="1" ht="15">
      <c r="A1496" s="158"/>
      <c r="B1496" s="148"/>
      <c r="C1496" s="111"/>
      <c r="D1496" s="111"/>
      <c r="E1496" s="32"/>
      <c r="F1496"/>
    </row>
    <row r="1497" spans="1:6" s="33" customFormat="1" ht="15">
      <c r="A1497" s="158"/>
      <c r="B1497" s="148"/>
      <c r="C1497" s="111"/>
      <c r="D1497" s="111"/>
      <c r="E1497" s="32"/>
      <c r="F1497"/>
    </row>
    <row r="1498" spans="1:6" s="33" customFormat="1" ht="15">
      <c r="A1498" s="158"/>
      <c r="B1498" s="148"/>
      <c r="C1498" s="111"/>
      <c r="D1498" s="111"/>
      <c r="E1498" s="32"/>
      <c r="F1498"/>
    </row>
    <row r="1499" spans="1:6" s="33" customFormat="1" ht="15">
      <c r="A1499" s="158"/>
      <c r="B1499" s="148"/>
      <c r="C1499" s="111"/>
      <c r="D1499" s="111"/>
      <c r="E1499" s="32"/>
      <c r="F1499"/>
    </row>
    <row r="1500" spans="1:6" s="33" customFormat="1" ht="15">
      <c r="A1500" s="158"/>
      <c r="B1500" s="148"/>
      <c r="C1500" s="111"/>
      <c r="D1500" s="111"/>
      <c r="E1500" s="32"/>
      <c r="F1500"/>
    </row>
    <row r="1501" spans="1:6" s="33" customFormat="1" ht="15">
      <c r="A1501" s="158"/>
      <c r="B1501" s="148"/>
      <c r="C1501" s="111"/>
      <c r="D1501" s="111"/>
      <c r="E1501" s="32"/>
      <c r="F1501"/>
    </row>
    <row r="1502" spans="1:6" s="33" customFormat="1" ht="15">
      <c r="A1502" s="158"/>
      <c r="B1502" s="148"/>
      <c r="C1502" s="111"/>
      <c r="D1502" s="111"/>
      <c r="E1502" s="32"/>
      <c r="F1502"/>
    </row>
    <row r="1503" spans="1:6" s="33" customFormat="1" ht="15">
      <c r="A1503" s="158"/>
      <c r="B1503" s="148"/>
      <c r="C1503" s="111"/>
      <c r="D1503" s="111"/>
      <c r="E1503" s="32"/>
      <c r="F1503"/>
    </row>
    <row r="1504" spans="1:6" s="33" customFormat="1" ht="15">
      <c r="A1504" s="158"/>
      <c r="B1504" s="148"/>
      <c r="C1504" s="111"/>
      <c r="D1504" s="111"/>
      <c r="E1504" s="32"/>
      <c r="F1504"/>
    </row>
    <row r="1505" spans="1:6" s="33" customFormat="1" ht="15">
      <c r="A1505" s="158"/>
      <c r="B1505" s="148"/>
      <c r="C1505" s="111"/>
      <c r="D1505" s="111"/>
      <c r="E1505" s="32"/>
      <c r="F1505"/>
    </row>
    <row r="1506" spans="1:6" s="33" customFormat="1" ht="15">
      <c r="A1506" s="158"/>
      <c r="B1506" s="148"/>
      <c r="C1506" s="111"/>
      <c r="D1506" s="111"/>
      <c r="E1506" s="32"/>
      <c r="F1506"/>
    </row>
    <row r="1507" spans="1:6" s="33" customFormat="1" ht="15">
      <c r="A1507" s="158"/>
      <c r="B1507" s="148"/>
      <c r="C1507" s="111"/>
      <c r="D1507" s="111"/>
      <c r="E1507" s="32"/>
      <c r="F1507"/>
    </row>
    <row r="1508" spans="1:6" s="33" customFormat="1" ht="15">
      <c r="A1508" s="158"/>
      <c r="B1508" s="148"/>
      <c r="C1508" s="111"/>
      <c r="D1508" s="111"/>
      <c r="E1508" s="32"/>
      <c r="F1508"/>
    </row>
    <row r="1509" spans="1:6" s="33" customFormat="1" ht="15">
      <c r="A1509" s="158"/>
      <c r="B1509" s="148"/>
      <c r="C1509" s="111"/>
      <c r="D1509" s="111"/>
      <c r="E1509" s="32"/>
      <c r="F1509"/>
    </row>
    <row r="1510" spans="1:6" s="33" customFormat="1" ht="15">
      <c r="A1510" s="158"/>
      <c r="B1510" s="148"/>
      <c r="C1510" s="111"/>
      <c r="D1510" s="111"/>
      <c r="E1510" s="32"/>
      <c r="F1510"/>
    </row>
    <row r="1511" spans="1:6" s="33" customFormat="1" ht="15">
      <c r="A1511" s="158"/>
      <c r="B1511" s="148"/>
      <c r="C1511" s="111"/>
      <c r="D1511" s="111"/>
      <c r="E1511" s="32"/>
      <c r="F1511"/>
    </row>
    <row r="1512" spans="1:6" s="33" customFormat="1" ht="15">
      <c r="A1512" s="158"/>
      <c r="B1512" s="148"/>
      <c r="C1512" s="111"/>
      <c r="D1512" s="111"/>
      <c r="E1512" s="32"/>
      <c r="F1512"/>
    </row>
    <row r="1513" spans="1:6" s="33" customFormat="1" ht="15">
      <c r="A1513" s="158"/>
      <c r="B1513" s="148"/>
      <c r="C1513" s="111"/>
      <c r="D1513" s="111"/>
      <c r="E1513" s="32"/>
      <c r="F1513"/>
    </row>
    <row r="1514" spans="1:6" s="33" customFormat="1" ht="15">
      <c r="A1514" s="158"/>
      <c r="B1514" s="148"/>
      <c r="C1514" s="111"/>
      <c r="D1514" s="111"/>
      <c r="E1514" s="32"/>
      <c r="F1514"/>
    </row>
    <row r="1515" spans="1:6" s="33" customFormat="1" ht="15">
      <c r="A1515" s="158"/>
      <c r="B1515" s="148"/>
      <c r="C1515" s="111"/>
      <c r="D1515" s="111"/>
      <c r="E1515" s="32"/>
      <c r="F1515"/>
    </row>
    <row r="1516" spans="1:6" s="33" customFormat="1" ht="15">
      <c r="A1516" s="158"/>
      <c r="B1516" s="148"/>
      <c r="C1516" s="111"/>
      <c r="D1516" s="111"/>
      <c r="E1516" s="32"/>
      <c r="F1516"/>
    </row>
    <row r="1517" spans="1:6" s="33" customFormat="1" ht="15">
      <c r="A1517" s="158"/>
      <c r="B1517" s="148"/>
      <c r="C1517" s="111"/>
      <c r="D1517" s="111"/>
      <c r="E1517" s="32"/>
      <c r="F1517"/>
    </row>
    <row r="1518" spans="1:6" s="33" customFormat="1" ht="15">
      <c r="A1518" s="158"/>
      <c r="B1518" s="148"/>
      <c r="C1518" s="111"/>
      <c r="D1518" s="111"/>
      <c r="E1518" s="32"/>
      <c r="F1518"/>
    </row>
    <row r="1519" spans="1:6" s="33" customFormat="1" ht="15">
      <c r="A1519" s="158"/>
      <c r="B1519" s="148"/>
      <c r="C1519" s="111"/>
      <c r="D1519" s="111"/>
      <c r="E1519" s="32"/>
      <c r="F1519"/>
    </row>
    <row r="1520" spans="1:6" s="33" customFormat="1" ht="15">
      <c r="A1520" s="158"/>
      <c r="B1520" s="148"/>
      <c r="C1520" s="111"/>
      <c r="D1520" s="111"/>
      <c r="E1520" s="32"/>
      <c r="F1520"/>
    </row>
    <row r="1521" spans="1:6" s="33" customFormat="1" ht="15">
      <c r="A1521" s="158"/>
      <c r="B1521" s="148"/>
      <c r="C1521" s="111"/>
      <c r="D1521" s="111"/>
      <c r="E1521" s="32"/>
      <c r="F1521"/>
    </row>
    <row r="1522" spans="1:6" s="33" customFormat="1" ht="15">
      <c r="A1522" s="158"/>
      <c r="B1522" s="148"/>
      <c r="C1522" s="111"/>
      <c r="D1522" s="111"/>
      <c r="E1522" s="32"/>
      <c r="F1522"/>
    </row>
    <row r="1523" spans="1:6" s="33" customFormat="1" ht="15">
      <c r="A1523" s="158"/>
      <c r="B1523" s="148"/>
      <c r="C1523" s="111"/>
      <c r="D1523" s="111"/>
      <c r="E1523" s="32"/>
      <c r="F1523"/>
    </row>
    <row r="1524" spans="1:6" s="33" customFormat="1" ht="15">
      <c r="A1524" s="158"/>
      <c r="B1524" s="148"/>
      <c r="C1524" s="111"/>
      <c r="D1524" s="111"/>
      <c r="E1524" s="32"/>
      <c r="F1524"/>
    </row>
    <row r="1525" spans="1:6" s="33" customFormat="1" ht="15">
      <c r="A1525" s="158"/>
      <c r="B1525" s="148"/>
      <c r="C1525" s="111"/>
      <c r="D1525" s="111"/>
      <c r="E1525" s="32"/>
      <c r="F1525"/>
    </row>
    <row r="1526" spans="1:6" s="33" customFormat="1" ht="15">
      <c r="A1526" s="158"/>
      <c r="B1526" s="148"/>
      <c r="C1526" s="111"/>
      <c r="D1526" s="111"/>
      <c r="E1526" s="32"/>
      <c r="F1526"/>
    </row>
    <row r="1527" spans="1:6" s="33" customFormat="1" ht="15">
      <c r="A1527" s="158"/>
      <c r="B1527" s="148"/>
      <c r="C1527" s="111"/>
      <c r="D1527" s="111"/>
      <c r="E1527" s="32"/>
      <c r="F1527"/>
    </row>
    <row r="1528" spans="1:6" s="33" customFormat="1" ht="15">
      <c r="A1528" s="158"/>
      <c r="B1528" s="148"/>
      <c r="C1528" s="111"/>
      <c r="D1528" s="111"/>
      <c r="E1528" s="32"/>
      <c r="F1528"/>
    </row>
    <row r="1529" spans="1:6" s="33" customFormat="1" ht="15">
      <c r="A1529" s="158"/>
      <c r="B1529" s="148"/>
      <c r="C1529" s="111"/>
      <c r="D1529" s="111"/>
      <c r="E1529" s="32"/>
      <c r="F1529"/>
    </row>
    <row r="1530" spans="1:6" s="33" customFormat="1" ht="15">
      <c r="A1530" s="158"/>
      <c r="B1530" s="148"/>
      <c r="C1530" s="111"/>
      <c r="D1530" s="111"/>
      <c r="E1530" s="32"/>
      <c r="F1530"/>
    </row>
    <row r="1531" spans="1:6" s="33" customFormat="1" ht="15">
      <c r="A1531" s="158"/>
      <c r="B1531" s="148"/>
      <c r="C1531" s="111"/>
      <c r="D1531" s="111"/>
      <c r="E1531" s="32"/>
      <c r="F1531"/>
    </row>
    <row r="1532" spans="1:6" s="33" customFormat="1" ht="15">
      <c r="A1532" s="158"/>
      <c r="B1532" s="148"/>
      <c r="C1532" s="111"/>
      <c r="D1532" s="111"/>
      <c r="E1532" s="32"/>
      <c r="F1532"/>
    </row>
    <row r="1533" spans="1:6" s="33" customFormat="1" ht="15">
      <c r="A1533" s="158"/>
      <c r="B1533" s="148"/>
      <c r="C1533" s="111"/>
      <c r="D1533" s="111"/>
      <c r="E1533" s="32"/>
      <c r="F1533"/>
    </row>
    <row r="1534" spans="1:6" s="33" customFormat="1" ht="15">
      <c r="A1534" s="158"/>
      <c r="B1534" s="148"/>
      <c r="C1534" s="111"/>
      <c r="D1534" s="111"/>
      <c r="E1534" s="32"/>
      <c r="F1534"/>
    </row>
    <row r="1535" spans="1:6" s="33" customFormat="1" ht="15">
      <c r="A1535" s="158"/>
      <c r="B1535" s="148"/>
      <c r="C1535" s="111"/>
      <c r="D1535" s="111"/>
      <c r="E1535" s="32"/>
      <c r="F1535"/>
    </row>
    <row r="1536" spans="1:6" s="33" customFormat="1" ht="15">
      <c r="A1536" s="158"/>
      <c r="B1536" s="148"/>
      <c r="C1536" s="111"/>
      <c r="D1536" s="111"/>
      <c r="E1536" s="32"/>
      <c r="F1536"/>
    </row>
    <row r="1537" spans="1:6" s="33" customFormat="1" ht="15">
      <c r="A1537" s="158"/>
      <c r="B1537" s="148"/>
      <c r="C1537" s="111"/>
      <c r="D1537" s="111"/>
      <c r="E1537" s="32"/>
      <c r="F1537"/>
    </row>
    <row r="1538" spans="1:6" s="33" customFormat="1" ht="15">
      <c r="A1538" s="158"/>
      <c r="B1538" s="148"/>
      <c r="C1538" s="111"/>
      <c r="D1538" s="111"/>
      <c r="E1538" s="32"/>
      <c r="F1538"/>
    </row>
    <row r="1539" spans="1:6" s="33" customFormat="1" ht="15">
      <c r="A1539" s="158"/>
      <c r="B1539" s="148"/>
      <c r="C1539" s="111"/>
      <c r="D1539" s="111"/>
      <c r="E1539" s="32"/>
      <c r="F1539"/>
    </row>
    <row r="1540" spans="1:6" s="33" customFormat="1" ht="15">
      <c r="A1540" s="158"/>
      <c r="B1540" s="148"/>
      <c r="C1540" s="111"/>
      <c r="D1540" s="111"/>
      <c r="E1540" s="32"/>
      <c r="F1540"/>
    </row>
    <row r="1541" spans="1:6" s="33" customFormat="1" ht="15">
      <c r="A1541" s="158"/>
      <c r="B1541" s="148"/>
      <c r="C1541" s="111"/>
      <c r="D1541" s="111"/>
      <c r="E1541" s="32"/>
      <c r="F1541"/>
    </row>
    <row r="1542" spans="1:6" s="33" customFormat="1" ht="15">
      <c r="A1542" s="158"/>
      <c r="B1542" s="148"/>
      <c r="C1542" s="111"/>
      <c r="D1542" s="111"/>
      <c r="E1542" s="32"/>
      <c r="F1542"/>
    </row>
    <row r="1543" spans="1:6" s="33" customFormat="1" ht="15">
      <c r="A1543" s="158"/>
      <c r="B1543" s="148"/>
      <c r="C1543" s="111"/>
      <c r="D1543" s="111"/>
      <c r="E1543" s="32"/>
      <c r="F1543"/>
    </row>
    <row r="1544" spans="1:6" s="33" customFormat="1" ht="15">
      <c r="A1544" s="158"/>
      <c r="B1544" s="148"/>
      <c r="C1544" s="111"/>
      <c r="D1544" s="111"/>
      <c r="E1544" s="32"/>
      <c r="F1544"/>
    </row>
    <row r="1545" spans="1:6" s="33" customFormat="1" ht="15">
      <c r="A1545" s="158"/>
      <c r="B1545" s="148"/>
      <c r="C1545" s="111"/>
      <c r="D1545" s="111"/>
      <c r="E1545" s="32"/>
      <c r="F1545"/>
    </row>
    <row r="1546" spans="1:6" s="33" customFormat="1" ht="15">
      <c r="A1546" s="158"/>
      <c r="B1546" s="148"/>
      <c r="C1546" s="111"/>
      <c r="D1546" s="111"/>
      <c r="E1546" s="32"/>
      <c r="F1546"/>
    </row>
    <row r="1547" spans="1:6" s="33" customFormat="1" ht="15">
      <c r="A1547" s="158"/>
      <c r="B1547" s="148"/>
      <c r="C1547" s="111"/>
      <c r="D1547" s="111"/>
      <c r="E1547" s="32"/>
      <c r="F1547"/>
    </row>
    <row r="1548" spans="1:6" s="33" customFormat="1" ht="15">
      <c r="A1548" s="158"/>
      <c r="B1548" s="148"/>
      <c r="C1548" s="111"/>
      <c r="D1548" s="111"/>
      <c r="E1548" s="32"/>
      <c r="F1548"/>
    </row>
    <row r="1549" spans="1:6" s="33" customFormat="1" ht="15">
      <c r="A1549" s="158"/>
      <c r="B1549" s="148"/>
      <c r="C1549" s="111"/>
      <c r="D1549" s="111"/>
      <c r="E1549" s="32"/>
      <c r="F1549"/>
    </row>
    <row r="1550" spans="1:6" s="33" customFormat="1" ht="15">
      <c r="A1550" s="158"/>
      <c r="B1550" s="148"/>
      <c r="C1550" s="111"/>
      <c r="D1550" s="111"/>
      <c r="E1550" s="32"/>
      <c r="F1550"/>
    </row>
    <row r="1551" spans="1:6" s="33" customFormat="1" ht="15">
      <c r="A1551" s="158"/>
      <c r="B1551" s="148"/>
      <c r="C1551" s="111"/>
      <c r="D1551" s="111"/>
      <c r="E1551" s="32"/>
      <c r="F1551"/>
    </row>
    <row r="1552" spans="1:6" s="33" customFormat="1" ht="15">
      <c r="A1552" s="158"/>
      <c r="B1552" s="148"/>
      <c r="C1552" s="111"/>
      <c r="D1552" s="111"/>
      <c r="E1552" s="32"/>
      <c r="F1552"/>
    </row>
    <row r="1553" spans="1:6" s="33" customFormat="1" ht="15">
      <c r="A1553" s="158"/>
      <c r="B1553" s="148"/>
      <c r="C1553" s="111"/>
      <c r="D1553" s="111"/>
      <c r="E1553" s="32"/>
      <c r="F1553"/>
    </row>
    <row r="1554" spans="1:6" s="33" customFormat="1" ht="15">
      <c r="A1554" s="158"/>
      <c r="B1554" s="148"/>
      <c r="C1554" s="111"/>
      <c r="D1554" s="111"/>
      <c r="E1554" s="32"/>
      <c r="F1554"/>
    </row>
    <row r="1555" spans="1:6" s="33" customFormat="1" ht="15">
      <c r="A1555" s="158"/>
      <c r="B1555" s="148"/>
      <c r="C1555" s="111"/>
      <c r="D1555" s="111"/>
      <c r="E1555" s="32"/>
      <c r="F1555"/>
    </row>
    <row r="1556" spans="1:6" s="33" customFormat="1" ht="15">
      <c r="A1556" s="158"/>
      <c r="B1556" s="148"/>
      <c r="C1556" s="111"/>
      <c r="D1556" s="111"/>
      <c r="E1556" s="32"/>
      <c r="F1556"/>
    </row>
    <row r="1557" spans="1:6" s="33" customFormat="1" ht="15">
      <c r="A1557" s="158"/>
      <c r="B1557" s="148"/>
      <c r="C1557" s="111"/>
      <c r="D1557" s="111"/>
      <c r="E1557" s="32"/>
      <c r="F1557"/>
    </row>
    <row r="1558" spans="1:6" s="33" customFormat="1" ht="15">
      <c r="A1558" s="158"/>
      <c r="B1558" s="148"/>
      <c r="C1558" s="111"/>
      <c r="D1558" s="111"/>
      <c r="E1558" s="32"/>
      <c r="F1558"/>
    </row>
    <row r="1559" spans="1:6" s="33" customFormat="1" ht="15">
      <c r="A1559" s="158"/>
      <c r="B1559" s="148"/>
      <c r="C1559" s="111"/>
      <c r="D1559" s="111"/>
      <c r="E1559" s="32"/>
      <c r="F1559"/>
    </row>
    <row r="1560" spans="1:6" s="33" customFormat="1" ht="15">
      <c r="A1560" s="158"/>
      <c r="B1560" s="148"/>
      <c r="C1560" s="111"/>
      <c r="D1560" s="111"/>
      <c r="E1560" s="32"/>
      <c r="F1560"/>
    </row>
    <row r="1561" spans="1:6" s="33" customFormat="1" ht="15">
      <c r="A1561" s="158"/>
      <c r="B1561" s="148"/>
      <c r="C1561" s="111"/>
      <c r="D1561" s="111"/>
      <c r="E1561" s="32"/>
      <c r="F1561"/>
    </row>
    <row r="1562" spans="1:6" s="33" customFormat="1" ht="15">
      <c r="A1562" s="158"/>
      <c r="B1562" s="148"/>
      <c r="C1562" s="111"/>
      <c r="D1562" s="111"/>
      <c r="E1562" s="32"/>
      <c r="F1562"/>
    </row>
    <row r="1563" spans="1:6" s="33" customFormat="1" ht="15">
      <c r="A1563" s="158"/>
      <c r="B1563" s="148"/>
      <c r="C1563" s="111"/>
      <c r="D1563" s="111"/>
      <c r="E1563" s="32"/>
      <c r="F1563"/>
    </row>
    <row r="1564" spans="1:6" s="33" customFormat="1" ht="15">
      <c r="A1564" s="158"/>
      <c r="B1564" s="148"/>
      <c r="C1564" s="111"/>
      <c r="D1564" s="111"/>
      <c r="E1564" s="32"/>
      <c r="F1564"/>
    </row>
    <row r="1565" spans="1:6" s="33" customFormat="1" ht="15">
      <c r="A1565" s="158"/>
      <c r="B1565" s="148"/>
      <c r="C1565" s="111"/>
      <c r="D1565" s="111"/>
      <c r="E1565" s="32"/>
      <c r="F1565"/>
    </row>
    <row r="1566" spans="1:6" s="33" customFormat="1" ht="15">
      <c r="A1566" s="158"/>
      <c r="B1566" s="148"/>
      <c r="C1566" s="111"/>
      <c r="D1566" s="111"/>
      <c r="E1566" s="32"/>
      <c r="F1566"/>
    </row>
    <row r="1567" spans="1:6" s="33" customFormat="1" ht="15">
      <c r="A1567" s="158"/>
      <c r="B1567" s="148"/>
      <c r="C1567" s="111"/>
      <c r="D1567" s="111"/>
      <c r="E1567" s="32"/>
      <c r="F1567"/>
    </row>
    <row r="1568" spans="1:6" s="33" customFormat="1" ht="15">
      <c r="A1568" s="158"/>
      <c r="B1568" s="148"/>
      <c r="C1568" s="111"/>
      <c r="D1568" s="111"/>
      <c r="E1568" s="32"/>
      <c r="F1568"/>
    </row>
    <row r="1569" spans="1:6" s="33" customFormat="1" ht="15">
      <c r="A1569" s="158"/>
      <c r="B1569" s="148"/>
      <c r="C1569" s="111"/>
      <c r="D1569" s="111"/>
      <c r="E1569" s="32"/>
      <c r="F1569"/>
    </row>
    <row r="1570" spans="1:6" s="33" customFormat="1" ht="15">
      <c r="A1570" s="158"/>
      <c r="B1570" s="148"/>
      <c r="C1570" s="111"/>
      <c r="D1570" s="111"/>
      <c r="E1570" s="32"/>
      <c r="F1570"/>
    </row>
    <row r="1571" spans="1:6" s="33" customFormat="1" ht="15">
      <c r="A1571" s="158"/>
      <c r="B1571" s="148"/>
      <c r="C1571" s="111"/>
      <c r="D1571" s="111"/>
      <c r="E1571" s="32"/>
      <c r="F1571"/>
    </row>
    <row r="1572" spans="1:6" s="33" customFormat="1" ht="15">
      <c r="A1572" s="158"/>
      <c r="B1572" s="148"/>
      <c r="C1572" s="111"/>
      <c r="D1572" s="111"/>
      <c r="E1572" s="32"/>
      <c r="F1572"/>
    </row>
    <row r="1573" spans="1:6" s="33" customFormat="1" ht="15">
      <c r="A1573" s="158"/>
      <c r="B1573" s="148"/>
      <c r="C1573" s="111"/>
      <c r="D1573" s="111"/>
      <c r="E1573" s="32"/>
      <c r="F1573"/>
    </row>
    <row r="1574" spans="1:6" s="33" customFormat="1" ht="15">
      <c r="A1574" s="158"/>
      <c r="B1574" s="148"/>
      <c r="C1574" s="111"/>
      <c r="D1574" s="111"/>
      <c r="E1574" s="32"/>
      <c r="F1574"/>
    </row>
    <row r="1575" spans="1:6" s="33" customFormat="1" ht="15">
      <c r="A1575" s="158"/>
      <c r="B1575" s="148"/>
      <c r="C1575" s="111"/>
      <c r="D1575" s="111"/>
      <c r="E1575" s="32"/>
      <c r="F1575"/>
    </row>
    <row r="1576" spans="1:6" s="33" customFormat="1" ht="15">
      <c r="A1576" s="158"/>
      <c r="B1576" s="148"/>
      <c r="C1576" s="111"/>
      <c r="D1576" s="111"/>
      <c r="E1576" s="32"/>
      <c r="F1576"/>
    </row>
    <row r="1577" spans="1:6" s="33" customFormat="1" ht="15">
      <c r="A1577" s="158"/>
      <c r="B1577" s="148"/>
      <c r="C1577" s="111"/>
      <c r="D1577" s="111"/>
      <c r="E1577" s="32"/>
      <c r="F1577"/>
    </row>
    <row r="1578" spans="1:6" s="33" customFormat="1" ht="15">
      <c r="A1578" s="158"/>
      <c r="B1578" s="148"/>
      <c r="C1578" s="111"/>
      <c r="D1578" s="111"/>
      <c r="E1578" s="32"/>
      <c r="F1578"/>
    </row>
    <row r="1579" spans="1:6" s="33" customFormat="1" ht="15">
      <c r="A1579" s="158"/>
      <c r="B1579" s="148"/>
      <c r="C1579" s="111"/>
      <c r="D1579" s="111"/>
      <c r="E1579" s="32"/>
      <c r="F1579"/>
    </row>
    <row r="1580" spans="1:6" s="33" customFormat="1" ht="15">
      <c r="A1580" s="158"/>
      <c r="B1580" s="148"/>
      <c r="C1580" s="111"/>
      <c r="D1580" s="111"/>
      <c r="E1580" s="32"/>
      <c r="F1580"/>
    </row>
    <row r="1581" spans="1:6" s="33" customFormat="1" ht="15">
      <c r="A1581" s="158"/>
      <c r="B1581" s="148"/>
      <c r="C1581" s="111"/>
      <c r="D1581" s="111"/>
      <c r="E1581" s="32"/>
      <c r="F1581"/>
    </row>
    <row r="1582" spans="1:6" s="33" customFormat="1" ht="15">
      <c r="A1582" s="158"/>
      <c r="B1582" s="148"/>
      <c r="C1582" s="111"/>
      <c r="D1582" s="111"/>
      <c r="E1582" s="32"/>
      <c r="F1582"/>
    </row>
    <row r="1583" spans="1:6" s="33" customFormat="1" ht="15">
      <c r="A1583" s="158"/>
      <c r="B1583" s="148"/>
      <c r="C1583" s="111"/>
      <c r="D1583" s="111"/>
      <c r="E1583" s="32"/>
      <c r="F1583"/>
    </row>
    <row r="1584" spans="1:6" s="33" customFormat="1" ht="15">
      <c r="A1584" s="158"/>
      <c r="B1584" s="148"/>
      <c r="C1584" s="111"/>
      <c r="D1584" s="111"/>
      <c r="E1584" s="32"/>
      <c r="F1584"/>
    </row>
    <row r="1585" spans="1:6" s="33" customFormat="1" ht="15">
      <c r="A1585" s="158"/>
      <c r="B1585" s="148"/>
      <c r="C1585" s="111"/>
      <c r="D1585" s="111"/>
      <c r="E1585" s="32"/>
      <c r="F1585"/>
    </row>
    <row r="1586" spans="1:6" s="33" customFormat="1" ht="15">
      <c r="A1586" s="158"/>
      <c r="B1586" s="148"/>
      <c r="C1586" s="111"/>
      <c r="D1586" s="111"/>
      <c r="E1586" s="32"/>
      <c r="F1586"/>
    </row>
    <row r="1587" spans="1:6" s="33" customFormat="1" ht="15">
      <c r="A1587" s="158"/>
      <c r="B1587" s="148"/>
      <c r="C1587" s="111"/>
      <c r="D1587" s="111"/>
      <c r="E1587" s="32"/>
      <c r="F1587"/>
    </row>
    <row r="1588" spans="1:6" s="33" customFormat="1" ht="15">
      <c r="A1588" s="158"/>
      <c r="B1588" s="148"/>
      <c r="C1588" s="111"/>
      <c r="D1588" s="111"/>
      <c r="E1588" s="32"/>
      <c r="F1588"/>
    </row>
    <row r="1589" spans="1:6" s="33" customFormat="1" ht="15">
      <c r="A1589" s="158"/>
      <c r="B1589" s="148"/>
      <c r="C1589" s="111"/>
      <c r="D1589" s="111"/>
      <c r="E1589" s="32"/>
      <c r="F1589"/>
    </row>
    <row r="1590" spans="1:6" s="33" customFormat="1" ht="15">
      <c r="A1590" s="158"/>
      <c r="B1590" s="148"/>
      <c r="C1590" s="111"/>
      <c r="D1590" s="111"/>
      <c r="E1590" s="32"/>
      <c r="F1590"/>
    </row>
    <row r="1591" spans="1:6" s="33" customFormat="1" ht="15">
      <c r="A1591" s="158"/>
      <c r="B1591" s="148"/>
      <c r="C1591" s="111"/>
      <c r="D1591" s="111"/>
      <c r="E1591" s="32"/>
      <c r="F1591"/>
    </row>
    <row r="1592" spans="1:6" s="33" customFormat="1" ht="15">
      <c r="A1592" s="158"/>
      <c r="B1592" s="148"/>
      <c r="C1592" s="111"/>
      <c r="D1592" s="111"/>
      <c r="E1592" s="32"/>
      <c r="F1592"/>
    </row>
    <row r="1593" spans="1:6" s="33" customFormat="1" ht="15">
      <c r="A1593" s="158"/>
      <c r="B1593" s="148"/>
      <c r="C1593" s="111"/>
      <c r="D1593" s="111"/>
      <c r="E1593" s="32"/>
      <c r="F1593"/>
    </row>
    <row r="1594" spans="1:6" s="33" customFormat="1" ht="15">
      <c r="A1594" s="158"/>
      <c r="B1594" s="148"/>
      <c r="C1594" s="111"/>
      <c r="D1594" s="111"/>
      <c r="E1594" s="32"/>
      <c r="F1594"/>
    </row>
    <row r="1595" spans="1:6" s="33" customFormat="1" ht="15">
      <c r="A1595" s="158"/>
      <c r="B1595" s="148"/>
      <c r="C1595" s="111"/>
      <c r="D1595" s="111"/>
      <c r="E1595" s="32"/>
      <c r="F1595"/>
    </row>
    <row r="1596" spans="1:6" s="33" customFormat="1" ht="15">
      <c r="A1596" s="158"/>
      <c r="B1596" s="148"/>
      <c r="C1596" s="111"/>
      <c r="D1596" s="111"/>
      <c r="E1596" s="32"/>
      <c r="F1596"/>
    </row>
    <row r="1597" spans="1:6" s="33" customFormat="1" ht="15">
      <c r="A1597" s="158"/>
      <c r="B1597" s="148"/>
      <c r="C1597" s="111"/>
      <c r="D1597" s="111"/>
      <c r="E1597" s="32"/>
      <c r="F1597"/>
    </row>
    <row r="1598" spans="1:6" s="33" customFormat="1" ht="15">
      <c r="A1598" s="158"/>
      <c r="B1598" s="148"/>
      <c r="C1598" s="111"/>
      <c r="D1598" s="111"/>
      <c r="E1598" s="32"/>
      <c r="F1598"/>
    </row>
    <row r="1599" spans="1:6" s="33" customFormat="1" ht="15">
      <c r="A1599" s="158"/>
      <c r="B1599" s="148"/>
      <c r="C1599" s="111"/>
      <c r="D1599" s="111"/>
      <c r="E1599" s="32"/>
      <c r="F1599"/>
    </row>
    <row r="1600" spans="1:6" s="33" customFormat="1" ht="15">
      <c r="A1600" s="158"/>
      <c r="B1600" s="148"/>
      <c r="C1600" s="111"/>
      <c r="D1600" s="111"/>
      <c r="E1600" s="32"/>
      <c r="F1600"/>
    </row>
    <row r="1601" spans="1:6" s="33" customFormat="1" ht="15">
      <c r="A1601" s="158"/>
      <c r="B1601" s="148"/>
      <c r="C1601" s="111"/>
      <c r="D1601" s="111"/>
      <c r="E1601" s="32"/>
      <c r="F1601"/>
    </row>
    <row r="1602" spans="1:6" s="33" customFormat="1" ht="15">
      <c r="A1602" s="158"/>
      <c r="B1602" s="148"/>
      <c r="C1602" s="111"/>
      <c r="D1602" s="111"/>
      <c r="E1602" s="32"/>
      <c r="F1602"/>
    </row>
    <row r="1603" spans="1:6" s="33" customFormat="1" ht="15">
      <c r="A1603" s="158"/>
      <c r="B1603" s="148"/>
      <c r="C1603" s="111"/>
      <c r="D1603" s="111"/>
      <c r="E1603" s="32"/>
      <c r="F1603"/>
    </row>
    <row r="1604" spans="1:6" s="33" customFormat="1" ht="15">
      <c r="A1604" s="158"/>
      <c r="B1604" s="148"/>
      <c r="C1604" s="111"/>
      <c r="D1604" s="111"/>
      <c r="E1604" s="32"/>
      <c r="F1604"/>
    </row>
    <row r="1605" spans="1:6" s="33" customFormat="1" ht="15">
      <c r="A1605" s="158"/>
      <c r="B1605" s="148"/>
      <c r="C1605" s="111"/>
      <c r="D1605" s="111"/>
      <c r="E1605" s="32"/>
      <c r="F1605"/>
    </row>
    <row r="1606" spans="1:6" s="33" customFormat="1" ht="15">
      <c r="A1606" s="158"/>
      <c r="B1606" s="148"/>
      <c r="C1606" s="111"/>
      <c r="D1606" s="111"/>
      <c r="E1606" s="32"/>
      <c r="F1606"/>
    </row>
    <row r="1607" spans="1:6" s="33" customFormat="1" ht="15">
      <c r="A1607" s="158"/>
      <c r="B1607" s="148"/>
      <c r="C1607" s="111"/>
      <c r="D1607" s="111"/>
      <c r="E1607" s="32"/>
      <c r="F1607"/>
    </row>
    <row r="1608" spans="1:6" s="33" customFormat="1" ht="15">
      <c r="A1608" s="158"/>
      <c r="B1608" s="148"/>
      <c r="C1608" s="111"/>
      <c r="D1608" s="111"/>
      <c r="E1608" s="32"/>
      <c r="F1608"/>
    </row>
    <row r="1609" spans="1:6" s="33" customFormat="1" ht="15">
      <c r="A1609" s="158"/>
      <c r="B1609" s="148"/>
      <c r="C1609" s="111"/>
      <c r="D1609" s="111"/>
      <c r="E1609" s="32"/>
      <c r="F1609"/>
    </row>
    <row r="1610" spans="1:6" s="33" customFormat="1" ht="15">
      <c r="A1610" s="158"/>
      <c r="B1610" s="148"/>
      <c r="C1610" s="111"/>
      <c r="D1610" s="111"/>
      <c r="E1610" s="32"/>
      <c r="F1610"/>
    </row>
    <row r="1611" spans="1:6" s="33" customFormat="1" ht="15">
      <c r="A1611" s="158"/>
      <c r="B1611" s="148"/>
      <c r="C1611" s="111"/>
      <c r="D1611" s="111"/>
      <c r="E1611" s="32"/>
      <c r="F1611"/>
    </row>
    <row r="1612" spans="1:6" s="33" customFormat="1" ht="15">
      <c r="A1612" s="158"/>
      <c r="B1612" s="148"/>
      <c r="C1612" s="111"/>
      <c r="D1612" s="111"/>
      <c r="E1612" s="32"/>
      <c r="F1612"/>
    </row>
    <row r="1613" spans="1:6" s="33" customFormat="1" ht="15">
      <c r="A1613" s="158"/>
      <c r="B1613" s="148"/>
      <c r="C1613" s="111"/>
      <c r="D1613" s="111"/>
      <c r="E1613" s="32"/>
      <c r="F1613"/>
    </row>
    <row r="1614" spans="1:6" s="33" customFormat="1" ht="15">
      <c r="A1614" s="158"/>
      <c r="B1614" s="148"/>
      <c r="C1614" s="111"/>
      <c r="D1614" s="111"/>
      <c r="E1614" s="32"/>
      <c r="F1614"/>
    </row>
    <row r="1615" spans="1:6" s="33" customFormat="1" ht="15">
      <c r="A1615" s="158"/>
      <c r="B1615" s="148"/>
      <c r="C1615" s="111"/>
      <c r="D1615" s="111"/>
      <c r="E1615" s="32"/>
      <c r="F1615"/>
    </row>
    <row r="1616" spans="1:6" s="33" customFormat="1" ht="15">
      <c r="A1616" s="158"/>
      <c r="B1616" s="148"/>
      <c r="C1616" s="111"/>
      <c r="D1616" s="111"/>
      <c r="E1616" s="32"/>
      <c r="F1616"/>
    </row>
    <row r="1617" spans="1:6" s="33" customFormat="1" ht="15">
      <c r="A1617" s="158"/>
      <c r="B1617" s="148"/>
      <c r="C1617" s="111"/>
      <c r="D1617" s="111"/>
      <c r="E1617" s="32"/>
      <c r="F1617"/>
    </row>
    <row r="1618" spans="1:6" s="33" customFormat="1" ht="15">
      <c r="A1618" s="158"/>
      <c r="B1618" s="148"/>
      <c r="C1618" s="111"/>
      <c r="D1618" s="111"/>
      <c r="E1618" s="32"/>
      <c r="F1618"/>
    </row>
    <row r="1619" spans="1:6" s="33" customFormat="1" ht="15">
      <c r="A1619" s="158"/>
      <c r="B1619" s="148"/>
      <c r="C1619" s="111"/>
      <c r="D1619" s="111"/>
      <c r="E1619" s="32"/>
      <c r="F1619"/>
    </row>
    <row r="1620" spans="1:6" s="33" customFormat="1" ht="15">
      <c r="A1620" s="158"/>
      <c r="B1620" s="148"/>
      <c r="C1620" s="111"/>
      <c r="D1620" s="111"/>
      <c r="E1620" s="32"/>
      <c r="F1620"/>
    </row>
    <row r="1621" spans="1:6" s="33" customFormat="1" ht="15">
      <c r="A1621" s="158"/>
      <c r="B1621" s="148"/>
      <c r="C1621" s="111"/>
      <c r="D1621" s="111"/>
      <c r="E1621" s="32"/>
      <c r="F1621"/>
    </row>
    <row r="1622" spans="1:6" s="33" customFormat="1" ht="15">
      <c r="A1622" s="158"/>
      <c r="B1622" s="148"/>
      <c r="C1622" s="111"/>
      <c r="D1622" s="111"/>
      <c r="E1622" s="32"/>
      <c r="F1622"/>
    </row>
    <row r="1623" spans="1:6" s="33" customFormat="1" ht="15">
      <c r="A1623" s="158"/>
      <c r="B1623" s="148"/>
      <c r="C1623" s="111"/>
      <c r="D1623" s="111"/>
      <c r="E1623" s="32"/>
      <c r="F1623"/>
    </row>
    <row r="1624" spans="1:6" s="33" customFormat="1" ht="15">
      <c r="A1624" s="158"/>
      <c r="B1624" s="148"/>
      <c r="C1624" s="111"/>
      <c r="D1624" s="111"/>
      <c r="E1624" s="32"/>
      <c r="F1624"/>
    </row>
    <row r="1625" spans="1:6" s="33" customFormat="1" ht="15">
      <c r="A1625" s="158"/>
      <c r="B1625" s="148"/>
      <c r="C1625" s="111"/>
      <c r="D1625" s="111"/>
      <c r="E1625" s="32"/>
      <c r="F1625"/>
    </row>
    <row r="1626" spans="1:6" s="33" customFormat="1" ht="15">
      <c r="A1626" s="158"/>
      <c r="B1626" s="148"/>
      <c r="C1626" s="111"/>
      <c r="D1626" s="111"/>
      <c r="E1626" s="32"/>
      <c r="F1626"/>
    </row>
    <row r="1627" spans="1:6" s="33" customFormat="1" ht="15">
      <c r="A1627" s="158"/>
      <c r="B1627" s="148"/>
      <c r="C1627" s="111"/>
      <c r="D1627" s="111"/>
      <c r="E1627" s="32"/>
      <c r="F1627"/>
    </row>
    <row r="1628" spans="1:6" s="33" customFormat="1" ht="15">
      <c r="A1628" s="158"/>
      <c r="B1628" s="148"/>
      <c r="C1628" s="111"/>
      <c r="D1628" s="111"/>
      <c r="E1628" s="32"/>
      <c r="F1628"/>
    </row>
    <row r="1629" spans="1:6" s="33" customFormat="1" ht="15">
      <c r="A1629" s="158"/>
      <c r="B1629" s="148"/>
      <c r="C1629" s="111"/>
      <c r="D1629" s="111"/>
      <c r="E1629" s="32"/>
      <c r="F1629"/>
    </row>
    <row r="1630" spans="1:6" s="33" customFormat="1" ht="15">
      <c r="A1630" s="158"/>
      <c r="B1630" s="148"/>
      <c r="C1630" s="111"/>
      <c r="D1630" s="111"/>
      <c r="E1630" s="32"/>
      <c r="F1630"/>
    </row>
    <row r="1631" spans="1:6" s="33" customFormat="1" ht="15">
      <c r="A1631" s="158"/>
      <c r="B1631" s="148"/>
      <c r="C1631" s="111"/>
      <c r="D1631" s="111"/>
      <c r="E1631" s="32"/>
      <c r="F1631"/>
    </row>
    <row r="1632" spans="1:6" s="33" customFormat="1" ht="15">
      <c r="A1632" s="158"/>
      <c r="B1632" s="148"/>
      <c r="C1632" s="111"/>
      <c r="D1632" s="111"/>
      <c r="E1632" s="32"/>
      <c r="F1632"/>
    </row>
    <row r="1633" spans="1:6" s="33" customFormat="1" ht="15">
      <c r="A1633" s="158"/>
      <c r="B1633" s="148"/>
      <c r="C1633" s="111"/>
      <c r="D1633" s="111"/>
      <c r="E1633" s="32"/>
      <c r="F1633"/>
    </row>
    <row r="1634" spans="1:6" s="33" customFormat="1" ht="15">
      <c r="A1634" s="158"/>
      <c r="B1634" s="148"/>
      <c r="C1634" s="111"/>
      <c r="D1634" s="111"/>
      <c r="E1634" s="32"/>
      <c r="F1634"/>
    </row>
    <row r="1635" spans="1:6" s="33" customFormat="1" ht="15">
      <c r="A1635" s="158"/>
      <c r="B1635" s="148"/>
      <c r="C1635" s="111"/>
      <c r="D1635" s="111"/>
      <c r="E1635" s="32"/>
      <c r="F1635"/>
    </row>
    <row r="1636" spans="1:6" s="33" customFormat="1" ht="15">
      <c r="A1636" s="158"/>
      <c r="B1636" s="148"/>
      <c r="C1636" s="111"/>
      <c r="D1636" s="111"/>
      <c r="E1636" s="32"/>
      <c r="F1636"/>
    </row>
    <row r="1637" spans="1:6" s="33" customFormat="1" ht="15">
      <c r="A1637" s="158"/>
      <c r="B1637" s="148"/>
      <c r="C1637" s="111"/>
      <c r="D1637" s="111"/>
      <c r="E1637" s="32"/>
      <c r="F1637"/>
    </row>
    <row r="1638" spans="1:6" s="33" customFormat="1" ht="15">
      <c r="A1638" s="158"/>
      <c r="B1638" s="148"/>
      <c r="C1638" s="111"/>
      <c r="D1638" s="111"/>
      <c r="E1638" s="32"/>
      <c r="F1638"/>
    </row>
    <row r="1639" spans="1:6" s="33" customFormat="1" ht="15">
      <c r="A1639" s="158"/>
      <c r="B1639" s="148"/>
      <c r="C1639" s="111"/>
      <c r="D1639" s="111"/>
      <c r="E1639" s="32"/>
      <c r="F1639"/>
    </row>
    <row r="1640" spans="1:6" s="33" customFormat="1" ht="15">
      <c r="A1640" s="158"/>
      <c r="B1640" s="148"/>
      <c r="C1640" s="111"/>
      <c r="D1640" s="111"/>
      <c r="E1640" s="32"/>
      <c r="F1640"/>
    </row>
    <row r="1641" spans="1:6" s="33" customFormat="1" ht="15">
      <c r="A1641" s="158"/>
      <c r="B1641" s="148"/>
      <c r="C1641" s="111"/>
      <c r="D1641" s="111"/>
      <c r="E1641" s="32"/>
      <c r="F1641"/>
    </row>
    <row r="1642" spans="1:6" s="33" customFormat="1" ht="15">
      <c r="A1642" s="158"/>
      <c r="B1642" s="148"/>
      <c r="C1642" s="111"/>
      <c r="D1642" s="111"/>
      <c r="E1642" s="32"/>
      <c r="F1642"/>
    </row>
    <row r="1643" spans="1:6" s="33" customFormat="1" ht="15">
      <c r="A1643" s="158"/>
      <c r="B1643" s="148"/>
      <c r="C1643" s="111"/>
      <c r="D1643" s="111"/>
      <c r="E1643" s="32"/>
      <c r="F1643"/>
    </row>
    <row r="1644" spans="1:6" s="33" customFormat="1" ht="15">
      <c r="A1644" s="158"/>
      <c r="B1644" s="148"/>
      <c r="C1644" s="111"/>
      <c r="D1644" s="111"/>
      <c r="E1644" s="32"/>
      <c r="F1644"/>
    </row>
    <row r="1645" spans="1:6" s="33" customFormat="1" ht="15">
      <c r="A1645" s="158"/>
      <c r="B1645" s="148"/>
      <c r="C1645" s="111"/>
      <c r="D1645" s="111"/>
      <c r="E1645" s="32"/>
      <c r="F1645"/>
    </row>
    <row r="1646" spans="1:6" s="33" customFormat="1" ht="15">
      <c r="A1646" s="158"/>
      <c r="B1646" s="148"/>
      <c r="C1646" s="111"/>
      <c r="D1646" s="111"/>
      <c r="E1646" s="32"/>
      <c r="F1646"/>
    </row>
    <row r="1647" spans="1:6" s="33" customFormat="1" ht="15">
      <c r="A1647" s="158"/>
      <c r="B1647" s="148"/>
      <c r="C1647" s="111"/>
      <c r="D1647" s="111"/>
      <c r="E1647" s="32"/>
      <c r="F1647"/>
    </row>
    <row r="1648" spans="1:6" s="33" customFormat="1" ht="15">
      <c r="A1648" s="158"/>
      <c r="B1648" s="148"/>
      <c r="C1648" s="111"/>
      <c r="D1648" s="111"/>
      <c r="E1648" s="32"/>
      <c r="F1648"/>
    </row>
    <row r="1649" spans="1:6" s="33" customFormat="1" ht="15">
      <c r="A1649" s="158"/>
      <c r="B1649" s="148"/>
      <c r="C1649" s="111"/>
      <c r="D1649" s="111"/>
      <c r="E1649" s="32"/>
      <c r="F1649"/>
    </row>
    <row r="1650" spans="1:6" s="33" customFormat="1" ht="15">
      <c r="A1650" s="158"/>
      <c r="B1650" s="148"/>
      <c r="C1650" s="111"/>
      <c r="D1650" s="111"/>
      <c r="E1650" s="32"/>
      <c r="F1650"/>
    </row>
    <row r="1651" spans="1:6" s="33" customFormat="1" ht="15">
      <c r="A1651" s="158"/>
      <c r="B1651" s="148"/>
      <c r="C1651" s="111"/>
      <c r="D1651" s="111"/>
      <c r="E1651" s="32"/>
      <c r="F1651"/>
    </row>
    <row r="1652" spans="1:6" s="33" customFormat="1" ht="15">
      <c r="A1652" s="158"/>
      <c r="B1652" s="148"/>
      <c r="C1652" s="111"/>
      <c r="D1652" s="111"/>
      <c r="E1652" s="32"/>
      <c r="F1652"/>
    </row>
    <row r="1653" spans="1:6" s="33" customFormat="1" ht="15">
      <c r="A1653" s="158"/>
      <c r="B1653" s="148"/>
      <c r="C1653" s="111"/>
      <c r="D1653" s="111"/>
      <c r="E1653" s="32"/>
      <c r="F1653"/>
    </row>
    <row r="1654" spans="1:6" s="33" customFormat="1" ht="15">
      <c r="A1654" s="158"/>
      <c r="B1654" s="148"/>
      <c r="C1654" s="111"/>
      <c r="D1654" s="111"/>
      <c r="E1654" s="32"/>
      <c r="F1654"/>
    </row>
    <row r="1655" spans="1:6" s="33" customFormat="1" ht="15">
      <c r="A1655" s="158"/>
      <c r="B1655" s="148"/>
      <c r="C1655" s="111"/>
      <c r="D1655" s="111"/>
      <c r="E1655" s="32"/>
      <c r="F1655"/>
    </row>
    <row r="1656" spans="1:6" s="33" customFormat="1" ht="15">
      <c r="A1656" s="158"/>
      <c r="B1656" s="148"/>
      <c r="C1656" s="111"/>
      <c r="D1656" s="111"/>
      <c r="E1656" s="32"/>
      <c r="F1656"/>
    </row>
    <row r="1657" spans="1:6" s="33" customFormat="1" ht="15">
      <c r="A1657" s="158"/>
      <c r="B1657" s="148"/>
      <c r="C1657" s="111"/>
      <c r="D1657" s="111"/>
      <c r="E1657" s="32"/>
      <c r="F1657"/>
    </row>
    <row r="1658" spans="1:6" s="33" customFormat="1" ht="15">
      <c r="A1658" s="158"/>
      <c r="B1658" s="148"/>
      <c r="C1658" s="111"/>
      <c r="D1658" s="111"/>
      <c r="E1658" s="32"/>
      <c r="F1658"/>
    </row>
    <row r="1659" spans="1:6" s="33" customFormat="1" ht="15">
      <c r="A1659" s="158"/>
      <c r="B1659" s="148"/>
      <c r="C1659" s="111"/>
      <c r="D1659" s="111"/>
      <c r="E1659" s="32"/>
      <c r="F1659"/>
    </row>
    <row r="1660" spans="1:6" s="33" customFormat="1" ht="15">
      <c r="A1660" s="158"/>
      <c r="B1660" s="148"/>
      <c r="C1660" s="111"/>
      <c r="D1660" s="111"/>
      <c r="E1660" s="32"/>
      <c r="F1660"/>
    </row>
    <row r="1661" spans="1:6" s="33" customFormat="1" ht="15">
      <c r="A1661" s="158"/>
      <c r="B1661" s="148"/>
      <c r="C1661" s="111"/>
      <c r="D1661" s="111"/>
      <c r="E1661" s="32"/>
      <c r="F1661"/>
    </row>
    <row r="1662" spans="1:6" s="33" customFormat="1" ht="15">
      <c r="A1662" s="158"/>
      <c r="B1662" s="148"/>
      <c r="C1662" s="111"/>
      <c r="D1662" s="111"/>
      <c r="E1662" s="32"/>
      <c r="F1662"/>
    </row>
    <row r="1663" spans="1:6" s="33" customFormat="1" ht="15">
      <c r="A1663" s="158"/>
      <c r="B1663" s="148"/>
      <c r="C1663" s="111"/>
      <c r="D1663" s="111"/>
      <c r="E1663" s="32"/>
      <c r="F1663"/>
    </row>
    <row r="1664" spans="1:6" s="33" customFormat="1" ht="15">
      <c r="A1664" s="158"/>
      <c r="B1664" s="148"/>
      <c r="C1664" s="111"/>
      <c r="D1664" s="111"/>
      <c r="E1664" s="32"/>
      <c r="F1664"/>
    </row>
    <row r="1665" spans="1:6" s="33" customFormat="1" ht="15">
      <c r="A1665" s="158"/>
      <c r="B1665" s="148"/>
      <c r="C1665" s="111"/>
      <c r="D1665" s="111"/>
      <c r="E1665" s="32"/>
      <c r="F1665"/>
    </row>
    <row r="1666" spans="1:6" s="33" customFormat="1" ht="15">
      <c r="A1666" s="158"/>
      <c r="B1666" s="148"/>
      <c r="C1666" s="111"/>
      <c r="D1666" s="111"/>
      <c r="E1666" s="32"/>
      <c r="F1666"/>
    </row>
    <row r="1667" spans="1:6" s="33" customFormat="1" ht="15">
      <c r="A1667" s="158"/>
      <c r="B1667" s="148"/>
      <c r="C1667" s="111"/>
      <c r="D1667" s="111"/>
      <c r="E1667" s="32"/>
      <c r="F1667"/>
    </row>
    <row r="1668" spans="1:6" s="33" customFormat="1" ht="15">
      <c r="A1668" s="158"/>
      <c r="B1668" s="148"/>
      <c r="C1668" s="111"/>
      <c r="D1668" s="111"/>
      <c r="E1668" s="32"/>
      <c r="F1668"/>
    </row>
    <row r="1669" spans="1:6" s="33" customFormat="1" ht="15">
      <c r="A1669" s="158"/>
      <c r="B1669" s="148"/>
      <c r="C1669" s="111"/>
      <c r="D1669" s="111"/>
      <c r="E1669" s="32"/>
      <c r="F1669"/>
    </row>
    <row r="1670" spans="1:6" s="33" customFormat="1" ht="15">
      <c r="A1670" s="158"/>
      <c r="B1670" s="148"/>
      <c r="C1670" s="111"/>
      <c r="D1670" s="111"/>
      <c r="E1670" s="32"/>
      <c r="F1670"/>
    </row>
    <row r="1671" spans="1:6" s="33" customFormat="1" ht="15">
      <c r="A1671" s="158"/>
      <c r="B1671" s="148"/>
      <c r="C1671" s="111"/>
      <c r="D1671" s="111"/>
      <c r="E1671" s="32"/>
      <c r="F1671"/>
    </row>
    <row r="1672" spans="1:6" s="33" customFormat="1" ht="15">
      <c r="A1672" s="158"/>
      <c r="B1672" s="148"/>
      <c r="C1672" s="111"/>
      <c r="D1672" s="111"/>
      <c r="E1672" s="32"/>
      <c r="F1672"/>
    </row>
    <row r="1673" spans="1:6" s="33" customFormat="1" ht="15">
      <c r="A1673" s="158"/>
      <c r="B1673" s="148"/>
      <c r="C1673" s="111"/>
      <c r="D1673" s="111"/>
      <c r="E1673" s="32"/>
      <c r="F1673"/>
    </row>
    <row r="1674" spans="1:6" s="33" customFormat="1" ht="15">
      <c r="A1674" s="158"/>
      <c r="B1674" s="148"/>
      <c r="C1674" s="111"/>
      <c r="D1674" s="111"/>
      <c r="E1674" s="32"/>
      <c r="F1674"/>
    </row>
    <row r="1675" spans="1:6" s="33" customFormat="1" ht="15">
      <c r="A1675" s="158"/>
      <c r="B1675" s="148"/>
      <c r="C1675" s="111"/>
      <c r="D1675" s="111"/>
      <c r="E1675" s="32"/>
      <c r="F1675"/>
    </row>
    <row r="1676" spans="1:6" s="33" customFormat="1" ht="15">
      <c r="A1676" s="158"/>
      <c r="B1676" s="148"/>
      <c r="C1676" s="111"/>
      <c r="D1676" s="111"/>
      <c r="E1676" s="32"/>
      <c r="F1676"/>
    </row>
    <row r="1677" spans="1:6" s="33" customFormat="1" ht="15">
      <c r="A1677" s="158"/>
      <c r="B1677" s="148"/>
      <c r="C1677" s="111"/>
      <c r="D1677" s="111"/>
      <c r="E1677" s="32"/>
      <c r="F1677"/>
    </row>
    <row r="1678" spans="1:6" s="33" customFormat="1" ht="15">
      <c r="A1678" s="158"/>
      <c r="B1678" s="148"/>
      <c r="C1678" s="111"/>
      <c r="D1678" s="111"/>
      <c r="E1678" s="32"/>
      <c r="F1678"/>
    </row>
    <row r="1679" spans="1:6" s="33" customFormat="1" ht="15">
      <c r="A1679" s="158"/>
      <c r="B1679" s="148"/>
      <c r="C1679" s="111"/>
      <c r="D1679" s="111"/>
      <c r="E1679" s="32"/>
      <c r="F1679"/>
    </row>
    <row r="1680" spans="1:6" s="33" customFormat="1" ht="15">
      <c r="A1680" s="158"/>
      <c r="B1680" s="148"/>
      <c r="C1680" s="111"/>
      <c r="D1680" s="111"/>
      <c r="E1680" s="32"/>
      <c r="F1680"/>
    </row>
    <row r="1681" spans="1:6" s="33" customFormat="1" ht="15">
      <c r="A1681" s="158"/>
      <c r="B1681" s="148"/>
      <c r="C1681" s="111"/>
      <c r="D1681" s="111"/>
      <c r="E1681" s="32"/>
      <c r="F1681"/>
    </row>
    <row r="1682" spans="1:6" s="33" customFormat="1" ht="15">
      <c r="A1682" s="158"/>
      <c r="B1682" s="148"/>
      <c r="C1682" s="111"/>
      <c r="D1682" s="111"/>
      <c r="E1682" s="32"/>
      <c r="F1682"/>
    </row>
    <row r="1683" spans="1:6" s="33" customFormat="1" ht="15">
      <c r="A1683" s="158"/>
      <c r="B1683" s="148"/>
      <c r="C1683" s="111"/>
      <c r="D1683" s="111"/>
      <c r="E1683" s="32"/>
      <c r="F1683"/>
    </row>
    <row r="1684" spans="1:6" s="33" customFormat="1" ht="15">
      <c r="A1684" s="158"/>
      <c r="B1684" s="148"/>
      <c r="C1684" s="111"/>
      <c r="D1684" s="111"/>
      <c r="E1684" s="32"/>
      <c r="F1684"/>
    </row>
    <row r="1685" spans="1:6" s="33" customFormat="1" ht="15">
      <c r="A1685" s="158"/>
      <c r="B1685" s="148"/>
      <c r="C1685" s="111"/>
      <c r="D1685" s="111"/>
      <c r="E1685" s="32"/>
      <c r="F1685"/>
    </row>
    <row r="1686" spans="1:6" s="33" customFormat="1" ht="15">
      <c r="A1686" s="158"/>
      <c r="B1686" s="148"/>
      <c r="C1686" s="111"/>
      <c r="D1686" s="111"/>
      <c r="E1686" s="32"/>
      <c r="F1686"/>
    </row>
    <row r="1687" spans="1:6" s="33" customFormat="1" ht="15">
      <c r="A1687" s="158"/>
      <c r="B1687" s="148"/>
      <c r="C1687" s="111"/>
      <c r="D1687" s="111"/>
      <c r="E1687" s="32"/>
      <c r="F1687"/>
    </row>
    <row r="1688" spans="1:6" s="33" customFormat="1" ht="15">
      <c r="A1688" s="158"/>
      <c r="B1688" s="148"/>
      <c r="C1688" s="111"/>
      <c r="D1688" s="111"/>
      <c r="E1688" s="32"/>
      <c r="F1688"/>
    </row>
    <row r="1689" spans="1:6" s="33" customFormat="1" ht="15">
      <c r="A1689" s="158"/>
      <c r="B1689" s="148"/>
      <c r="C1689" s="111"/>
      <c r="D1689" s="111"/>
      <c r="E1689" s="32"/>
      <c r="F1689"/>
    </row>
    <row r="1690" spans="1:6" s="33" customFormat="1" ht="15">
      <c r="A1690" s="158"/>
      <c r="B1690" s="148"/>
      <c r="C1690" s="111"/>
      <c r="D1690" s="111"/>
      <c r="E1690" s="32"/>
      <c r="F1690"/>
    </row>
    <row r="1691" spans="1:6" s="33" customFormat="1" ht="15">
      <c r="A1691" s="158"/>
      <c r="B1691" s="148"/>
      <c r="C1691" s="111"/>
      <c r="D1691" s="111"/>
      <c r="E1691" s="32"/>
      <c r="F1691"/>
    </row>
    <row r="1692" spans="1:6" s="33" customFormat="1" ht="15">
      <c r="A1692" s="158"/>
      <c r="B1692" s="148"/>
      <c r="C1692" s="111"/>
      <c r="D1692" s="111"/>
      <c r="E1692" s="32"/>
      <c r="F1692"/>
    </row>
    <row r="1693" spans="1:6" s="33" customFormat="1" ht="15">
      <c r="A1693" s="158"/>
      <c r="B1693" s="148"/>
      <c r="C1693" s="111"/>
      <c r="D1693" s="111"/>
      <c r="E1693" s="32"/>
      <c r="F1693"/>
    </row>
    <row r="1694" spans="1:6" s="33" customFormat="1" ht="15">
      <c r="A1694" s="158"/>
      <c r="B1694" s="148"/>
      <c r="C1694" s="111"/>
      <c r="D1694" s="111"/>
      <c r="E1694" s="32"/>
      <c r="F1694"/>
    </row>
    <row r="1695" spans="1:6" s="33" customFormat="1" ht="15">
      <c r="A1695" s="158"/>
      <c r="B1695" s="148"/>
      <c r="C1695" s="111"/>
      <c r="D1695" s="111"/>
      <c r="E1695" s="32"/>
      <c r="F1695"/>
    </row>
    <row r="1696" spans="1:6" s="33" customFormat="1" ht="15">
      <c r="A1696" s="158"/>
      <c r="B1696" s="148"/>
      <c r="C1696" s="111"/>
      <c r="D1696" s="111"/>
      <c r="E1696" s="32"/>
      <c r="F1696"/>
    </row>
    <row r="1697" spans="1:6" s="33" customFormat="1" ht="15">
      <c r="A1697" s="158"/>
      <c r="B1697" s="148"/>
      <c r="C1697" s="111"/>
      <c r="D1697" s="111"/>
      <c r="E1697" s="32"/>
      <c r="F1697"/>
    </row>
    <row r="1698" spans="1:6" s="33" customFormat="1" ht="15">
      <c r="A1698" s="158"/>
      <c r="B1698" s="148"/>
      <c r="C1698" s="111"/>
      <c r="D1698" s="111"/>
      <c r="E1698" s="32"/>
      <c r="F1698"/>
    </row>
    <row r="1699" spans="1:6" s="33" customFormat="1" ht="15">
      <c r="A1699" s="158"/>
      <c r="B1699" s="148"/>
      <c r="C1699" s="111"/>
      <c r="D1699" s="111"/>
      <c r="E1699" s="32"/>
      <c r="F1699"/>
    </row>
    <row r="1700" spans="1:6" s="33" customFormat="1" ht="15">
      <c r="A1700" s="158"/>
      <c r="B1700" s="148"/>
      <c r="C1700" s="111"/>
      <c r="D1700" s="111"/>
      <c r="E1700" s="32"/>
      <c r="F1700"/>
    </row>
    <row r="1701" spans="1:6" s="33" customFormat="1" ht="15">
      <c r="A1701" s="158"/>
      <c r="B1701" s="148"/>
      <c r="C1701" s="111"/>
      <c r="D1701" s="111"/>
      <c r="E1701" s="32"/>
      <c r="F1701"/>
    </row>
    <row r="1702" spans="1:6" s="33" customFormat="1" ht="15">
      <c r="A1702" s="158"/>
      <c r="B1702" s="148"/>
      <c r="C1702" s="111"/>
      <c r="D1702" s="111"/>
      <c r="E1702" s="32"/>
      <c r="F1702"/>
    </row>
    <row r="1703" spans="1:6" s="33" customFormat="1" ht="15">
      <c r="A1703" s="158"/>
      <c r="B1703" s="148"/>
      <c r="C1703" s="111"/>
      <c r="D1703" s="111"/>
      <c r="E1703" s="32"/>
      <c r="F1703"/>
    </row>
    <row r="1704" spans="1:6" s="33" customFormat="1" ht="15">
      <c r="A1704" s="158"/>
      <c r="B1704" s="148"/>
      <c r="C1704" s="111"/>
      <c r="D1704" s="111"/>
      <c r="E1704" s="32"/>
      <c r="F1704"/>
    </row>
    <row r="1705" spans="1:6" s="33" customFormat="1" ht="15">
      <c r="A1705" s="158"/>
      <c r="B1705" s="148"/>
      <c r="C1705" s="111"/>
      <c r="D1705" s="111"/>
      <c r="E1705" s="32"/>
      <c r="F1705"/>
    </row>
    <row r="1706" spans="1:6" s="33" customFormat="1" ht="15">
      <c r="A1706" s="158"/>
      <c r="B1706" s="148"/>
      <c r="C1706" s="111"/>
      <c r="D1706" s="111"/>
      <c r="E1706" s="32"/>
      <c r="F1706"/>
    </row>
    <row r="1707" spans="1:6" s="33" customFormat="1" ht="15">
      <c r="A1707" s="158"/>
      <c r="B1707" s="148"/>
      <c r="C1707" s="111"/>
      <c r="D1707" s="111"/>
      <c r="E1707" s="32"/>
      <c r="F1707"/>
    </row>
    <row r="1708" spans="1:6" s="33" customFormat="1" ht="15">
      <c r="A1708" s="158"/>
      <c r="B1708" s="148"/>
      <c r="C1708" s="111"/>
      <c r="D1708" s="111"/>
      <c r="E1708" s="32"/>
      <c r="F1708"/>
    </row>
    <row r="1709" spans="1:6" s="33" customFormat="1" ht="15">
      <c r="A1709" s="158"/>
      <c r="B1709" s="148"/>
      <c r="C1709" s="111"/>
      <c r="D1709" s="111"/>
      <c r="E1709" s="32"/>
      <c r="F1709"/>
    </row>
    <row r="1710" spans="1:6" s="33" customFormat="1" ht="15">
      <c r="A1710" s="158"/>
      <c r="B1710" s="148"/>
      <c r="C1710" s="111"/>
      <c r="D1710" s="111"/>
      <c r="E1710" s="32"/>
      <c r="F1710"/>
    </row>
    <row r="1711" spans="1:6" s="33" customFormat="1" ht="15">
      <c r="A1711" s="158"/>
      <c r="B1711" s="148"/>
      <c r="C1711" s="111"/>
      <c r="D1711" s="111"/>
      <c r="E1711" s="32"/>
      <c r="F1711"/>
    </row>
    <row r="1712" spans="1:6" s="33" customFormat="1" ht="15">
      <c r="A1712" s="158"/>
      <c r="B1712" s="148"/>
      <c r="C1712" s="111"/>
      <c r="D1712" s="111"/>
      <c r="E1712" s="32"/>
      <c r="F1712"/>
    </row>
    <row r="1713" spans="1:6" s="33" customFormat="1" ht="15">
      <c r="A1713" s="158"/>
      <c r="B1713" s="148"/>
      <c r="C1713" s="111"/>
      <c r="D1713" s="111"/>
      <c r="E1713" s="32"/>
      <c r="F1713"/>
    </row>
    <row r="1714" spans="1:6" s="33" customFormat="1" ht="15">
      <c r="A1714" s="158"/>
      <c r="B1714" s="148"/>
      <c r="C1714" s="111"/>
      <c r="D1714" s="111"/>
      <c r="E1714" s="32"/>
      <c r="F1714"/>
    </row>
    <row r="1715" spans="1:6" s="33" customFormat="1" ht="15">
      <c r="A1715" s="158"/>
      <c r="B1715" s="148"/>
      <c r="C1715" s="111"/>
      <c r="D1715" s="111"/>
      <c r="E1715" s="32"/>
      <c r="F1715"/>
    </row>
    <row r="1716" spans="1:6" s="33" customFormat="1" ht="15">
      <c r="A1716" s="158"/>
      <c r="B1716" s="148"/>
      <c r="C1716" s="111"/>
      <c r="D1716" s="111"/>
      <c r="E1716" s="32"/>
      <c r="F1716"/>
    </row>
    <row r="1717" spans="1:6" s="33" customFormat="1" ht="15">
      <c r="A1717" s="158"/>
      <c r="B1717" s="148"/>
      <c r="C1717" s="111"/>
      <c r="D1717" s="111"/>
      <c r="E1717" s="32"/>
      <c r="F1717"/>
    </row>
    <row r="1718" spans="1:6" s="33" customFormat="1" ht="15">
      <c r="A1718" s="158"/>
      <c r="B1718" s="148"/>
      <c r="C1718" s="111"/>
      <c r="D1718" s="111"/>
      <c r="E1718" s="32"/>
      <c r="F1718"/>
    </row>
    <row r="1719" spans="1:6" s="33" customFormat="1" ht="15">
      <c r="A1719" s="158"/>
      <c r="B1719" s="148"/>
      <c r="C1719" s="111"/>
      <c r="D1719" s="111"/>
      <c r="E1719" s="32"/>
      <c r="F1719"/>
    </row>
    <row r="1720" spans="1:6" s="33" customFormat="1" ht="15">
      <c r="A1720" s="158"/>
      <c r="B1720" s="148"/>
      <c r="C1720" s="111"/>
      <c r="D1720" s="111"/>
      <c r="E1720" s="32"/>
      <c r="F1720"/>
    </row>
    <row r="1721" spans="1:6" s="33" customFormat="1" ht="15">
      <c r="A1721" s="158"/>
      <c r="B1721" s="148"/>
      <c r="C1721" s="111"/>
      <c r="D1721" s="111"/>
      <c r="E1721" s="32"/>
      <c r="F1721"/>
    </row>
    <row r="1722" spans="1:6" s="33" customFormat="1" ht="15">
      <c r="A1722" s="158"/>
      <c r="B1722" s="148"/>
      <c r="C1722" s="111"/>
      <c r="D1722" s="111"/>
      <c r="E1722" s="32"/>
      <c r="F1722"/>
    </row>
    <row r="1723" spans="1:6" s="33" customFormat="1" ht="15">
      <c r="A1723" s="158"/>
      <c r="B1723" s="148"/>
      <c r="C1723" s="111"/>
      <c r="D1723" s="111"/>
      <c r="E1723" s="32"/>
      <c r="F1723"/>
    </row>
    <row r="1724" spans="1:6" s="33" customFormat="1" ht="15">
      <c r="A1724" s="158"/>
      <c r="B1724" s="148"/>
      <c r="C1724" s="111"/>
      <c r="D1724" s="111"/>
      <c r="E1724" s="32"/>
      <c r="F1724"/>
    </row>
    <row r="1725" spans="1:6" s="33" customFormat="1" ht="15">
      <c r="A1725" s="158"/>
      <c r="B1725" s="148"/>
      <c r="C1725" s="111"/>
      <c r="D1725" s="111"/>
      <c r="E1725" s="32"/>
      <c r="F1725"/>
    </row>
    <row r="1726" spans="1:6" s="33" customFormat="1" ht="15">
      <c r="A1726" s="158"/>
      <c r="B1726" s="148"/>
      <c r="C1726" s="111"/>
      <c r="D1726" s="111"/>
      <c r="E1726" s="32"/>
      <c r="F1726"/>
    </row>
    <row r="1727" spans="1:6" s="33" customFormat="1" ht="15">
      <c r="A1727" s="158"/>
      <c r="B1727" s="148"/>
      <c r="C1727" s="111"/>
      <c r="D1727" s="111"/>
      <c r="E1727" s="32"/>
      <c r="F1727"/>
    </row>
    <row r="1728" spans="1:6" s="33" customFormat="1" ht="15">
      <c r="A1728" s="158"/>
      <c r="B1728" s="148"/>
      <c r="C1728" s="111"/>
      <c r="D1728" s="111"/>
      <c r="E1728" s="32"/>
      <c r="F1728"/>
    </row>
    <row r="1729" spans="1:6" s="33" customFormat="1" ht="15">
      <c r="A1729" s="158"/>
      <c r="B1729" s="148"/>
      <c r="C1729" s="111"/>
      <c r="D1729" s="111"/>
      <c r="E1729" s="32"/>
      <c r="F1729"/>
    </row>
    <row r="1730" spans="1:6" s="33" customFormat="1" ht="15">
      <c r="A1730" s="158"/>
      <c r="B1730" s="148"/>
      <c r="C1730" s="111"/>
      <c r="D1730" s="111"/>
      <c r="E1730" s="32"/>
      <c r="F1730"/>
    </row>
    <row r="1731" spans="1:6" s="33" customFormat="1" ht="15">
      <c r="A1731" s="158"/>
      <c r="B1731" s="148"/>
      <c r="C1731" s="111"/>
      <c r="D1731" s="111"/>
      <c r="E1731" s="32"/>
      <c r="F1731"/>
    </row>
    <row r="1732" spans="1:6" s="33" customFormat="1" ht="15">
      <c r="A1732" s="158"/>
      <c r="B1732" s="148"/>
      <c r="C1732" s="111"/>
      <c r="D1732" s="111"/>
      <c r="E1732" s="32"/>
      <c r="F1732"/>
    </row>
    <row r="1733" spans="1:6" s="33" customFormat="1" ht="15">
      <c r="A1733" s="158"/>
      <c r="B1733" s="148"/>
      <c r="C1733" s="111"/>
      <c r="D1733" s="111"/>
      <c r="E1733" s="32"/>
      <c r="F1733"/>
    </row>
    <row r="1734" spans="1:6" s="33" customFormat="1" ht="15">
      <c r="A1734" s="158"/>
      <c r="B1734" s="148"/>
      <c r="C1734" s="111"/>
      <c r="D1734" s="111"/>
      <c r="E1734" s="32"/>
      <c r="F1734"/>
    </row>
    <row r="1735" spans="1:6" s="33" customFormat="1" ht="15">
      <c r="A1735" s="158"/>
      <c r="B1735" s="148"/>
      <c r="C1735" s="111"/>
      <c r="D1735" s="111"/>
      <c r="E1735" s="32"/>
      <c r="F1735"/>
    </row>
    <row r="1736" spans="1:6" s="33" customFormat="1" ht="15">
      <c r="A1736" s="158"/>
      <c r="B1736" s="148"/>
      <c r="C1736" s="111"/>
      <c r="D1736" s="111"/>
      <c r="E1736" s="32"/>
      <c r="F1736"/>
    </row>
    <row r="1737" spans="1:6" s="33" customFormat="1" ht="15">
      <c r="A1737" s="158"/>
      <c r="B1737" s="148"/>
      <c r="C1737" s="111"/>
      <c r="D1737" s="111"/>
      <c r="E1737" s="32"/>
      <c r="F1737"/>
    </row>
    <row r="1738" spans="1:6" s="33" customFormat="1" ht="15">
      <c r="A1738" s="158"/>
      <c r="B1738" s="148"/>
      <c r="C1738" s="111"/>
      <c r="D1738" s="111"/>
      <c r="E1738" s="32"/>
      <c r="F1738"/>
    </row>
    <row r="1739" spans="1:6" s="33" customFormat="1" ht="15">
      <c r="A1739" s="158"/>
      <c r="B1739" s="148"/>
      <c r="C1739" s="111"/>
      <c r="D1739" s="111"/>
      <c r="E1739" s="32"/>
      <c r="F1739"/>
    </row>
    <row r="1740" spans="1:6" s="33" customFormat="1" ht="15">
      <c r="A1740" s="158"/>
      <c r="B1740" s="148"/>
      <c r="C1740" s="111"/>
      <c r="D1740" s="111"/>
      <c r="E1740" s="32"/>
      <c r="F1740"/>
    </row>
    <row r="1741" spans="1:6" s="33" customFormat="1" ht="15">
      <c r="A1741" s="158"/>
      <c r="B1741" s="148"/>
      <c r="C1741" s="111"/>
      <c r="D1741" s="111"/>
      <c r="E1741" s="32"/>
      <c r="F1741"/>
    </row>
    <row r="1742" spans="1:6" s="33" customFormat="1" ht="15">
      <c r="A1742" s="158"/>
      <c r="B1742" s="148"/>
      <c r="C1742" s="111"/>
      <c r="D1742" s="111"/>
      <c r="E1742" s="32"/>
      <c r="F1742"/>
    </row>
    <row r="1743" spans="1:6" s="33" customFormat="1" ht="15">
      <c r="A1743" s="158"/>
      <c r="B1743" s="148"/>
      <c r="C1743" s="111"/>
      <c r="D1743" s="111"/>
      <c r="E1743" s="32"/>
      <c r="F1743"/>
    </row>
    <row r="1744" spans="1:6" s="33" customFormat="1" ht="15">
      <c r="A1744" s="158"/>
      <c r="B1744" s="148"/>
      <c r="C1744" s="111"/>
      <c r="D1744" s="111"/>
      <c r="E1744" s="32"/>
      <c r="F1744"/>
    </row>
    <row r="1745" spans="1:6" s="33" customFormat="1" ht="15">
      <c r="A1745" s="158"/>
      <c r="B1745" s="148"/>
      <c r="C1745" s="111"/>
      <c r="D1745" s="111"/>
      <c r="E1745" s="32"/>
      <c r="F1745"/>
    </row>
    <row r="1746" spans="1:6" s="33" customFormat="1" ht="15">
      <c r="A1746" s="158"/>
      <c r="B1746" s="148"/>
      <c r="C1746" s="111"/>
      <c r="D1746" s="111"/>
      <c r="E1746" s="32"/>
      <c r="F1746"/>
    </row>
    <row r="1747" spans="1:6" s="33" customFormat="1" ht="15">
      <c r="A1747" s="158"/>
      <c r="B1747" s="148"/>
      <c r="C1747" s="111"/>
      <c r="D1747" s="111"/>
      <c r="E1747" s="32"/>
      <c r="F1747"/>
    </row>
    <row r="1748" spans="1:6" s="33" customFormat="1" ht="15">
      <c r="A1748" s="158"/>
      <c r="B1748" s="148"/>
      <c r="C1748" s="111"/>
      <c r="D1748" s="111"/>
      <c r="E1748" s="32"/>
      <c r="F1748"/>
    </row>
    <row r="1749" spans="1:6" s="33" customFormat="1" ht="15">
      <c r="A1749" s="158"/>
      <c r="B1749" s="148"/>
      <c r="C1749" s="111"/>
      <c r="D1749" s="111"/>
      <c r="E1749" s="32"/>
      <c r="F1749"/>
    </row>
    <row r="1750" spans="1:6" s="33" customFormat="1" ht="15">
      <c r="A1750" s="158"/>
      <c r="B1750" s="148"/>
      <c r="C1750" s="111"/>
      <c r="D1750" s="111"/>
      <c r="E1750" s="32"/>
      <c r="F1750"/>
    </row>
    <row r="1751" spans="1:6" s="33" customFormat="1" ht="15">
      <c r="A1751" s="158"/>
      <c r="B1751" s="148"/>
      <c r="C1751" s="111"/>
      <c r="D1751" s="111"/>
      <c r="E1751" s="32"/>
      <c r="F1751"/>
    </row>
    <row r="1752" spans="1:6" s="33" customFormat="1" ht="15">
      <c r="A1752" s="158"/>
      <c r="B1752" s="148"/>
      <c r="C1752" s="111"/>
      <c r="D1752" s="111"/>
      <c r="E1752" s="32"/>
      <c r="F1752"/>
    </row>
    <row r="1753" spans="1:6" s="33" customFormat="1" ht="15">
      <c r="A1753" s="158"/>
      <c r="B1753" s="148"/>
      <c r="C1753" s="111"/>
      <c r="D1753" s="111"/>
      <c r="E1753" s="32"/>
      <c r="F1753"/>
    </row>
    <row r="1754" spans="1:6" s="33" customFormat="1" ht="15">
      <c r="A1754" s="158"/>
      <c r="B1754" s="148"/>
      <c r="C1754" s="111"/>
      <c r="D1754" s="111"/>
      <c r="E1754" s="32"/>
      <c r="F1754"/>
    </row>
    <row r="1755" spans="1:6" s="33" customFormat="1" ht="15">
      <c r="A1755" s="158"/>
      <c r="B1755" s="148"/>
      <c r="C1755" s="111"/>
      <c r="D1755" s="111"/>
      <c r="E1755" s="32"/>
      <c r="F1755"/>
    </row>
    <row r="1756" spans="1:6" s="33" customFormat="1" ht="15">
      <c r="A1756" s="158"/>
      <c r="B1756" s="148"/>
      <c r="C1756" s="111"/>
      <c r="D1756" s="111"/>
      <c r="E1756" s="32"/>
      <c r="F1756"/>
    </row>
    <row r="1757" spans="1:6" s="33" customFormat="1" ht="15">
      <c r="A1757" s="158"/>
      <c r="B1757" s="148"/>
      <c r="C1757" s="111"/>
      <c r="D1757" s="111"/>
      <c r="E1757" s="32"/>
      <c r="F1757"/>
    </row>
    <row r="1758" spans="1:6" s="33" customFormat="1" ht="15">
      <c r="A1758" s="158"/>
      <c r="B1758" s="148"/>
      <c r="C1758" s="111"/>
      <c r="D1758" s="111"/>
      <c r="E1758" s="32"/>
      <c r="F1758"/>
    </row>
    <row r="1759" spans="1:6" s="33" customFormat="1" ht="15">
      <c r="A1759" s="158"/>
      <c r="B1759" s="148"/>
      <c r="C1759" s="111"/>
      <c r="D1759" s="111"/>
      <c r="E1759" s="32"/>
      <c r="F1759"/>
    </row>
    <row r="1760" spans="1:6" s="33" customFormat="1" ht="15">
      <c r="A1760" s="158"/>
      <c r="B1760" s="148"/>
      <c r="C1760" s="111"/>
      <c r="D1760" s="111"/>
      <c r="E1760" s="32"/>
      <c r="F1760"/>
    </row>
    <row r="1761" spans="1:6" s="33" customFormat="1" ht="15">
      <c r="A1761" s="158"/>
      <c r="B1761" s="148"/>
      <c r="C1761" s="111"/>
      <c r="D1761" s="111"/>
      <c r="E1761" s="32"/>
      <c r="F1761"/>
    </row>
    <row r="1762" spans="1:6" s="33" customFormat="1" ht="15">
      <c r="A1762" s="158"/>
      <c r="B1762" s="148"/>
      <c r="C1762" s="111"/>
      <c r="D1762" s="111"/>
      <c r="E1762" s="32"/>
      <c r="F1762"/>
    </row>
    <row r="1763" spans="1:6" s="33" customFormat="1" ht="15">
      <c r="A1763" s="158"/>
      <c r="B1763" s="148"/>
      <c r="C1763" s="111"/>
      <c r="D1763" s="111"/>
      <c r="E1763" s="32"/>
      <c r="F1763"/>
    </row>
    <row r="1764" spans="1:6" s="33" customFormat="1" ht="15">
      <c r="A1764" s="158"/>
      <c r="B1764" s="148"/>
      <c r="C1764" s="111"/>
      <c r="D1764" s="111"/>
      <c r="E1764" s="32"/>
      <c r="F1764"/>
    </row>
    <row r="1765" spans="1:6" s="33" customFormat="1" ht="15">
      <c r="A1765" s="158"/>
      <c r="B1765" s="148"/>
      <c r="C1765" s="111"/>
      <c r="D1765" s="111"/>
      <c r="E1765" s="32"/>
      <c r="F1765"/>
    </row>
    <row r="1766" spans="1:6" s="33" customFormat="1" ht="15">
      <c r="A1766" s="158"/>
      <c r="B1766" s="148"/>
      <c r="C1766" s="111"/>
      <c r="D1766" s="111"/>
      <c r="E1766" s="32"/>
      <c r="F1766"/>
    </row>
    <row r="1767" spans="1:6" s="33" customFormat="1" ht="15">
      <c r="A1767" s="158"/>
      <c r="B1767" s="148"/>
      <c r="C1767" s="111"/>
      <c r="D1767" s="111"/>
      <c r="E1767" s="32"/>
      <c r="F1767"/>
    </row>
    <row r="1768" spans="1:6" s="33" customFormat="1" ht="15">
      <c r="A1768" s="158"/>
      <c r="B1768" s="148"/>
      <c r="C1768" s="111"/>
      <c r="D1768" s="111"/>
      <c r="E1768" s="32"/>
      <c r="F1768"/>
    </row>
    <row r="1769" spans="1:6" s="33" customFormat="1" ht="15">
      <c r="A1769" s="158"/>
      <c r="B1769" s="148"/>
      <c r="C1769" s="111"/>
      <c r="D1769" s="111"/>
      <c r="E1769" s="32"/>
      <c r="F1769"/>
    </row>
    <row r="1770" spans="1:6" s="33" customFormat="1" ht="15">
      <c r="A1770" s="158"/>
      <c r="B1770" s="148"/>
      <c r="C1770" s="111"/>
      <c r="D1770" s="111"/>
      <c r="E1770" s="32"/>
      <c r="F1770"/>
    </row>
    <row r="1771" spans="1:6" s="33" customFormat="1" ht="15">
      <c r="A1771" s="158"/>
      <c r="B1771" s="148"/>
      <c r="C1771" s="111"/>
      <c r="D1771" s="111"/>
      <c r="E1771" s="32"/>
      <c r="F1771"/>
    </row>
    <row r="1772" spans="1:6" s="33" customFormat="1" ht="15">
      <c r="A1772" s="158"/>
      <c r="B1772" s="148"/>
      <c r="C1772" s="111"/>
      <c r="D1772" s="111"/>
      <c r="E1772" s="32"/>
      <c r="F1772"/>
    </row>
    <row r="1773" spans="1:6" s="33" customFormat="1" ht="15">
      <c r="A1773" s="158"/>
      <c r="B1773" s="148"/>
      <c r="C1773" s="111"/>
      <c r="D1773" s="111"/>
      <c r="E1773" s="32"/>
      <c r="F1773"/>
    </row>
    <row r="1774" spans="1:6" s="33" customFormat="1" ht="15">
      <c r="A1774" s="158"/>
      <c r="B1774" s="148"/>
      <c r="C1774" s="111"/>
      <c r="D1774" s="111"/>
      <c r="E1774" s="32"/>
      <c r="F1774"/>
    </row>
    <row r="1775" spans="1:6" s="33" customFormat="1" ht="15">
      <c r="A1775" s="158"/>
      <c r="B1775" s="148"/>
      <c r="C1775" s="111"/>
      <c r="D1775" s="111"/>
      <c r="E1775" s="32"/>
      <c r="F1775"/>
    </row>
    <row r="1776" spans="1:6" s="33" customFormat="1" ht="15">
      <c r="A1776" s="158"/>
      <c r="B1776" s="148"/>
      <c r="C1776" s="111"/>
      <c r="D1776" s="111"/>
      <c r="E1776" s="32"/>
      <c r="F1776"/>
    </row>
    <row r="1777" spans="1:6" s="33" customFormat="1" ht="15">
      <c r="A1777" s="158"/>
      <c r="B1777" s="148"/>
      <c r="C1777" s="111"/>
      <c r="D1777" s="111"/>
      <c r="E1777" s="32"/>
      <c r="F1777"/>
    </row>
    <row r="1778" spans="1:6" s="33" customFormat="1" ht="15">
      <c r="A1778" s="158"/>
      <c r="B1778" s="148"/>
      <c r="C1778" s="111"/>
      <c r="D1778" s="111"/>
      <c r="E1778" s="32"/>
      <c r="F1778"/>
    </row>
    <row r="1779" spans="1:6" s="33" customFormat="1" ht="15">
      <c r="A1779" s="158"/>
      <c r="B1779" s="148"/>
      <c r="C1779" s="111"/>
      <c r="D1779" s="111"/>
      <c r="E1779" s="32"/>
      <c r="F1779"/>
    </row>
    <row r="1780" spans="1:6" s="33" customFormat="1" ht="15">
      <c r="A1780" s="158"/>
      <c r="B1780" s="148"/>
      <c r="C1780" s="111"/>
      <c r="D1780" s="111"/>
      <c r="E1780" s="32"/>
      <c r="F1780"/>
    </row>
    <row r="1781" spans="1:6" s="33" customFormat="1" ht="15">
      <c r="A1781" s="158"/>
      <c r="B1781" s="148"/>
      <c r="C1781" s="111"/>
      <c r="D1781" s="111"/>
      <c r="E1781" s="32"/>
      <c r="F1781"/>
    </row>
    <row r="1782" spans="1:6" s="33" customFormat="1" ht="15">
      <c r="A1782" s="158"/>
      <c r="B1782" s="148"/>
      <c r="C1782" s="111"/>
      <c r="D1782" s="111"/>
      <c r="E1782" s="32"/>
      <c r="F1782"/>
    </row>
    <row r="1783" spans="1:6" s="33" customFormat="1" ht="15">
      <c r="A1783" s="158"/>
      <c r="B1783" s="148"/>
      <c r="C1783" s="111"/>
      <c r="D1783" s="111"/>
      <c r="E1783" s="32"/>
      <c r="F1783"/>
    </row>
    <row r="1784" spans="1:6" s="33" customFormat="1" ht="15">
      <c r="A1784" s="158"/>
      <c r="B1784" s="148"/>
      <c r="C1784" s="111"/>
      <c r="D1784" s="111"/>
      <c r="E1784" s="32"/>
      <c r="F1784"/>
    </row>
    <row r="1785" spans="1:6" s="33" customFormat="1" ht="15">
      <c r="A1785" s="158"/>
      <c r="B1785" s="148"/>
      <c r="C1785" s="111"/>
      <c r="D1785" s="111"/>
      <c r="E1785" s="32"/>
      <c r="F1785"/>
    </row>
    <row r="1786" spans="1:6" s="33" customFormat="1" ht="15">
      <c r="A1786" s="158"/>
      <c r="B1786" s="148"/>
      <c r="C1786" s="111"/>
      <c r="D1786" s="111"/>
      <c r="E1786" s="32"/>
      <c r="F1786"/>
    </row>
    <row r="1787" spans="1:6" s="33" customFormat="1" ht="15">
      <c r="A1787" s="158"/>
      <c r="B1787" s="148"/>
      <c r="C1787" s="111"/>
      <c r="D1787" s="111"/>
      <c r="E1787" s="32"/>
      <c r="F1787"/>
    </row>
    <row r="1788" spans="1:6" s="33" customFormat="1" ht="15">
      <c r="A1788" s="158"/>
      <c r="B1788" s="148"/>
      <c r="C1788" s="111"/>
      <c r="D1788" s="111"/>
      <c r="E1788" s="32"/>
      <c r="F1788"/>
    </row>
    <row r="1789" spans="1:6" s="33" customFormat="1" ht="15">
      <c r="A1789" s="158"/>
      <c r="B1789" s="148"/>
      <c r="C1789" s="111"/>
      <c r="D1789" s="111"/>
      <c r="E1789" s="32"/>
      <c r="F1789"/>
    </row>
    <row r="1790" spans="1:6" s="33" customFormat="1" ht="15">
      <c r="A1790" s="158"/>
      <c r="B1790" s="148"/>
      <c r="C1790" s="111"/>
      <c r="D1790" s="111"/>
      <c r="E1790" s="32"/>
      <c r="F1790"/>
    </row>
    <row r="1791" spans="1:6" s="33" customFormat="1" ht="15">
      <c r="A1791" s="158"/>
      <c r="B1791" s="148"/>
      <c r="C1791" s="111"/>
      <c r="D1791" s="111"/>
      <c r="E1791" s="32"/>
      <c r="F1791"/>
    </row>
    <row r="1792" spans="1:6" s="33" customFormat="1" ht="15">
      <c r="A1792" s="158"/>
      <c r="B1792" s="148"/>
      <c r="C1792" s="111"/>
      <c r="D1792" s="111"/>
      <c r="E1792" s="32"/>
      <c r="F1792"/>
    </row>
    <row r="1793" spans="1:6" s="33" customFormat="1" ht="15">
      <c r="A1793" s="158"/>
      <c r="B1793" s="148"/>
      <c r="C1793" s="111"/>
      <c r="D1793" s="111"/>
      <c r="E1793" s="32"/>
      <c r="F1793"/>
    </row>
    <row r="1794" spans="1:6" s="33" customFormat="1" ht="15">
      <c r="A1794" s="158"/>
      <c r="B1794" s="148"/>
      <c r="C1794" s="111"/>
      <c r="D1794" s="111"/>
      <c r="E1794" s="32"/>
      <c r="F1794"/>
    </row>
    <row r="1795" spans="1:6" s="33" customFormat="1" ht="15">
      <c r="A1795" s="158"/>
      <c r="B1795" s="148"/>
      <c r="C1795" s="111"/>
      <c r="D1795" s="111"/>
      <c r="E1795" s="32"/>
      <c r="F1795"/>
    </row>
    <row r="1796" spans="1:6" s="33" customFormat="1" ht="15">
      <c r="A1796" s="158"/>
      <c r="B1796" s="148"/>
      <c r="C1796" s="111"/>
      <c r="D1796" s="111"/>
      <c r="E1796" s="32"/>
      <c r="F1796"/>
    </row>
    <row r="1797" spans="1:6" s="33" customFormat="1" ht="15">
      <c r="A1797" s="158"/>
      <c r="B1797" s="148"/>
      <c r="C1797" s="111"/>
      <c r="D1797" s="111"/>
      <c r="E1797" s="32"/>
      <c r="F1797"/>
    </row>
    <row r="1798" spans="1:6" s="33" customFormat="1" ht="15">
      <c r="A1798" s="158"/>
      <c r="B1798" s="148"/>
      <c r="C1798" s="111"/>
      <c r="D1798" s="111"/>
      <c r="E1798" s="32"/>
      <c r="F1798"/>
    </row>
    <row r="1799" spans="1:6" s="33" customFormat="1" ht="15">
      <c r="A1799" s="158"/>
      <c r="B1799" s="148"/>
      <c r="C1799" s="111"/>
      <c r="D1799" s="111"/>
      <c r="E1799" s="32"/>
      <c r="F1799"/>
    </row>
    <row r="1800" spans="1:6" s="33" customFormat="1" ht="15">
      <c r="A1800" s="158"/>
      <c r="B1800" s="148"/>
      <c r="C1800" s="111"/>
      <c r="D1800" s="111"/>
      <c r="E1800" s="32"/>
      <c r="F1800"/>
    </row>
    <row r="1801" spans="1:6" s="33" customFormat="1" ht="15">
      <c r="A1801" s="158"/>
      <c r="B1801" s="148"/>
      <c r="C1801" s="111"/>
      <c r="D1801" s="111"/>
      <c r="E1801" s="32"/>
      <c r="F1801"/>
    </row>
    <row r="1802" spans="1:6" s="33" customFormat="1" ht="15">
      <c r="A1802" s="158"/>
      <c r="B1802" s="148"/>
      <c r="C1802" s="111"/>
      <c r="D1802" s="111"/>
      <c r="E1802" s="32"/>
      <c r="F1802"/>
    </row>
    <row r="1803" spans="1:6" s="33" customFormat="1" ht="15">
      <c r="A1803" s="158"/>
      <c r="B1803" s="148"/>
      <c r="C1803" s="111"/>
      <c r="D1803" s="111"/>
      <c r="E1803" s="32"/>
      <c r="F1803"/>
    </row>
    <row r="1804" spans="1:6" s="33" customFormat="1" ht="15">
      <c r="A1804" s="158"/>
      <c r="B1804" s="148"/>
      <c r="C1804" s="111"/>
      <c r="D1804" s="111"/>
      <c r="E1804" s="32"/>
      <c r="F1804"/>
    </row>
    <row r="1805" spans="1:6" s="33" customFormat="1" ht="15">
      <c r="A1805" s="158"/>
      <c r="B1805" s="148"/>
      <c r="C1805" s="111"/>
      <c r="D1805" s="111"/>
      <c r="E1805" s="32"/>
      <c r="F1805"/>
    </row>
    <row r="1806" spans="1:6" s="33" customFormat="1" ht="15">
      <c r="A1806" s="158"/>
      <c r="B1806" s="148"/>
      <c r="C1806" s="111"/>
      <c r="D1806" s="111"/>
      <c r="E1806" s="32"/>
      <c r="F1806"/>
    </row>
    <row r="1807" spans="1:6" s="33" customFormat="1" ht="15">
      <c r="A1807" s="158"/>
      <c r="B1807" s="148"/>
      <c r="C1807" s="111"/>
      <c r="D1807" s="111"/>
      <c r="E1807" s="32"/>
      <c r="F1807"/>
    </row>
    <row r="1808" spans="1:6" s="33" customFormat="1" ht="15">
      <c r="A1808" s="158"/>
      <c r="B1808" s="148"/>
      <c r="C1808" s="111"/>
      <c r="D1808" s="111"/>
      <c r="E1808" s="32"/>
      <c r="F1808"/>
    </row>
    <row r="1809" spans="1:6" s="33" customFormat="1" ht="15">
      <c r="A1809" s="158"/>
      <c r="B1809" s="148"/>
      <c r="C1809" s="111"/>
      <c r="D1809" s="111"/>
      <c r="E1809" s="32"/>
      <c r="F1809"/>
    </row>
    <row r="1810" spans="1:6" s="33" customFormat="1" ht="15">
      <c r="A1810" s="158"/>
      <c r="B1810" s="148"/>
      <c r="C1810" s="111"/>
      <c r="D1810" s="111"/>
      <c r="E1810" s="32"/>
      <c r="F1810"/>
    </row>
    <row r="1811" spans="1:6" s="33" customFormat="1" ht="15">
      <c r="A1811" s="158"/>
      <c r="B1811" s="148"/>
      <c r="C1811" s="111"/>
      <c r="D1811" s="111"/>
      <c r="E1811" s="32"/>
      <c r="F1811"/>
    </row>
    <row r="1812" spans="1:6" s="33" customFormat="1" ht="15">
      <c r="A1812" s="158"/>
      <c r="B1812" s="148"/>
      <c r="C1812" s="111"/>
      <c r="D1812" s="111"/>
      <c r="E1812" s="32"/>
      <c r="F1812"/>
    </row>
    <row r="1813" spans="1:6" s="33" customFormat="1" ht="15">
      <c r="A1813" s="158"/>
      <c r="B1813" s="148"/>
      <c r="C1813" s="111"/>
      <c r="D1813" s="111"/>
      <c r="E1813" s="32"/>
      <c r="F1813"/>
    </row>
    <row r="1814" spans="1:6" s="33" customFormat="1" ht="15">
      <c r="A1814" s="158"/>
      <c r="B1814" s="148"/>
      <c r="C1814" s="111"/>
      <c r="D1814" s="111"/>
      <c r="E1814" s="32"/>
      <c r="F1814"/>
    </row>
    <row r="1815" spans="1:6" s="33" customFormat="1" ht="15">
      <c r="A1815" s="158"/>
      <c r="B1815" s="148"/>
      <c r="C1815" s="111"/>
      <c r="D1815" s="111"/>
      <c r="E1815" s="32"/>
      <c r="F1815"/>
    </row>
    <row r="1816" spans="1:6" s="33" customFormat="1" ht="15">
      <c r="A1816" s="158"/>
      <c r="B1816" s="148"/>
      <c r="C1816" s="111"/>
      <c r="D1816" s="111"/>
      <c r="E1816" s="32"/>
      <c r="F1816"/>
    </row>
    <row r="1817" spans="1:6" s="33" customFormat="1" ht="15">
      <c r="A1817" s="158"/>
      <c r="B1817" s="148"/>
      <c r="C1817" s="111"/>
      <c r="D1817" s="111"/>
      <c r="E1817" s="32"/>
      <c r="F1817"/>
    </row>
    <row r="1818" spans="1:6" s="33" customFormat="1" ht="15">
      <c r="A1818" s="158"/>
      <c r="B1818" s="148"/>
      <c r="C1818" s="111"/>
      <c r="D1818" s="111"/>
      <c r="E1818" s="32"/>
      <c r="F1818"/>
    </row>
    <row r="1819" spans="1:6" s="33" customFormat="1" ht="15">
      <c r="A1819" s="158"/>
      <c r="B1819" s="148"/>
      <c r="C1819" s="111"/>
      <c r="D1819" s="111"/>
      <c r="E1819" s="32"/>
      <c r="F1819"/>
    </row>
    <row r="1820" spans="1:6" s="33" customFormat="1" ht="15">
      <c r="A1820" s="158"/>
      <c r="B1820" s="148"/>
      <c r="C1820" s="111"/>
      <c r="D1820" s="111"/>
      <c r="E1820" s="32"/>
      <c r="F1820"/>
    </row>
    <row r="1821" spans="1:6" s="33" customFormat="1" ht="15">
      <c r="A1821" s="158"/>
      <c r="B1821" s="148"/>
      <c r="C1821" s="111"/>
      <c r="D1821" s="111"/>
      <c r="E1821" s="32"/>
      <c r="F1821"/>
    </row>
    <row r="1822" spans="1:6" s="33" customFormat="1" ht="15">
      <c r="A1822" s="158"/>
      <c r="B1822" s="148"/>
      <c r="C1822" s="111"/>
      <c r="D1822" s="111"/>
      <c r="E1822" s="32"/>
      <c r="F1822"/>
    </row>
    <row r="1823" spans="1:6" s="33" customFormat="1" ht="15">
      <c r="A1823" s="158"/>
      <c r="B1823" s="148"/>
      <c r="C1823" s="111"/>
      <c r="D1823" s="111"/>
      <c r="E1823" s="32"/>
      <c r="F1823"/>
    </row>
    <row r="1824" spans="1:6" s="33" customFormat="1" ht="15">
      <c r="A1824" s="158"/>
      <c r="B1824" s="148"/>
      <c r="C1824" s="111"/>
      <c r="D1824" s="111"/>
      <c r="E1824" s="32"/>
      <c r="F1824"/>
    </row>
    <row r="1825" spans="1:6" s="33" customFormat="1" ht="15">
      <c r="A1825" s="158"/>
      <c r="B1825" s="148"/>
      <c r="C1825" s="111"/>
      <c r="D1825" s="111"/>
      <c r="E1825" s="32"/>
      <c r="F1825"/>
    </row>
    <row r="1826" spans="1:6" s="33" customFormat="1" ht="15">
      <c r="A1826" s="158"/>
      <c r="B1826" s="148"/>
      <c r="C1826" s="111"/>
      <c r="D1826" s="111"/>
      <c r="E1826" s="32"/>
      <c r="F1826"/>
    </row>
    <row r="1827" spans="1:6" s="33" customFormat="1" ht="15">
      <c r="A1827" s="158"/>
      <c r="B1827" s="148"/>
      <c r="C1827" s="111"/>
      <c r="D1827" s="111"/>
      <c r="E1827" s="32"/>
      <c r="F1827"/>
    </row>
    <row r="1828" spans="1:6" s="33" customFormat="1" ht="15">
      <c r="A1828" s="158"/>
      <c r="B1828" s="148"/>
      <c r="C1828" s="111"/>
      <c r="D1828" s="111"/>
      <c r="E1828" s="32"/>
      <c r="F1828"/>
    </row>
    <row r="1829" spans="1:6" s="33" customFormat="1" ht="15">
      <c r="A1829" s="158"/>
      <c r="B1829" s="148"/>
      <c r="C1829" s="111"/>
      <c r="D1829" s="111"/>
      <c r="E1829" s="32"/>
      <c r="F1829"/>
    </row>
    <row r="1830" spans="1:6" s="33" customFormat="1" ht="15">
      <c r="A1830" s="158"/>
      <c r="B1830" s="148"/>
      <c r="C1830" s="111"/>
      <c r="D1830" s="111"/>
      <c r="E1830" s="32"/>
      <c r="F1830"/>
    </row>
    <row r="1831" spans="1:6" s="33" customFormat="1" ht="15">
      <c r="A1831" s="158"/>
      <c r="B1831" s="148"/>
      <c r="C1831" s="111"/>
      <c r="D1831" s="111"/>
      <c r="E1831" s="32"/>
      <c r="F1831"/>
    </row>
    <row r="1832" spans="1:6" s="33" customFormat="1" ht="15">
      <c r="A1832" s="158"/>
      <c r="B1832" s="148"/>
      <c r="C1832" s="111"/>
      <c r="D1832" s="111"/>
      <c r="E1832" s="32"/>
      <c r="F1832"/>
    </row>
    <row r="1833" spans="1:6" s="33" customFormat="1" ht="15">
      <c r="A1833" s="158"/>
      <c r="B1833" s="148"/>
      <c r="C1833" s="111"/>
      <c r="D1833" s="111"/>
      <c r="E1833" s="32"/>
      <c r="F1833"/>
    </row>
    <row r="1834" spans="1:6" s="33" customFormat="1" ht="15">
      <c r="A1834" s="158"/>
      <c r="B1834" s="148"/>
      <c r="C1834" s="111"/>
      <c r="D1834" s="111"/>
      <c r="E1834" s="32"/>
      <c r="F1834"/>
    </row>
    <row r="1835" spans="1:6" s="33" customFormat="1" ht="15">
      <c r="A1835" s="158"/>
      <c r="B1835" s="148"/>
      <c r="C1835" s="111"/>
      <c r="D1835" s="111"/>
      <c r="E1835" s="32"/>
      <c r="F1835"/>
    </row>
    <row r="1836" spans="1:6" s="33" customFormat="1" ht="15">
      <c r="A1836" s="158"/>
      <c r="B1836" s="148"/>
      <c r="C1836" s="111"/>
      <c r="D1836" s="111"/>
      <c r="E1836" s="32"/>
      <c r="F1836"/>
    </row>
    <row r="1837" spans="1:6" s="33" customFormat="1" ht="15">
      <c r="A1837" s="158"/>
      <c r="B1837" s="148"/>
      <c r="C1837" s="111"/>
      <c r="D1837" s="111"/>
      <c r="E1837" s="32"/>
      <c r="F1837"/>
    </row>
    <row r="1838" spans="1:6" s="33" customFormat="1" ht="15">
      <c r="A1838" s="158"/>
      <c r="B1838" s="148"/>
      <c r="C1838" s="111"/>
      <c r="D1838" s="111"/>
      <c r="E1838" s="32"/>
      <c r="F1838"/>
    </row>
    <row r="1839" spans="1:6" s="33" customFormat="1" ht="15">
      <c r="A1839" s="158"/>
      <c r="B1839" s="148"/>
      <c r="C1839" s="111"/>
      <c r="D1839" s="111"/>
      <c r="E1839" s="32"/>
      <c r="F1839"/>
    </row>
    <row r="1840" spans="1:6" s="33" customFormat="1" ht="15">
      <c r="A1840" s="158"/>
      <c r="B1840" s="148"/>
      <c r="C1840" s="111"/>
      <c r="D1840" s="111"/>
      <c r="E1840" s="32"/>
      <c r="F1840"/>
    </row>
    <row r="1841" spans="1:6" s="33" customFormat="1" ht="15">
      <c r="A1841" s="158"/>
      <c r="B1841" s="148"/>
      <c r="C1841" s="111"/>
      <c r="D1841" s="111"/>
      <c r="E1841" s="32"/>
      <c r="F1841"/>
    </row>
    <row r="1842" spans="1:6" s="33" customFormat="1" ht="15">
      <c r="A1842" s="158"/>
      <c r="B1842" s="148"/>
      <c r="C1842" s="111"/>
      <c r="D1842" s="111"/>
      <c r="E1842" s="32"/>
      <c r="F1842"/>
    </row>
    <row r="1843" spans="1:6" s="33" customFormat="1" ht="15">
      <c r="A1843" s="158"/>
      <c r="B1843" s="148"/>
      <c r="C1843" s="111"/>
      <c r="D1843" s="111"/>
      <c r="E1843" s="32"/>
      <c r="F1843"/>
    </row>
    <row r="1844" spans="1:6" s="33" customFormat="1" ht="15">
      <c r="A1844" s="158"/>
      <c r="B1844" s="148"/>
      <c r="C1844" s="111"/>
      <c r="D1844" s="111"/>
      <c r="E1844" s="32"/>
      <c r="F1844"/>
    </row>
    <row r="1845" spans="1:6" s="33" customFormat="1" ht="15">
      <c r="A1845" s="158"/>
      <c r="B1845" s="148"/>
      <c r="C1845" s="111"/>
      <c r="D1845" s="111"/>
      <c r="E1845" s="32"/>
      <c r="F1845"/>
    </row>
    <row r="1846" spans="1:6" s="33" customFormat="1" ht="15">
      <c r="A1846" s="158"/>
      <c r="B1846" s="148"/>
      <c r="C1846" s="111"/>
      <c r="D1846" s="111"/>
      <c r="E1846" s="32"/>
      <c r="F1846"/>
    </row>
    <row r="1847" spans="1:6" s="33" customFormat="1" ht="15">
      <c r="A1847" s="158"/>
      <c r="B1847" s="148"/>
      <c r="C1847" s="111"/>
      <c r="D1847" s="111"/>
      <c r="E1847" s="32"/>
      <c r="F1847"/>
    </row>
    <row r="1848" spans="1:6" s="33" customFormat="1" ht="15">
      <c r="A1848" s="158"/>
      <c r="B1848" s="148"/>
      <c r="C1848" s="111"/>
      <c r="D1848" s="111"/>
      <c r="E1848" s="32"/>
      <c r="F1848"/>
    </row>
    <row r="1849" spans="1:6" s="33" customFormat="1" ht="15">
      <c r="A1849" s="158"/>
      <c r="B1849" s="148"/>
      <c r="C1849" s="111"/>
      <c r="D1849" s="111"/>
      <c r="E1849" s="32"/>
      <c r="F1849"/>
    </row>
    <row r="1850" spans="1:6" s="33" customFormat="1" ht="15">
      <c r="A1850" s="158"/>
      <c r="B1850" s="148"/>
      <c r="C1850" s="111"/>
      <c r="D1850" s="111"/>
      <c r="E1850" s="32"/>
      <c r="F1850"/>
    </row>
    <row r="1851" spans="1:6" s="33" customFormat="1" ht="15">
      <c r="A1851" s="158"/>
      <c r="B1851" s="148"/>
      <c r="C1851" s="111"/>
      <c r="D1851" s="111"/>
      <c r="E1851" s="32"/>
      <c r="F1851"/>
    </row>
    <row r="1852" spans="1:6" s="33" customFormat="1" ht="15">
      <c r="A1852" s="158"/>
      <c r="B1852" s="148"/>
      <c r="C1852" s="111"/>
      <c r="D1852" s="111"/>
      <c r="E1852" s="32"/>
      <c r="F1852"/>
    </row>
    <row r="1853" spans="1:6" s="33" customFormat="1" ht="15">
      <c r="A1853" s="158"/>
      <c r="B1853" s="148"/>
      <c r="C1853" s="111"/>
      <c r="D1853" s="111"/>
      <c r="E1853" s="32"/>
      <c r="F1853"/>
    </row>
    <row r="1854" spans="1:6" s="33" customFormat="1" ht="15">
      <c r="A1854" s="158"/>
      <c r="B1854" s="148"/>
      <c r="C1854" s="111"/>
      <c r="D1854" s="111"/>
      <c r="E1854" s="32"/>
      <c r="F1854"/>
    </row>
    <row r="1855" spans="1:6" s="33" customFormat="1" ht="15">
      <c r="A1855" s="158"/>
      <c r="B1855" s="148"/>
      <c r="C1855" s="111"/>
      <c r="D1855" s="111"/>
      <c r="E1855" s="32"/>
      <c r="F1855"/>
    </row>
    <row r="1856" spans="1:6" s="33" customFormat="1" ht="15">
      <c r="A1856" s="158"/>
      <c r="B1856" s="148"/>
      <c r="C1856" s="111"/>
      <c r="D1856" s="111"/>
      <c r="E1856" s="32"/>
      <c r="F1856"/>
    </row>
    <row r="1857" spans="1:6" s="33" customFormat="1" ht="15">
      <c r="A1857" s="158"/>
      <c r="B1857" s="148"/>
      <c r="C1857" s="111"/>
      <c r="D1857" s="111"/>
      <c r="E1857" s="32"/>
      <c r="F1857"/>
    </row>
    <row r="1858" spans="1:6" s="33" customFormat="1" ht="15">
      <c r="A1858" s="158"/>
      <c r="B1858" s="148"/>
      <c r="C1858" s="111"/>
      <c r="D1858" s="111"/>
      <c r="E1858" s="32"/>
      <c r="F1858"/>
    </row>
    <row r="1859" spans="1:6" s="33" customFormat="1" ht="15">
      <c r="A1859" s="158"/>
      <c r="B1859" s="148"/>
      <c r="C1859" s="111"/>
      <c r="D1859" s="111"/>
      <c r="E1859" s="32"/>
      <c r="F1859"/>
    </row>
    <row r="1860" spans="1:6" s="33" customFormat="1" ht="15">
      <c r="A1860" s="158"/>
      <c r="B1860" s="148"/>
      <c r="C1860" s="111"/>
      <c r="D1860" s="111"/>
      <c r="E1860" s="32"/>
      <c r="F1860"/>
    </row>
    <row r="1861" spans="1:6" s="33" customFormat="1" ht="15">
      <c r="A1861" s="158"/>
      <c r="B1861" s="148"/>
      <c r="C1861" s="111"/>
      <c r="D1861" s="111"/>
      <c r="E1861" s="32"/>
      <c r="F1861"/>
    </row>
    <row r="1862" spans="1:6" s="33" customFormat="1" ht="15">
      <c r="A1862" s="158"/>
      <c r="B1862" s="148"/>
      <c r="C1862" s="111"/>
      <c r="D1862" s="111"/>
      <c r="E1862" s="32"/>
      <c r="F1862"/>
    </row>
    <row r="1863" spans="1:6" s="33" customFormat="1" ht="15">
      <c r="A1863" s="158"/>
      <c r="B1863" s="148"/>
      <c r="C1863" s="111"/>
      <c r="D1863" s="111"/>
      <c r="E1863" s="32"/>
      <c r="F1863"/>
    </row>
    <row r="1864" spans="1:6" s="33" customFormat="1" ht="15">
      <c r="A1864" s="158"/>
      <c r="B1864" s="148"/>
      <c r="C1864" s="111"/>
      <c r="D1864" s="111"/>
      <c r="E1864" s="32"/>
      <c r="F1864"/>
    </row>
    <row r="1865" spans="1:6" s="33" customFormat="1" ht="15">
      <c r="A1865" s="158"/>
      <c r="B1865" s="148"/>
      <c r="C1865" s="111"/>
      <c r="D1865" s="111"/>
      <c r="E1865" s="32"/>
      <c r="F1865"/>
    </row>
    <row r="1866" spans="1:6" s="33" customFormat="1" ht="15">
      <c r="A1866" s="158"/>
      <c r="B1866" s="148"/>
      <c r="C1866" s="111"/>
      <c r="D1866" s="111"/>
      <c r="E1866" s="32"/>
      <c r="F1866"/>
    </row>
    <row r="1867" spans="1:6" s="33" customFormat="1" ht="15">
      <c r="A1867" s="158"/>
      <c r="B1867" s="148"/>
      <c r="C1867" s="111"/>
      <c r="D1867" s="111"/>
      <c r="E1867" s="32"/>
      <c r="F1867"/>
    </row>
    <row r="1868" spans="1:6" s="33" customFormat="1" ht="15">
      <c r="A1868" s="158"/>
      <c r="B1868" s="148"/>
      <c r="C1868" s="111"/>
      <c r="D1868" s="111"/>
      <c r="E1868" s="32"/>
      <c r="F1868"/>
    </row>
    <row r="1869" spans="1:6" s="33" customFormat="1" ht="15">
      <c r="A1869" s="158"/>
      <c r="B1869" s="148"/>
      <c r="C1869" s="111"/>
      <c r="D1869" s="111"/>
      <c r="E1869" s="32"/>
      <c r="F1869"/>
    </row>
    <row r="1870" spans="1:6" s="33" customFormat="1" ht="15">
      <c r="A1870" s="158"/>
      <c r="B1870" s="148"/>
      <c r="C1870" s="111"/>
      <c r="D1870" s="111"/>
      <c r="E1870" s="32"/>
      <c r="F1870"/>
    </row>
    <row r="1871" spans="1:6" s="33" customFormat="1" ht="15">
      <c r="A1871" s="158"/>
      <c r="B1871" s="148"/>
      <c r="C1871" s="111"/>
      <c r="D1871" s="111"/>
      <c r="E1871" s="32"/>
      <c r="F1871"/>
    </row>
    <row r="1872" spans="1:6" s="33" customFormat="1" ht="15">
      <c r="A1872" s="158"/>
      <c r="B1872" s="148"/>
      <c r="C1872" s="111"/>
      <c r="D1872" s="111"/>
      <c r="E1872" s="32"/>
      <c r="F1872"/>
    </row>
    <row r="1873" spans="1:6" s="33" customFormat="1" ht="15">
      <c r="A1873" s="158"/>
      <c r="B1873" s="148"/>
      <c r="C1873" s="111"/>
      <c r="D1873" s="111"/>
      <c r="E1873" s="32"/>
      <c r="F1873"/>
    </row>
    <row r="1874" spans="1:6" s="33" customFormat="1" ht="15">
      <c r="A1874" s="158"/>
      <c r="B1874" s="148"/>
      <c r="C1874" s="111"/>
      <c r="D1874" s="111"/>
      <c r="E1874" s="32"/>
      <c r="F1874"/>
    </row>
    <row r="1875" spans="1:6" s="33" customFormat="1" ht="15">
      <c r="A1875" s="158"/>
      <c r="B1875" s="148"/>
      <c r="C1875" s="111"/>
      <c r="D1875" s="111"/>
      <c r="E1875" s="32"/>
      <c r="F1875"/>
    </row>
    <row r="1876" spans="1:6" s="33" customFormat="1" ht="15">
      <c r="A1876" s="158"/>
      <c r="B1876" s="148"/>
      <c r="C1876" s="111"/>
      <c r="D1876" s="111"/>
      <c r="E1876" s="32"/>
      <c r="F1876"/>
    </row>
    <row r="1877" spans="1:6" s="33" customFormat="1" ht="15">
      <c r="A1877" s="158"/>
      <c r="B1877" s="148"/>
      <c r="C1877" s="111"/>
      <c r="D1877" s="111"/>
      <c r="E1877" s="32"/>
      <c r="F1877"/>
    </row>
    <row r="1878" spans="1:6" s="33" customFormat="1" ht="15">
      <c r="A1878" s="158"/>
      <c r="B1878" s="148"/>
      <c r="C1878" s="111"/>
      <c r="D1878" s="111"/>
      <c r="E1878" s="32"/>
      <c r="F1878"/>
    </row>
    <row r="1879" spans="1:6" s="33" customFormat="1" ht="15">
      <c r="A1879" s="158"/>
      <c r="B1879" s="148"/>
      <c r="C1879" s="111"/>
      <c r="D1879" s="111"/>
      <c r="E1879" s="32"/>
      <c r="F1879"/>
    </row>
    <row r="1880" spans="1:6" s="33" customFormat="1" ht="15">
      <c r="A1880" s="158"/>
      <c r="B1880" s="148"/>
      <c r="C1880" s="111"/>
      <c r="D1880" s="111"/>
      <c r="E1880" s="32"/>
      <c r="F1880"/>
    </row>
    <row r="1881" spans="1:6" s="33" customFormat="1" ht="15">
      <c r="A1881" s="158"/>
      <c r="B1881" s="148"/>
      <c r="C1881" s="111"/>
      <c r="D1881" s="111"/>
      <c r="E1881" s="32"/>
      <c r="F1881"/>
    </row>
    <row r="1882" spans="1:6" s="33" customFormat="1" ht="15">
      <c r="A1882" s="158"/>
      <c r="B1882" s="148"/>
      <c r="C1882" s="111"/>
      <c r="D1882" s="111"/>
      <c r="E1882" s="32"/>
      <c r="F1882"/>
    </row>
    <row r="1883" spans="1:6" s="33" customFormat="1" ht="15">
      <c r="A1883" s="158"/>
      <c r="B1883" s="148"/>
      <c r="C1883" s="111"/>
      <c r="D1883" s="111"/>
      <c r="E1883" s="32"/>
      <c r="F1883"/>
    </row>
    <row r="1884" spans="1:6" s="33" customFormat="1" ht="15">
      <c r="A1884" s="158"/>
      <c r="B1884" s="148"/>
      <c r="C1884" s="111"/>
      <c r="D1884" s="111"/>
      <c r="E1884" s="32"/>
      <c r="F1884"/>
    </row>
    <row r="1885" spans="1:6" s="33" customFormat="1" ht="15">
      <c r="A1885" s="158"/>
      <c r="B1885" s="148"/>
      <c r="C1885" s="111"/>
      <c r="D1885" s="111"/>
      <c r="E1885" s="32"/>
      <c r="F1885"/>
    </row>
    <row r="1886" spans="1:6" s="33" customFormat="1" ht="15">
      <c r="A1886" s="158"/>
      <c r="B1886" s="148"/>
      <c r="C1886" s="111"/>
      <c r="D1886" s="111"/>
      <c r="E1886" s="32"/>
      <c r="F1886"/>
    </row>
    <row r="1887" spans="1:6" s="33" customFormat="1" ht="15">
      <c r="A1887" s="158"/>
      <c r="B1887" s="148"/>
      <c r="C1887" s="111"/>
      <c r="D1887" s="111"/>
      <c r="E1887" s="32"/>
      <c r="F1887"/>
    </row>
    <row r="1888" spans="1:6" s="33" customFormat="1" ht="15">
      <c r="A1888" s="158"/>
      <c r="B1888" s="148"/>
      <c r="C1888" s="111"/>
      <c r="D1888" s="111"/>
      <c r="E1888" s="32"/>
      <c r="F1888"/>
    </row>
    <row r="1889" spans="1:6" s="33" customFormat="1" ht="15">
      <c r="A1889" s="158"/>
      <c r="B1889" s="148"/>
      <c r="C1889" s="111"/>
      <c r="D1889" s="111"/>
      <c r="E1889" s="32"/>
      <c r="F1889"/>
    </row>
    <row r="1890" spans="1:6" s="33" customFormat="1" ht="15">
      <c r="A1890" s="158"/>
      <c r="B1890" s="148"/>
      <c r="C1890" s="111"/>
      <c r="D1890" s="111"/>
      <c r="E1890" s="32"/>
      <c r="F1890"/>
    </row>
    <row r="1891" spans="1:6" s="33" customFormat="1" ht="15">
      <c r="A1891" s="158"/>
      <c r="B1891" s="148"/>
      <c r="C1891" s="111"/>
      <c r="D1891" s="111"/>
      <c r="E1891" s="32"/>
      <c r="F1891"/>
    </row>
    <row r="1892" spans="1:6" s="33" customFormat="1" ht="15">
      <c r="A1892" s="158"/>
      <c r="B1892" s="148"/>
      <c r="C1892" s="111"/>
      <c r="D1892" s="111"/>
      <c r="E1892" s="32"/>
      <c r="F1892"/>
    </row>
    <row r="1893" spans="1:6" s="33" customFormat="1" ht="15">
      <c r="A1893" s="158"/>
      <c r="B1893" s="148"/>
      <c r="C1893" s="111"/>
      <c r="D1893" s="111"/>
      <c r="E1893" s="32"/>
      <c r="F1893"/>
    </row>
    <row r="1894" spans="1:6" s="33" customFormat="1" ht="15">
      <c r="A1894" s="158"/>
      <c r="B1894" s="148"/>
      <c r="C1894" s="111"/>
      <c r="D1894" s="111"/>
      <c r="E1894" s="32"/>
      <c r="F1894"/>
    </row>
    <row r="1895" spans="1:6" s="33" customFormat="1" ht="15">
      <c r="A1895" s="158"/>
      <c r="B1895" s="148"/>
      <c r="C1895" s="111"/>
      <c r="D1895" s="111"/>
      <c r="E1895" s="32"/>
      <c r="F1895"/>
    </row>
    <row r="1896" spans="1:6" s="33" customFormat="1" ht="15">
      <c r="A1896" s="158"/>
      <c r="B1896" s="148"/>
      <c r="C1896" s="111"/>
      <c r="D1896" s="111"/>
      <c r="E1896" s="32"/>
      <c r="F1896"/>
    </row>
    <row r="1897" spans="1:6" s="33" customFormat="1" ht="15">
      <c r="A1897" s="158"/>
      <c r="B1897" s="148"/>
      <c r="C1897" s="111"/>
      <c r="D1897" s="111"/>
      <c r="E1897" s="32"/>
      <c r="F1897"/>
    </row>
    <row r="1898" spans="1:6" s="33" customFormat="1" ht="15">
      <c r="A1898" s="158"/>
      <c r="B1898" s="148"/>
      <c r="C1898" s="111"/>
      <c r="D1898" s="111"/>
      <c r="E1898" s="32"/>
      <c r="F1898"/>
    </row>
    <row r="1899" spans="1:6" s="33" customFormat="1" ht="15">
      <c r="A1899" s="158"/>
      <c r="B1899" s="148"/>
      <c r="C1899" s="111"/>
      <c r="D1899" s="111"/>
      <c r="E1899" s="32"/>
      <c r="F1899"/>
    </row>
    <row r="1900" spans="1:6" s="33" customFormat="1" ht="15">
      <c r="A1900" s="158"/>
      <c r="B1900" s="148"/>
      <c r="C1900" s="111"/>
      <c r="D1900" s="111"/>
      <c r="E1900" s="32"/>
      <c r="F1900"/>
    </row>
    <row r="1901" spans="1:6" s="33" customFormat="1" ht="15">
      <c r="A1901" s="158"/>
      <c r="B1901" s="148"/>
      <c r="C1901" s="111"/>
      <c r="D1901" s="111"/>
      <c r="E1901" s="32"/>
      <c r="F1901"/>
    </row>
    <row r="1902" spans="1:6" s="33" customFormat="1" ht="15">
      <c r="A1902" s="158"/>
      <c r="B1902" s="148"/>
      <c r="C1902" s="111"/>
      <c r="D1902" s="111"/>
      <c r="E1902" s="32"/>
      <c r="F1902"/>
    </row>
    <row r="1903" spans="1:6" s="33" customFormat="1" ht="15">
      <c r="A1903" s="158"/>
      <c r="B1903" s="148"/>
      <c r="C1903" s="111"/>
      <c r="D1903" s="111"/>
      <c r="E1903" s="32"/>
      <c r="F1903"/>
    </row>
    <row r="1904" spans="1:6" s="33" customFormat="1" ht="15">
      <c r="A1904" s="158"/>
      <c r="B1904" s="148"/>
      <c r="C1904" s="111"/>
      <c r="D1904" s="111"/>
      <c r="E1904" s="32"/>
      <c r="F1904"/>
    </row>
    <row r="1905" spans="1:6" s="33" customFormat="1" ht="15">
      <c r="A1905" s="158"/>
      <c r="B1905" s="148"/>
      <c r="C1905" s="111"/>
      <c r="D1905" s="111"/>
      <c r="E1905" s="32"/>
      <c r="F1905"/>
    </row>
    <row r="1906" spans="1:6" s="33" customFormat="1" ht="15">
      <c r="A1906" s="158"/>
      <c r="B1906" s="148"/>
      <c r="C1906" s="111"/>
      <c r="D1906" s="111"/>
      <c r="E1906" s="32"/>
      <c r="F1906"/>
    </row>
    <row r="1907" spans="1:6" s="33" customFormat="1" ht="15">
      <c r="A1907" s="158"/>
      <c r="B1907" s="148"/>
      <c r="C1907" s="111"/>
      <c r="D1907" s="111"/>
      <c r="E1907" s="32"/>
      <c r="F1907"/>
    </row>
    <row r="1908" spans="1:6" s="33" customFormat="1" ht="15">
      <c r="A1908" s="158"/>
      <c r="B1908" s="148"/>
      <c r="C1908" s="111"/>
      <c r="D1908" s="111"/>
      <c r="E1908" s="32"/>
      <c r="F1908"/>
    </row>
    <row r="1909" spans="1:6" s="33" customFormat="1" ht="15">
      <c r="A1909" s="158"/>
      <c r="B1909" s="148"/>
      <c r="C1909" s="111"/>
      <c r="D1909" s="111"/>
      <c r="E1909" s="32"/>
      <c r="F1909"/>
    </row>
    <row r="1910" spans="1:6" s="33" customFormat="1" ht="15">
      <c r="A1910" s="158"/>
      <c r="B1910" s="148"/>
      <c r="C1910" s="111"/>
      <c r="D1910" s="111"/>
      <c r="E1910" s="32"/>
      <c r="F1910"/>
    </row>
    <row r="1911" spans="1:6" s="33" customFormat="1" ht="15">
      <c r="A1911" s="158"/>
      <c r="B1911" s="148"/>
      <c r="C1911" s="111"/>
      <c r="D1911" s="111"/>
      <c r="E1911" s="32"/>
      <c r="F1911"/>
    </row>
    <row r="1912" spans="1:6" s="33" customFormat="1" ht="15">
      <c r="A1912" s="158"/>
      <c r="B1912" s="148"/>
      <c r="C1912" s="111"/>
      <c r="D1912" s="111"/>
      <c r="E1912" s="32"/>
      <c r="F1912"/>
    </row>
    <row r="1913" spans="1:6" s="33" customFormat="1" ht="15">
      <c r="A1913" s="158"/>
      <c r="B1913" s="148"/>
      <c r="C1913" s="111"/>
      <c r="D1913" s="111"/>
      <c r="E1913" s="32"/>
      <c r="F1913"/>
    </row>
    <row r="1914" spans="1:6" s="33" customFormat="1" ht="15">
      <c r="A1914" s="158"/>
      <c r="B1914" s="148"/>
      <c r="C1914" s="111"/>
      <c r="D1914" s="111"/>
      <c r="E1914" s="32"/>
      <c r="F1914"/>
    </row>
    <row r="1915" spans="1:6" s="33" customFormat="1" ht="15">
      <c r="A1915" s="158"/>
      <c r="B1915" s="148"/>
      <c r="C1915" s="111"/>
      <c r="D1915" s="111"/>
      <c r="E1915" s="32"/>
      <c r="F1915"/>
    </row>
    <row r="1916" spans="1:6" s="33" customFormat="1" ht="15">
      <c r="A1916" s="158"/>
      <c r="B1916" s="148"/>
      <c r="C1916" s="111"/>
      <c r="D1916" s="111"/>
      <c r="E1916" s="32"/>
      <c r="F1916"/>
    </row>
    <row r="1917" spans="1:6" s="33" customFormat="1" ht="15">
      <c r="A1917" s="158"/>
      <c r="B1917" s="148"/>
      <c r="C1917" s="111"/>
      <c r="D1917" s="111"/>
      <c r="E1917" s="32"/>
      <c r="F1917"/>
    </row>
    <row r="1918" spans="1:6" s="33" customFormat="1" ht="15">
      <c r="A1918" s="158"/>
      <c r="B1918" s="148"/>
      <c r="C1918" s="111"/>
      <c r="D1918" s="111"/>
      <c r="E1918" s="32"/>
      <c r="F1918"/>
    </row>
    <row r="1919" spans="1:6" s="33" customFormat="1" ht="15">
      <c r="A1919" s="158"/>
      <c r="B1919" s="148"/>
      <c r="C1919" s="111"/>
      <c r="D1919" s="111"/>
      <c r="E1919" s="32"/>
      <c r="F1919"/>
    </row>
    <row r="1920" spans="1:6" s="33" customFormat="1" ht="15">
      <c r="A1920" s="158"/>
      <c r="B1920" s="148"/>
      <c r="C1920" s="111"/>
      <c r="D1920" s="111"/>
      <c r="E1920" s="32"/>
      <c r="F1920"/>
    </row>
    <row r="1921" spans="1:6" s="33" customFormat="1" ht="15">
      <c r="A1921" s="158"/>
      <c r="B1921" s="148"/>
      <c r="C1921" s="111"/>
      <c r="D1921" s="111"/>
      <c r="E1921" s="32"/>
      <c r="F1921"/>
    </row>
    <row r="1922" spans="1:6" s="33" customFormat="1" ht="15">
      <c r="A1922" s="158"/>
      <c r="B1922" s="148"/>
      <c r="C1922" s="111"/>
      <c r="D1922" s="111"/>
      <c r="E1922" s="32"/>
      <c r="F1922"/>
    </row>
    <row r="1923" spans="1:6" s="33" customFormat="1" ht="15">
      <c r="A1923" s="158"/>
      <c r="B1923" s="148"/>
      <c r="C1923" s="111"/>
      <c r="D1923" s="111"/>
      <c r="E1923" s="32"/>
      <c r="F1923"/>
    </row>
    <row r="1924" spans="1:6" s="33" customFormat="1" ht="15">
      <c r="A1924" s="158"/>
      <c r="B1924" s="148"/>
      <c r="C1924" s="111"/>
      <c r="D1924" s="111"/>
      <c r="E1924" s="32"/>
      <c r="F1924"/>
    </row>
    <row r="1925" spans="1:6" s="33" customFormat="1" ht="15">
      <c r="A1925" s="158"/>
      <c r="B1925" s="148"/>
      <c r="C1925" s="111"/>
      <c r="D1925" s="111"/>
      <c r="E1925" s="32"/>
      <c r="F1925"/>
    </row>
    <row r="1926" spans="1:6" s="33" customFormat="1" ht="15">
      <c r="A1926" s="158"/>
      <c r="B1926" s="148"/>
      <c r="C1926" s="111"/>
      <c r="D1926" s="111"/>
      <c r="E1926" s="32"/>
      <c r="F1926"/>
    </row>
    <row r="1927" spans="1:6" s="33" customFormat="1" ht="15">
      <c r="A1927" s="158"/>
      <c r="B1927" s="148"/>
      <c r="C1927" s="111"/>
      <c r="D1927" s="111"/>
      <c r="E1927" s="32"/>
      <c r="F1927"/>
    </row>
    <row r="1928" spans="1:6" s="33" customFormat="1" ht="15">
      <c r="A1928" s="158"/>
      <c r="B1928" s="148"/>
      <c r="C1928" s="111"/>
      <c r="D1928" s="111"/>
      <c r="E1928" s="32"/>
      <c r="F1928"/>
    </row>
    <row r="1929" spans="1:6" s="33" customFormat="1" ht="15">
      <c r="A1929" s="158"/>
      <c r="B1929" s="148"/>
      <c r="C1929" s="111"/>
      <c r="D1929" s="111"/>
      <c r="E1929" s="32"/>
      <c r="F1929"/>
    </row>
    <row r="1930" spans="1:6" s="33" customFormat="1" ht="15">
      <c r="A1930" s="158"/>
      <c r="B1930" s="148"/>
      <c r="C1930" s="111"/>
      <c r="D1930" s="111"/>
      <c r="E1930" s="32"/>
      <c r="F1930"/>
    </row>
    <row r="1931" spans="1:6" s="33" customFormat="1" ht="15">
      <c r="A1931" s="158"/>
      <c r="B1931" s="148"/>
      <c r="C1931" s="111"/>
      <c r="D1931" s="111"/>
      <c r="E1931" s="32"/>
      <c r="F1931"/>
    </row>
    <row r="1932" spans="1:6" s="33" customFormat="1" ht="15">
      <c r="A1932" s="158"/>
      <c r="B1932" s="148"/>
      <c r="C1932" s="111"/>
      <c r="D1932" s="111"/>
      <c r="E1932" s="32"/>
      <c r="F1932"/>
    </row>
    <row r="1933" spans="1:6" s="33" customFormat="1" ht="15">
      <c r="A1933" s="158"/>
      <c r="B1933" s="148"/>
      <c r="C1933" s="111"/>
      <c r="D1933" s="111"/>
      <c r="E1933" s="32"/>
      <c r="F1933"/>
    </row>
    <row r="1934" spans="1:6" s="33" customFormat="1" ht="15">
      <c r="A1934" s="158"/>
      <c r="B1934" s="148"/>
      <c r="C1934" s="111"/>
      <c r="D1934" s="111"/>
      <c r="E1934" s="32"/>
      <c r="F1934"/>
    </row>
    <row r="1935" spans="1:6" s="33" customFormat="1" ht="15">
      <c r="A1935" s="158"/>
      <c r="B1935" s="148"/>
      <c r="C1935" s="111"/>
      <c r="D1935" s="111"/>
      <c r="E1935" s="32"/>
      <c r="F1935"/>
    </row>
    <row r="1936" spans="1:6" s="33" customFormat="1" ht="15">
      <c r="A1936" s="158"/>
      <c r="B1936" s="148"/>
      <c r="C1936" s="111"/>
      <c r="D1936" s="111"/>
      <c r="E1936" s="32"/>
      <c r="F1936"/>
    </row>
    <row r="1937" spans="1:6" s="33" customFormat="1" ht="15">
      <c r="A1937" s="158"/>
      <c r="B1937" s="148"/>
      <c r="C1937" s="111"/>
      <c r="D1937" s="111"/>
      <c r="E1937" s="32"/>
      <c r="F1937"/>
    </row>
    <row r="1938" spans="1:6" s="33" customFormat="1" ht="15">
      <c r="A1938" s="158"/>
      <c r="B1938" s="148"/>
      <c r="C1938" s="111"/>
      <c r="D1938" s="111"/>
      <c r="E1938" s="32"/>
      <c r="F1938"/>
    </row>
    <row r="1939" spans="1:6" s="33" customFormat="1" ht="15">
      <c r="A1939" s="158"/>
      <c r="B1939" s="148"/>
      <c r="C1939" s="111"/>
      <c r="D1939" s="111"/>
      <c r="E1939" s="32"/>
      <c r="F1939"/>
    </row>
    <row r="1940" spans="1:6" s="33" customFormat="1" ht="15">
      <c r="A1940" s="158"/>
      <c r="B1940" s="148"/>
      <c r="C1940" s="111"/>
      <c r="D1940" s="111"/>
      <c r="E1940" s="32"/>
      <c r="F1940"/>
    </row>
    <row r="1941" spans="1:6" s="33" customFormat="1" ht="15">
      <c r="A1941" s="158"/>
      <c r="B1941" s="148"/>
      <c r="C1941" s="111"/>
      <c r="D1941" s="111"/>
      <c r="E1941" s="32"/>
      <c r="F1941"/>
    </row>
    <row r="1942" spans="1:6" s="33" customFormat="1" ht="15">
      <c r="A1942" s="158"/>
      <c r="B1942" s="148"/>
      <c r="C1942" s="111"/>
      <c r="D1942" s="111"/>
      <c r="E1942" s="32"/>
      <c r="F1942"/>
    </row>
    <row r="1943" spans="1:6" s="33" customFormat="1" ht="15">
      <c r="A1943" s="158"/>
      <c r="B1943" s="148"/>
      <c r="C1943" s="111"/>
      <c r="D1943" s="111"/>
      <c r="E1943" s="32"/>
      <c r="F1943"/>
    </row>
    <row r="1944" spans="1:6" s="33" customFormat="1" ht="15">
      <c r="A1944" s="158"/>
      <c r="B1944" s="148"/>
      <c r="C1944" s="111"/>
      <c r="D1944" s="111"/>
      <c r="E1944" s="32"/>
      <c r="F1944"/>
    </row>
    <row r="1945" spans="1:6" s="33" customFormat="1" ht="15">
      <c r="A1945" s="158"/>
      <c r="B1945" s="148"/>
      <c r="C1945" s="111"/>
      <c r="D1945" s="111"/>
      <c r="E1945" s="32"/>
      <c r="F1945"/>
    </row>
    <row r="1946" spans="1:6" s="33" customFormat="1" ht="15">
      <c r="A1946" s="158"/>
      <c r="B1946" s="148"/>
      <c r="C1946" s="111"/>
      <c r="D1946" s="111"/>
      <c r="E1946" s="32"/>
      <c r="F1946"/>
    </row>
    <row r="1947" spans="1:6" s="33" customFormat="1" ht="15">
      <c r="A1947" s="158"/>
      <c r="B1947" s="148"/>
      <c r="C1947" s="111"/>
      <c r="D1947" s="111"/>
      <c r="E1947" s="32"/>
      <c r="F1947"/>
    </row>
    <row r="1948" spans="1:6" s="33" customFormat="1" ht="15">
      <c r="A1948" s="158"/>
      <c r="B1948" s="148"/>
      <c r="C1948" s="111"/>
      <c r="D1948" s="111"/>
      <c r="E1948" s="32"/>
      <c r="F1948"/>
    </row>
    <row r="1949" spans="1:6" s="33" customFormat="1" ht="15">
      <c r="A1949" s="158"/>
      <c r="B1949" s="148"/>
      <c r="C1949" s="111"/>
      <c r="D1949" s="111"/>
      <c r="E1949" s="32"/>
      <c r="F1949"/>
    </row>
    <row r="1950" spans="1:6" s="33" customFormat="1" ht="15">
      <c r="A1950" s="158"/>
      <c r="B1950" s="148"/>
      <c r="C1950" s="111"/>
      <c r="D1950" s="111"/>
      <c r="E1950" s="32"/>
      <c r="F1950"/>
    </row>
    <row r="1951" spans="1:6" s="33" customFormat="1" ht="15">
      <c r="A1951" s="158"/>
      <c r="B1951" s="148"/>
      <c r="C1951" s="111"/>
      <c r="D1951" s="111"/>
      <c r="E1951" s="32"/>
      <c r="F1951"/>
    </row>
    <row r="1952" spans="1:6" s="33" customFormat="1" ht="15">
      <c r="A1952" s="158"/>
      <c r="B1952" s="148"/>
      <c r="C1952" s="111"/>
      <c r="D1952" s="111"/>
      <c r="E1952" s="32"/>
      <c r="F1952"/>
    </row>
    <row r="1953" spans="1:6" s="33" customFormat="1" ht="15">
      <c r="A1953" s="158"/>
      <c r="B1953" s="148"/>
      <c r="C1953" s="111"/>
      <c r="D1953" s="111"/>
      <c r="E1953" s="32"/>
      <c r="F1953"/>
    </row>
    <row r="1954" spans="1:6" s="33" customFormat="1" ht="15">
      <c r="A1954" s="158"/>
      <c r="B1954" s="148"/>
      <c r="C1954" s="111"/>
      <c r="D1954" s="111"/>
      <c r="E1954" s="32"/>
      <c r="F1954"/>
    </row>
    <row r="1955" spans="1:6" s="33" customFormat="1" ht="15">
      <c r="A1955" s="158"/>
      <c r="B1955" s="148"/>
      <c r="C1955" s="111"/>
      <c r="D1955" s="111"/>
      <c r="E1955" s="32"/>
      <c r="F1955"/>
    </row>
    <row r="1956" spans="1:6" s="33" customFormat="1" ht="15">
      <c r="A1956" s="158"/>
      <c r="B1956" s="148"/>
      <c r="C1956" s="111"/>
      <c r="D1956" s="111"/>
      <c r="E1956" s="32"/>
      <c r="F1956"/>
    </row>
    <row r="1957" spans="1:6" s="33" customFormat="1" ht="15">
      <c r="A1957" s="158"/>
      <c r="B1957" s="148"/>
      <c r="C1957" s="111"/>
      <c r="D1957" s="111"/>
      <c r="E1957" s="32"/>
      <c r="F1957"/>
    </row>
    <row r="1958" spans="1:6" s="33" customFormat="1" ht="15">
      <c r="A1958" s="158"/>
      <c r="B1958" s="148"/>
      <c r="C1958" s="111"/>
      <c r="D1958" s="111"/>
      <c r="E1958" s="32"/>
      <c r="F1958"/>
    </row>
    <row r="1959" spans="1:6" s="33" customFormat="1" ht="15">
      <c r="A1959" s="158"/>
      <c r="B1959" s="148"/>
      <c r="C1959" s="111"/>
      <c r="D1959" s="111"/>
      <c r="E1959" s="32"/>
      <c r="F1959"/>
    </row>
    <row r="1960" spans="1:6" s="33" customFormat="1" ht="15">
      <c r="A1960" s="158"/>
      <c r="B1960" s="148"/>
      <c r="C1960" s="111"/>
      <c r="D1960" s="111"/>
      <c r="E1960" s="32"/>
      <c r="F1960"/>
    </row>
    <row r="1961" spans="1:6" s="33" customFormat="1" ht="15">
      <c r="A1961" s="158"/>
      <c r="B1961" s="148"/>
      <c r="C1961" s="111"/>
      <c r="D1961" s="111"/>
      <c r="E1961" s="32"/>
      <c r="F1961"/>
    </row>
    <row r="1962" spans="1:6" s="33" customFormat="1" ht="15">
      <c r="A1962" s="158"/>
      <c r="B1962" s="148"/>
      <c r="C1962" s="111"/>
      <c r="D1962" s="111"/>
      <c r="E1962" s="32"/>
      <c r="F1962"/>
    </row>
    <row r="1963" spans="1:6" s="33" customFormat="1" ht="15">
      <c r="A1963" s="158"/>
      <c r="B1963" s="148"/>
      <c r="C1963" s="111"/>
      <c r="D1963" s="111"/>
      <c r="E1963" s="32"/>
      <c r="F1963"/>
    </row>
    <row r="1964" spans="1:6" s="33" customFormat="1" ht="15">
      <c r="A1964" s="158"/>
      <c r="B1964" s="148"/>
      <c r="C1964" s="111"/>
      <c r="D1964" s="111"/>
      <c r="E1964" s="32"/>
      <c r="F1964"/>
    </row>
    <row r="1965" spans="1:6" s="33" customFormat="1" ht="15">
      <c r="A1965" s="158"/>
      <c r="B1965" s="148"/>
      <c r="C1965" s="111"/>
      <c r="D1965" s="111"/>
      <c r="E1965" s="32"/>
      <c r="F1965"/>
    </row>
    <row r="1966" spans="1:6" s="33" customFormat="1" ht="15">
      <c r="A1966" s="158"/>
      <c r="B1966" s="148"/>
      <c r="C1966" s="111"/>
      <c r="D1966" s="111"/>
      <c r="E1966" s="32"/>
      <c r="F1966"/>
    </row>
    <row r="1967" spans="1:6" s="33" customFormat="1" ht="15">
      <c r="A1967" s="158"/>
      <c r="B1967" s="148"/>
      <c r="C1967" s="111"/>
      <c r="D1967" s="111"/>
      <c r="E1967" s="32"/>
      <c r="F1967"/>
    </row>
    <row r="1968" spans="1:6" s="33" customFormat="1" ht="15">
      <c r="A1968" s="158"/>
      <c r="B1968" s="148"/>
      <c r="C1968" s="111"/>
      <c r="D1968" s="111"/>
      <c r="E1968" s="32"/>
      <c r="F1968"/>
    </row>
    <row r="1969" spans="1:6" s="33" customFormat="1" ht="15">
      <c r="A1969" s="158"/>
      <c r="B1969" s="148"/>
      <c r="C1969" s="111"/>
      <c r="D1969" s="111"/>
      <c r="E1969" s="32"/>
      <c r="F1969"/>
    </row>
    <row r="1970" spans="1:6" s="33" customFormat="1" ht="15">
      <c r="A1970" s="158"/>
      <c r="B1970" s="148"/>
      <c r="C1970" s="111"/>
      <c r="D1970" s="111"/>
      <c r="E1970" s="32"/>
      <c r="F1970"/>
    </row>
    <row r="1971" spans="1:6" s="33" customFormat="1" ht="15">
      <c r="A1971" s="158"/>
      <c r="B1971" s="148"/>
      <c r="C1971" s="111"/>
      <c r="D1971" s="111"/>
      <c r="E1971" s="32"/>
      <c r="F1971"/>
    </row>
    <row r="1972" spans="1:6" s="33" customFormat="1" ht="15">
      <c r="A1972" s="158"/>
      <c r="B1972" s="148"/>
      <c r="C1972" s="111"/>
      <c r="D1972" s="111"/>
      <c r="E1972" s="32"/>
      <c r="F1972"/>
    </row>
    <row r="1973" spans="1:6" s="33" customFormat="1" ht="15">
      <c r="A1973" s="158"/>
      <c r="B1973" s="148"/>
      <c r="C1973" s="111"/>
      <c r="D1973" s="111"/>
      <c r="E1973" s="32"/>
      <c r="F1973"/>
    </row>
    <row r="1974" spans="1:6" s="33" customFormat="1" ht="15">
      <c r="A1974" s="158"/>
      <c r="B1974" s="148"/>
      <c r="C1974" s="111"/>
      <c r="D1974" s="111"/>
      <c r="E1974" s="32"/>
      <c r="F1974"/>
    </row>
    <row r="1975" spans="1:6" s="33" customFormat="1" ht="15">
      <c r="A1975" s="158"/>
      <c r="B1975" s="148"/>
      <c r="C1975" s="111"/>
      <c r="D1975" s="111"/>
      <c r="E1975" s="32"/>
      <c r="F1975"/>
    </row>
    <row r="1976" spans="1:6" s="33" customFormat="1" ht="15">
      <c r="A1976" s="158"/>
      <c r="B1976" s="148"/>
      <c r="C1976" s="111"/>
      <c r="D1976" s="111"/>
      <c r="E1976" s="32"/>
      <c r="F1976"/>
    </row>
    <row r="1977" spans="1:6" s="33" customFormat="1" ht="15">
      <c r="A1977" s="158"/>
      <c r="B1977" s="148"/>
      <c r="C1977" s="111"/>
      <c r="D1977" s="111"/>
      <c r="E1977" s="32"/>
      <c r="F1977"/>
    </row>
    <row r="1978" spans="1:6" s="33" customFormat="1" ht="15">
      <c r="A1978" s="158"/>
      <c r="B1978" s="148"/>
      <c r="C1978" s="111"/>
      <c r="D1978" s="111"/>
      <c r="E1978" s="32"/>
      <c r="F1978"/>
    </row>
    <row r="1979" spans="1:6" s="33" customFormat="1" ht="15">
      <c r="A1979" s="158"/>
      <c r="B1979" s="148"/>
      <c r="C1979" s="111"/>
      <c r="D1979" s="111"/>
      <c r="E1979" s="32"/>
      <c r="F1979"/>
    </row>
    <row r="1980" spans="1:6" s="33" customFormat="1" ht="15">
      <c r="A1980" s="158"/>
      <c r="B1980" s="148"/>
      <c r="C1980" s="111"/>
      <c r="D1980" s="111"/>
      <c r="E1980" s="32"/>
      <c r="F1980"/>
    </row>
    <row r="1981" spans="1:6" s="33" customFormat="1" ht="15">
      <c r="A1981" s="158"/>
      <c r="B1981" s="148"/>
      <c r="C1981" s="111"/>
      <c r="D1981" s="111"/>
      <c r="E1981" s="32"/>
      <c r="F1981"/>
    </row>
    <row r="1982" spans="1:6" s="33" customFormat="1" ht="15">
      <c r="A1982" s="158"/>
      <c r="B1982" s="148"/>
      <c r="C1982" s="111"/>
      <c r="D1982" s="111"/>
      <c r="E1982" s="32"/>
      <c r="F1982"/>
    </row>
    <row r="1983" spans="1:6" s="33" customFormat="1" ht="15">
      <c r="A1983" s="158"/>
      <c r="B1983" s="353"/>
      <c r="C1983" s="111"/>
      <c r="D1983" s="111"/>
      <c r="E1983" s="32"/>
      <c r="F1983"/>
    </row>
    <row r="1984" spans="1:6" s="33" customFormat="1" ht="15">
      <c r="A1984" s="158"/>
      <c r="B1984" s="353"/>
      <c r="C1984" s="111"/>
      <c r="D1984" s="111"/>
      <c r="E1984" s="32"/>
      <c r="F1984"/>
    </row>
    <row r="1985" spans="1:6" s="33" customFormat="1" ht="15">
      <c r="A1985" s="158"/>
      <c r="B1985" s="353"/>
      <c r="C1985" s="111"/>
      <c r="D1985" s="111"/>
      <c r="E1985" s="32"/>
      <c r="F1985"/>
    </row>
    <row r="1986" spans="1:6" s="33" customFormat="1" ht="15">
      <c r="A1986" s="158"/>
      <c r="B1986" s="353"/>
      <c r="C1986" s="111"/>
      <c r="D1986" s="111"/>
      <c r="E1986" s="32"/>
      <c r="F1986"/>
    </row>
    <row r="1987" spans="1:6" s="33" customFormat="1" ht="15">
      <c r="A1987" s="158"/>
      <c r="B1987" s="353"/>
      <c r="C1987" s="111"/>
      <c r="D1987" s="111"/>
      <c r="E1987" s="32"/>
      <c r="F1987"/>
    </row>
    <row r="1988" spans="1:6" s="33" customFormat="1" ht="15">
      <c r="A1988" s="158"/>
      <c r="B1988" s="353"/>
      <c r="C1988" s="111"/>
      <c r="D1988" s="111"/>
      <c r="E1988" s="32"/>
      <c r="F1988"/>
    </row>
    <row r="1989" spans="1:6" s="33" customFormat="1" ht="15">
      <c r="A1989" s="158"/>
      <c r="B1989" s="353"/>
      <c r="C1989" s="111"/>
      <c r="D1989" s="111"/>
      <c r="E1989" s="32"/>
      <c r="F1989"/>
    </row>
    <row r="1990" spans="1:6" s="33" customFormat="1" ht="15">
      <c r="A1990" s="158"/>
      <c r="B1990" s="353"/>
      <c r="C1990" s="111"/>
      <c r="D1990" s="111"/>
      <c r="E1990" s="32"/>
      <c r="F1990"/>
    </row>
    <row r="1991" spans="1:6" s="33" customFormat="1" ht="15">
      <c r="A1991" s="158"/>
      <c r="B1991" s="353"/>
      <c r="C1991" s="111"/>
      <c r="D1991" s="111"/>
      <c r="E1991" s="32"/>
      <c r="F1991"/>
    </row>
    <row r="1992" spans="1:6" s="33" customFormat="1" ht="15">
      <c r="A1992" s="158"/>
      <c r="B1992" s="353"/>
      <c r="C1992" s="111"/>
      <c r="D1992" s="111"/>
      <c r="E1992" s="32"/>
      <c r="F1992"/>
    </row>
    <row r="1993" spans="1:6" s="33" customFormat="1" ht="15">
      <c r="A1993" s="158"/>
      <c r="B1993" s="353"/>
      <c r="C1993" s="111"/>
      <c r="D1993" s="111"/>
      <c r="E1993" s="32"/>
      <c r="F1993"/>
    </row>
    <row r="1994" spans="1:6" s="33" customFormat="1" ht="15">
      <c r="A1994" s="158"/>
      <c r="B1994" s="353"/>
      <c r="C1994" s="111"/>
      <c r="D1994" s="111"/>
      <c r="E1994" s="32"/>
      <c r="F1994"/>
    </row>
    <row r="1995" spans="1:6" s="33" customFormat="1" ht="15">
      <c r="A1995" s="158"/>
      <c r="B1995" s="353"/>
      <c r="C1995" s="111"/>
      <c r="D1995" s="111"/>
      <c r="E1995" s="32"/>
      <c r="F1995"/>
    </row>
    <row r="1996" spans="1:6" s="33" customFormat="1" ht="15">
      <c r="A1996" s="158"/>
      <c r="B1996" s="148"/>
      <c r="C1996" s="111"/>
      <c r="D1996" s="111"/>
      <c r="E1996" s="32"/>
      <c r="F1996"/>
    </row>
    <row r="1997" spans="1:6" s="33" customFormat="1" ht="15">
      <c r="A1997" s="158"/>
      <c r="B1997" s="148"/>
      <c r="C1997" s="111"/>
      <c r="D1997" s="111"/>
      <c r="E1997" s="32"/>
      <c r="F1997"/>
    </row>
    <row r="1998" spans="1:6" s="33" customFormat="1" ht="15">
      <c r="A1998" s="158"/>
      <c r="B1998" s="148"/>
      <c r="C1998" s="111"/>
      <c r="D1998" s="111"/>
      <c r="E1998" s="32"/>
      <c r="F1998"/>
    </row>
    <row r="1999" spans="1:6" s="33" customFormat="1" ht="15">
      <c r="A1999" s="158"/>
      <c r="B1999" s="148"/>
      <c r="C1999" s="111"/>
      <c r="D1999" s="111"/>
      <c r="E1999" s="32"/>
      <c r="F1999"/>
    </row>
    <row r="2000" spans="1:6" s="33" customFormat="1" ht="15">
      <c r="A2000" s="158"/>
      <c r="B2000" s="148"/>
      <c r="C2000" s="111"/>
      <c r="D2000" s="111"/>
      <c r="E2000" s="32"/>
      <c r="F2000"/>
    </row>
    <row r="2001" spans="1:6" s="33" customFormat="1" ht="15">
      <c r="A2001" s="158"/>
      <c r="B2001" s="148"/>
      <c r="C2001" s="111"/>
      <c r="D2001" s="111"/>
      <c r="E2001" s="32"/>
      <c r="F2001"/>
    </row>
    <row r="2002" spans="1:6" s="33" customFormat="1" ht="15">
      <c r="A2002" s="158"/>
      <c r="B2002" s="148"/>
      <c r="C2002" s="111"/>
      <c r="D2002" s="111"/>
      <c r="E2002" s="32"/>
      <c r="F2002"/>
    </row>
    <row r="2003" spans="1:6" s="33" customFormat="1" ht="15">
      <c r="A2003" s="158"/>
      <c r="B2003" s="148"/>
      <c r="C2003" s="111"/>
      <c r="D2003" s="111"/>
      <c r="E2003" s="32"/>
      <c r="F2003"/>
    </row>
    <row r="2004" spans="1:6" s="33" customFormat="1" ht="15">
      <c r="A2004" s="158"/>
      <c r="B2004" s="148"/>
      <c r="C2004" s="111"/>
      <c r="D2004" s="111"/>
      <c r="E2004" s="32"/>
      <c r="F2004"/>
    </row>
    <row r="2005" spans="1:6" s="33" customFormat="1" ht="15">
      <c r="A2005" s="158"/>
      <c r="B2005" s="148"/>
      <c r="C2005" s="111"/>
      <c r="D2005" s="111"/>
      <c r="E2005" s="32"/>
      <c r="F2005"/>
    </row>
    <row r="2006" spans="1:6" ht="13.4" customHeight="1" thickBot="1">
      <c r="A2006" s="159"/>
      <c r="B2006" s="458" t="str">
        <f ca="1">OFFSET(L!$C$1,MATCH("General"&amp;"Cpy",L!$A:$A,0)-1,SL,,)</f>
        <v>© 2022 Responsible Minerals Initiative. All rights reserved.</v>
      </c>
      <c r="C2006" s="458"/>
      <c r="D2006" s="458"/>
      <c r="E2006" s="31"/>
    </row>
    <row r="2007" spans="1:6" ht="14" thickTop="1">
      <c r="D2007" s="118"/>
    </row>
  </sheetData>
  <sheetProtection password="C246"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224" bestFit="1" customWidth="1"/>
    <col min="2" max="2" width="42.84375" style="224" customWidth="1"/>
    <col min="3" max="3" width="63.84375" style="224" customWidth="1"/>
    <col min="4" max="4" width="25.61328125" style="224" customWidth="1"/>
    <col min="5" max="5" width="12.61328125" style="224" customWidth="1"/>
    <col min="6" max="6" width="12.61328125" style="225" customWidth="1"/>
    <col min="7" max="7" width="15.3828125" style="224" customWidth="1"/>
    <col min="8" max="8" width="23.84375" style="224" customWidth="1"/>
    <col min="9" max="9" width="28.15234375" style="224" customWidth="1"/>
    <col min="10" max="10" width="48.23046875" style="224" hidden="1" customWidth="1"/>
    <col min="11" max="11" width="49.69140625" style="224" hidden="1" customWidth="1"/>
    <col min="12" max="16384" width="8.84375" style="224"/>
  </cols>
  <sheetData>
    <row r="1" spans="1:16" ht="168.65"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13861</v>
      </c>
      <c r="C5" s="278" t="s">
        <v>13861</v>
      </c>
      <c r="D5" s="278" t="s">
        <v>1107</v>
      </c>
      <c r="E5" s="278" t="s">
        <v>13862</v>
      </c>
      <c r="F5" s="278" t="s">
        <v>13320</v>
      </c>
      <c r="G5" s="278"/>
      <c r="H5" s="247" t="s">
        <v>13909</v>
      </c>
      <c r="I5" s="247" t="s">
        <v>6474</v>
      </c>
      <c r="J5" s="280" t="str">
        <f t="shared" ref="J5" si="0">A5&amp;B5</f>
        <v>Gold8853 S.p.A.</v>
      </c>
      <c r="K5" s="280" t="str">
        <f t="shared" ref="K5" si="1">A5&amp;B5</f>
        <v>Gold8853 S.p.A.</v>
      </c>
    </row>
    <row r="6" spans="1:16" ht="13.5" customHeight="1">
      <c r="A6" s="278" t="s">
        <v>1130</v>
      </c>
      <c r="B6" s="278" t="s">
        <v>15545</v>
      </c>
      <c r="C6" s="278" t="s">
        <v>15545</v>
      </c>
      <c r="D6" s="278" t="s">
        <v>1093</v>
      </c>
      <c r="E6" s="278" t="s">
        <v>15546</v>
      </c>
      <c r="F6" s="278" t="s">
        <v>13320</v>
      </c>
      <c r="G6" s="278"/>
      <c r="H6" s="247" t="s">
        <v>15547</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13320</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13320</v>
      </c>
      <c r="G8" s="278"/>
      <c r="H8" s="247" t="s">
        <v>1545</v>
      </c>
      <c r="I8" s="247" t="s">
        <v>1546</v>
      </c>
      <c r="J8" s="280" t="str">
        <f t="shared" si="4"/>
        <v>GoldAdvanced Chemical Company</v>
      </c>
      <c r="K8" s="280" t="str">
        <f t="shared" si="5"/>
        <v>GoldAdvanced Chemical Company</v>
      </c>
    </row>
    <row r="9" spans="1:16" ht="13.5" customHeight="1">
      <c r="A9" s="278" t="s">
        <v>1130</v>
      </c>
      <c r="B9" s="278" t="s">
        <v>12996</v>
      </c>
      <c r="C9" s="278" t="s">
        <v>12996</v>
      </c>
      <c r="D9" s="278" t="s">
        <v>890</v>
      </c>
      <c r="E9" s="278" t="s">
        <v>12997</v>
      </c>
      <c r="F9" s="278" t="s">
        <v>13320</v>
      </c>
      <c r="G9" s="278"/>
      <c r="H9" s="247" t="s">
        <v>13023</v>
      </c>
      <c r="I9" s="247" t="s">
        <v>11745</v>
      </c>
      <c r="J9" s="280" t="str">
        <f t="shared" si="4"/>
        <v>GoldAfrican Gold Refinery</v>
      </c>
      <c r="K9" s="280" t="str">
        <f t="shared" si="5"/>
        <v>GoldAfrican Gold Refinery</v>
      </c>
      <c r="P9" s="228"/>
    </row>
    <row r="10" spans="1:16" ht="13.5" customHeight="1">
      <c r="A10" s="278" t="s">
        <v>1130</v>
      </c>
      <c r="B10" s="278" t="s">
        <v>15548</v>
      </c>
      <c r="C10" s="278" t="s">
        <v>15548</v>
      </c>
      <c r="D10" s="278" t="s">
        <v>1101</v>
      </c>
      <c r="E10" s="278" t="s">
        <v>651</v>
      </c>
      <c r="F10" s="278" t="s">
        <v>13320</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13320</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13320</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13320</v>
      </c>
      <c r="G13" s="278"/>
      <c r="H13" s="247" t="s">
        <v>1547</v>
      </c>
      <c r="I13" s="247" t="s">
        <v>1548</v>
      </c>
      <c r="J13" s="280" t="str">
        <f t="shared" si="4"/>
        <v>GoldAida Chemical Industries Co., Ltd.</v>
      </c>
      <c r="K13" s="280" t="str">
        <f t="shared" si="5"/>
        <v>GoldAida Chemical Industries Co., Ltd.</v>
      </c>
    </row>
    <row r="14" spans="1:16">
      <c r="A14" s="278" t="s">
        <v>1130</v>
      </c>
      <c r="B14" s="278" t="s">
        <v>15146</v>
      </c>
      <c r="C14" s="278" t="s">
        <v>906</v>
      </c>
      <c r="D14" s="278" t="s">
        <v>1108</v>
      </c>
      <c r="E14" s="278" t="s">
        <v>673</v>
      </c>
      <c r="F14" s="278" t="s">
        <v>13320</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13320</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13320</v>
      </c>
      <c r="G16" s="278"/>
      <c r="H16" s="247" t="s">
        <v>1713</v>
      </c>
      <c r="I16" s="247" t="s">
        <v>2597</v>
      </c>
      <c r="J16" s="280" t="str">
        <f t="shared" si="4"/>
        <v>GoldAl Etihad Gold Refinery DMCC</v>
      </c>
      <c r="K16" s="280" t="str">
        <f t="shared" si="5"/>
        <v>GoldAl Etihad Gold Refinery DMCC</v>
      </c>
    </row>
    <row r="17" spans="1:11">
      <c r="A17" s="278" t="s">
        <v>1130</v>
      </c>
      <c r="B17" s="278" t="s">
        <v>15549</v>
      </c>
      <c r="C17" s="278" t="s">
        <v>15549</v>
      </c>
      <c r="D17" s="278" t="s">
        <v>13178</v>
      </c>
      <c r="E17" s="278" t="s">
        <v>15550</v>
      </c>
      <c r="F17" s="278" t="s">
        <v>13320</v>
      </c>
      <c r="G17" s="278"/>
      <c r="H17" s="247" t="s">
        <v>15551</v>
      </c>
      <c r="I17" s="247" t="s">
        <v>9663</v>
      </c>
      <c r="J17" s="280" t="str">
        <f t="shared" si="4"/>
        <v>GoldAlbino Mountinho Lda.</v>
      </c>
      <c r="K17" s="280" t="str">
        <f t="shared" si="5"/>
        <v>GoldAlbino Mountinho Lda.</v>
      </c>
    </row>
    <row r="18" spans="1:11">
      <c r="A18" s="278" t="s">
        <v>1130</v>
      </c>
      <c r="B18" s="278" t="s">
        <v>15147</v>
      </c>
      <c r="C18" s="278" t="s">
        <v>15147</v>
      </c>
      <c r="D18" s="278" t="s">
        <v>2456</v>
      </c>
      <c r="E18" s="278" t="s">
        <v>15148</v>
      </c>
      <c r="F18" s="278" t="s">
        <v>13320</v>
      </c>
      <c r="G18" s="278"/>
      <c r="H18" s="247" t="s">
        <v>15235</v>
      </c>
      <c r="I18" s="247" t="s">
        <v>1642</v>
      </c>
      <c r="J18" s="280" t="str">
        <f t="shared" si="4"/>
        <v>GoldAlexy Metals</v>
      </c>
      <c r="K18" s="280" t="str">
        <f t="shared" si="5"/>
        <v>GoldAlexy Metals</v>
      </c>
    </row>
    <row r="19" spans="1:11">
      <c r="A19" s="278" t="s">
        <v>1130</v>
      </c>
      <c r="B19" s="278" t="s">
        <v>52</v>
      </c>
      <c r="C19" s="278" t="s">
        <v>15548</v>
      </c>
      <c r="D19" s="278" t="s">
        <v>1101</v>
      </c>
      <c r="E19" s="278" t="s">
        <v>651</v>
      </c>
      <c r="F19" s="278" t="s">
        <v>13320</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13320</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13320</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13320</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13320</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13320</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13320</v>
      </c>
      <c r="G25" s="278"/>
      <c r="H25" s="247" t="s">
        <v>1678</v>
      </c>
      <c r="I25" s="247" t="s">
        <v>13697</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13320</v>
      </c>
      <c r="G26" s="278"/>
      <c r="H26" s="247" t="s">
        <v>1687</v>
      </c>
      <c r="I26" s="247" t="s">
        <v>1688</v>
      </c>
      <c r="J26" s="280" t="str">
        <f t="shared" si="4"/>
        <v>GoldANZ (Perth Mint 4N)</v>
      </c>
      <c r="K26" s="280" t="str">
        <f t="shared" si="5"/>
        <v>GoldANZ (Perth Mint 4N)</v>
      </c>
    </row>
    <row r="27" spans="1:11">
      <c r="A27" s="278" t="s">
        <v>1130</v>
      </c>
      <c r="B27" s="278" t="s">
        <v>13863</v>
      </c>
      <c r="C27" s="278" t="s">
        <v>2512</v>
      </c>
      <c r="D27" s="278" t="s">
        <v>1093</v>
      </c>
      <c r="E27" s="278" t="s">
        <v>741</v>
      </c>
      <c r="F27" s="278" t="s">
        <v>13320</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13320</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13320</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13320</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13320</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13320</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13320</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13320</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13320</v>
      </c>
      <c r="G35" s="278"/>
      <c r="H35" s="247" t="s">
        <v>2310</v>
      </c>
      <c r="I35" s="247" t="s">
        <v>1652</v>
      </c>
      <c r="J35" s="280" t="str">
        <f t="shared" si="4"/>
        <v>GoldAU Traders and Refiners</v>
      </c>
      <c r="K35" s="280" t="str">
        <f t="shared" si="5"/>
        <v>GoldAU Traders and Refiners</v>
      </c>
    </row>
    <row r="36" spans="1:11">
      <c r="A36" s="278" t="s">
        <v>1130</v>
      </c>
      <c r="B36" s="278" t="s">
        <v>13926</v>
      </c>
      <c r="C36" s="278" t="s">
        <v>13926</v>
      </c>
      <c r="D36" s="278" t="s">
        <v>1106</v>
      </c>
      <c r="E36" s="278" t="s">
        <v>13949</v>
      </c>
      <c r="F36" s="278" t="s">
        <v>13320</v>
      </c>
      <c r="G36" s="278"/>
      <c r="H36" s="247" t="s">
        <v>13964</v>
      </c>
      <c r="I36" s="247" t="s">
        <v>15552</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13320</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13320</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13320</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13320</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13320</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13320</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13320</v>
      </c>
      <c r="G43" s="278"/>
      <c r="H43" s="247" t="s">
        <v>1549</v>
      </c>
      <c r="I43" s="247" t="s">
        <v>1550</v>
      </c>
      <c r="J43" s="280" t="str">
        <f t="shared" si="4"/>
        <v>GoldC. Hafner GmbH + Co. KG</v>
      </c>
      <c r="K43" s="280" t="str">
        <f t="shared" si="5"/>
        <v>GoldC. Hafner GmbH + Co. KG</v>
      </c>
    </row>
    <row r="44" spans="1:11">
      <c r="A44" s="278" t="s">
        <v>1130</v>
      </c>
      <c r="B44" s="278" t="s">
        <v>13927</v>
      </c>
      <c r="C44" s="278" t="s">
        <v>13927</v>
      </c>
      <c r="D44" s="278" t="s">
        <v>13066</v>
      </c>
      <c r="E44" s="278" t="s">
        <v>13950</v>
      </c>
      <c r="F44" s="278" t="s">
        <v>13320</v>
      </c>
      <c r="G44" s="278"/>
      <c r="H44" s="247" t="s">
        <v>13965</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13320</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13320</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13320</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13320</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13320</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13320</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13320</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13864</v>
      </c>
      <c r="C52" s="278" t="s">
        <v>13864</v>
      </c>
      <c r="D52" s="278" t="s">
        <v>1106</v>
      </c>
      <c r="E52" s="278" t="s">
        <v>13865</v>
      </c>
      <c r="F52" s="278" t="s">
        <v>13320</v>
      </c>
      <c r="G52" s="278"/>
      <c r="H52" s="247" t="s">
        <v>13921</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13320</v>
      </c>
      <c r="G53" s="278"/>
      <c r="H53" s="247" t="s">
        <v>1574</v>
      </c>
      <c r="I53" s="247" t="s">
        <v>13708</v>
      </c>
      <c r="J53" s="280" t="str">
        <f t="shared" si="4"/>
        <v>GoldCHALCO Yunnan Copper Co. Ltd.</v>
      </c>
      <c r="K53" s="280" t="str">
        <f t="shared" si="5"/>
        <v>GoldCHALCO Yunnan Copper Co. Ltd.</v>
      </c>
    </row>
    <row r="54" spans="1:11">
      <c r="A54" s="278" t="s">
        <v>1130</v>
      </c>
      <c r="B54" s="278" t="s">
        <v>15149</v>
      </c>
      <c r="C54" s="278" t="s">
        <v>13864</v>
      </c>
      <c r="D54" s="278" t="s">
        <v>1106</v>
      </c>
      <c r="E54" s="278" t="s">
        <v>13865</v>
      </c>
      <c r="F54" s="278" t="s">
        <v>13320</v>
      </c>
      <c r="G54" s="278"/>
      <c r="H54" s="247" t="s">
        <v>13921</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13320</v>
      </c>
      <c r="G55" s="278"/>
      <c r="H55" s="247" t="s">
        <v>1576</v>
      </c>
      <c r="I55" s="247" t="s">
        <v>6521</v>
      </c>
      <c r="J55" s="280" t="str">
        <f t="shared" si="4"/>
        <v>GoldChimet S.p.A.</v>
      </c>
      <c r="K55" s="280" t="str">
        <f t="shared" si="5"/>
        <v>GoldChimet S.p.A.</v>
      </c>
    </row>
    <row r="56" spans="1:11">
      <c r="A56" s="278" t="s">
        <v>1130</v>
      </c>
      <c r="B56" s="278" t="s">
        <v>13928</v>
      </c>
      <c r="C56" s="278" t="s">
        <v>1325</v>
      </c>
      <c r="D56" s="278" t="s">
        <v>1100</v>
      </c>
      <c r="E56" s="278" t="s">
        <v>745</v>
      </c>
      <c r="F56" s="278" t="s">
        <v>13320</v>
      </c>
      <c r="G56" s="278"/>
      <c r="H56" s="247" t="s">
        <v>1694</v>
      </c>
      <c r="I56" s="247" t="s">
        <v>13701</v>
      </c>
      <c r="J56" s="280" t="str">
        <f t="shared" si="4"/>
        <v>GoldChina Henan Zhongyuan Gold Smelter</v>
      </c>
      <c r="K56" s="280" t="str">
        <f t="shared" si="5"/>
        <v>GoldChina Henan Zhongyuan Gold Smelter</v>
      </c>
    </row>
    <row r="57" spans="1:11">
      <c r="A57" s="278" t="s">
        <v>1130</v>
      </c>
      <c r="B57" s="278" t="s">
        <v>22</v>
      </c>
      <c r="C57" s="278" t="s">
        <v>15150</v>
      </c>
      <c r="D57" s="278" t="s">
        <v>1100</v>
      </c>
      <c r="E57" s="278" t="s">
        <v>734</v>
      </c>
      <c r="F57" s="278" t="s">
        <v>13320</v>
      </c>
      <c r="G57" s="278"/>
      <c r="H57" s="247" t="s">
        <v>1663</v>
      </c>
      <c r="I57" s="247" t="s">
        <v>13700</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13320</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13320</v>
      </c>
      <c r="G59" s="278"/>
      <c r="H59" s="247" t="s">
        <v>1579</v>
      </c>
      <c r="I59" s="247" t="s">
        <v>13702</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13320</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13320</v>
      </c>
      <c r="G61" s="278"/>
      <c r="H61" s="247" t="s">
        <v>1549</v>
      </c>
      <c r="I61" s="247" t="s">
        <v>1550</v>
      </c>
      <c r="J61" s="280" t="str">
        <f t="shared" si="4"/>
        <v>GoldDegussa Sonne / Mond Goldhandel GmbH</v>
      </c>
      <c r="K61" s="280" t="str">
        <f t="shared" si="5"/>
        <v>GoldDegussa Sonne / Mond Goldhandel GmbH</v>
      </c>
    </row>
    <row r="62" spans="1:11">
      <c r="A62" s="278" t="s">
        <v>1130</v>
      </c>
      <c r="B62" s="278" t="s">
        <v>13866</v>
      </c>
      <c r="C62" s="278" t="s">
        <v>13866</v>
      </c>
      <c r="D62" s="278" t="s">
        <v>1092</v>
      </c>
      <c r="E62" s="278" t="s">
        <v>13867</v>
      </c>
      <c r="F62" s="278" t="s">
        <v>13320</v>
      </c>
      <c r="G62" s="278"/>
      <c r="H62" s="247" t="s">
        <v>13910</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13320</v>
      </c>
      <c r="G63" s="278"/>
      <c r="H63" s="247" t="s">
        <v>1580</v>
      </c>
      <c r="I63" s="247" t="s">
        <v>12950</v>
      </c>
      <c r="J63" s="280" t="str">
        <f t="shared" si="4"/>
        <v>GoldDo Sung Corporation</v>
      </c>
      <c r="K63" s="280" t="str">
        <f t="shared" si="5"/>
        <v>GoldDo Sung Corporation</v>
      </c>
    </row>
    <row r="64" spans="1:11">
      <c r="A64" s="278" t="s">
        <v>1130</v>
      </c>
      <c r="B64" s="278" t="s">
        <v>671</v>
      </c>
      <c r="C64" s="278" t="s">
        <v>12998</v>
      </c>
      <c r="D64" s="278" t="s">
        <v>1101</v>
      </c>
      <c r="E64" s="278" t="s">
        <v>672</v>
      </c>
      <c r="F64" s="278" t="s">
        <v>13320</v>
      </c>
      <c r="G64" s="278"/>
      <c r="H64" s="247" t="s">
        <v>1549</v>
      </c>
      <c r="I64" s="247" t="s">
        <v>1550</v>
      </c>
      <c r="J64" s="280" t="str">
        <f t="shared" si="4"/>
        <v>GoldDoduco</v>
      </c>
      <c r="K64" s="280" t="str">
        <f t="shared" si="5"/>
        <v>GoldDoduco</v>
      </c>
    </row>
    <row r="65" spans="1:11">
      <c r="A65" s="278" t="s">
        <v>1130</v>
      </c>
      <c r="B65" s="278" t="s">
        <v>12998</v>
      </c>
      <c r="C65" s="278" t="s">
        <v>12998</v>
      </c>
      <c r="D65" s="278" t="s">
        <v>1101</v>
      </c>
      <c r="E65" s="278" t="s">
        <v>672</v>
      </c>
      <c r="F65" s="278" t="s">
        <v>13320</v>
      </c>
      <c r="G65" s="278"/>
      <c r="H65" s="247" t="s">
        <v>1549</v>
      </c>
      <c r="I65" s="247" t="s">
        <v>1550</v>
      </c>
      <c r="J65" s="280" t="str">
        <f t="shared" si="4"/>
        <v>GoldDODUCO Contacts and Refining GmbH</v>
      </c>
      <c r="K65" s="280" t="str">
        <f t="shared" si="5"/>
        <v>GoldDODUCO Contacts and Refining GmbH</v>
      </c>
    </row>
    <row r="66" spans="1:11">
      <c r="A66" s="278" t="s">
        <v>1130</v>
      </c>
      <c r="B66" s="278" t="s">
        <v>15553</v>
      </c>
      <c r="C66" s="278" t="s">
        <v>15553</v>
      </c>
      <c r="D66" s="278" t="s">
        <v>1100</v>
      </c>
      <c r="E66" s="278" t="s">
        <v>15554</v>
      </c>
      <c r="F66" s="278" t="s">
        <v>13320</v>
      </c>
      <c r="G66" s="278"/>
      <c r="H66" s="247" t="s">
        <v>15555</v>
      </c>
      <c r="I66" s="247" t="s">
        <v>13712</v>
      </c>
      <c r="J66" s="280" t="str">
        <f t="shared" si="4"/>
        <v>GoldDongwu Gold Group</v>
      </c>
      <c r="K66" s="280" t="str">
        <f t="shared" si="5"/>
        <v>GoldDongwu Gold Group</v>
      </c>
    </row>
    <row r="67" spans="1:11">
      <c r="A67" s="278" t="s">
        <v>1130</v>
      </c>
      <c r="B67" s="278" t="s">
        <v>38</v>
      </c>
      <c r="C67" s="278" t="s">
        <v>2273</v>
      </c>
      <c r="D67" s="278" t="s">
        <v>1111</v>
      </c>
      <c r="E67" s="278" t="s">
        <v>670</v>
      </c>
      <c r="F67" s="278" t="s">
        <v>13320</v>
      </c>
      <c r="G67" s="278"/>
      <c r="H67" s="247" t="s">
        <v>1580</v>
      </c>
      <c r="I67" s="247" t="s">
        <v>12950</v>
      </c>
      <c r="J67" s="280" t="str">
        <f t="shared" si="4"/>
        <v>GoldDosung metal</v>
      </c>
      <c r="K67" s="280" t="str">
        <f t="shared" si="5"/>
        <v>GoldDosung metal</v>
      </c>
    </row>
    <row r="68" spans="1:11">
      <c r="A68" s="278" t="s">
        <v>1130</v>
      </c>
      <c r="B68" s="278" t="s">
        <v>906</v>
      </c>
      <c r="C68" s="278" t="s">
        <v>906</v>
      </c>
      <c r="D68" s="278" t="s">
        <v>1108</v>
      </c>
      <c r="E68" s="278" t="s">
        <v>673</v>
      </c>
      <c r="F68" s="278" t="s">
        <v>13320</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13320</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13320</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13320</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13320</v>
      </c>
      <c r="G72" s="278"/>
      <c r="H72" s="247" t="s">
        <v>1580</v>
      </c>
      <c r="I72" s="247" t="s">
        <v>12950</v>
      </c>
      <c r="J72" s="280" t="str">
        <f t="shared" si="6"/>
        <v>GoldDSC (Do Sung Corporation)</v>
      </c>
      <c r="K72" s="280" t="str">
        <f t="shared" si="7"/>
        <v>GoldDSC (Do Sung Corporation)</v>
      </c>
    </row>
    <row r="73" spans="1:11">
      <c r="A73" s="278" t="s">
        <v>1130</v>
      </c>
      <c r="B73" s="278" t="s">
        <v>13929</v>
      </c>
      <c r="C73" s="278" t="s">
        <v>13929</v>
      </c>
      <c r="D73" s="278" t="s">
        <v>1108</v>
      </c>
      <c r="E73" s="278" t="s">
        <v>397</v>
      </c>
      <c r="F73" s="278" t="s">
        <v>13320</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13930</v>
      </c>
      <c r="C74" s="278" t="s">
        <v>13930</v>
      </c>
      <c r="D74" s="278" t="s">
        <v>1108</v>
      </c>
      <c r="E74" s="278" t="s">
        <v>13951</v>
      </c>
      <c r="F74" s="278" t="s">
        <v>13320</v>
      </c>
      <c r="G74" s="278"/>
      <c r="H74" s="247" t="s">
        <v>13966</v>
      </c>
      <c r="I74" s="247" t="s">
        <v>1582</v>
      </c>
      <c r="J74" s="280" t="str">
        <f t="shared" si="6"/>
        <v>GoldEco-System Recycling Co., Ltd. North Plant</v>
      </c>
      <c r="K74" s="280" t="str">
        <f t="shared" si="7"/>
        <v>GoldEco-System Recycling Co., Ltd. North Plant</v>
      </c>
    </row>
    <row r="75" spans="1:11">
      <c r="A75" s="278" t="s">
        <v>1130</v>
      </c>
      <c r="B75" s="278" t="s">
        <v>13931</v>
      </c>
      <c r="C75" s="278" t="s">
        <v>13931</v>
      </c>
      <c r="D75" s="278" t="s">
        <v>1108</v>
      </c>
      <c r="E75" s="278" t="s">
        <v>13952</v>
      </c>
      <c r="F75" s="278" t="s">
        <v>13320</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13932</v>
      </c>
      <c r="C76" s="278" t="s">
        <v>909</v>
      </c>
      <c r="D76" s="278" t="s">
        <v>883</v>
      </c>
      <c r="E76" s="278" t="s">
        <v>690</v>
      </c>
      <c r="F76" s="278" t="s">
        <v>13320</v>
      </c>
      <c r="G76" s="278"/>
      <c r="H76" s="247" t="s">
        <v>1611</v>
      </c>
      <c r="I76" s="247" t="s">
        <v>10022</v>
      </c>
      <c r="J76" s="280" t="str">
        <f t="shared" si="6"/>
        <v>GoldEkaterinburg</v>
      </c>
      <c r="K76" s="280" t="str">
        <f t="shared" si="7"/>
        <v>GoldEkaterinburg</v>
      </c>
    </row>
    <row r="77" spans="1:11">
      <c r="A77" s="278" t="s">
        <v>1130</v>
      </c>
      <c r="B77" s="278" t="s">
        <v>15151</v>
      </c>
      <c r="C77" s="278" t="s">
        <v>15151</v>
      </c>
      <c r="D77" s="278" t="s">
        <v>1106</v>
      </c>
      <c r="E77" s="278" t="s">
        <v>15152</v>
      </c>
      <c r="F77" s="278" t="s">
        <v>13320</v>
      </c>
      <c r="G77" s="278"/>
      <c r="H77" s="247" t="s">
        <v>15236</v>
      </c>
      <c r="I77" s="247" t="s">
        <v>6258</v>
      </c>
      <c r="J77" s="280" t="str">
        <f t="shared" si="6"/>
        <v>GoldEmerald Jewel Industry India Limited (Unit 1)</v>
      </c>
      <c r="K77" s="280" t="str">
        <f t="shared" si="7"/>
        <v>GoldEmerald Jewel Industry India Limited (Unit 1)</v>
      </c>
    </row>
    <row r="78" spans="1:11">
      <c r="A78" s="278" t="s">
        <v>1130</v>
      </c>
      <c r="B78" s="278" t="s">
        <v>15153</v>
      </c>
      <c r="C78" s="278" t="s">
        <v>15153</v>
      </c>
      <c r="D78" s="278" t="s">
        <v>1106</v>
      </c>
      <c r="E78" s="278" t="s">
        <v>15154</v>
      </c>
      <c r="F78" s="278" t="s">
        <v>13320</v>
      </c>
      <c r="G78" s="278"/>
      <c r="H78" s="247" t="s">
        <v>15236</v>
      </c>
      <c r="I78" s="247" t="s">
        <v>6258</v>
      </c>
      <c r="J78" s="280" t="str">
        <f t="shared" si="6"/>
        <v>GoldEmerald Jewel Industry India Limited (Unit 2)</v>
      </c>
      <c r="K78" s="280" t="str">
        <f t="shared" si="7"/>
        <v>GoldEmerald Jewel Industry India Limited (Unit 2)</v>
      </c>
    </row>
    <row r="79" spans="1:11">
      <c r="A79" s="278" t="s">
        <v>1130</v>
      </c>
      <c r="B79" s="278" t="s">
        <v>15155</v>
      </c>
      <c r="C79" s="278" t="s">
        <v>15155</v>
      </c>
      <c r="D79" s="278" t="s">
        <v>1106</v>
      </c>
      <c r="E79" s="278" t="s">
        <v>15156</v>
      </c>
      <c r="F79" s="278" t="s">
        <v>13320</v>
      </c>
      <c r="G79" s="278"/>
      <c r="H79" s="247" t="s">
        <v>15236</v>
      </c>
      <c r="I79" s="247" t="s">
        <v>6258</v>
      </c>
      <c r="J79" s="280" t="str">
        <f t="shared" si="6"/>
        <v>GoldEmerald Jewel Industry India Limited (Unit 3)</v>
      </c>
      <c r="K79" s="280" t="str">
        <f t="shared" si="7"/>
        <v>GoldEmerald Jewel Industry India Limited (Unit 3)</v>
      </c>
    </row>
    <row r="80" spans="1:11">
      <c r="A80" s="278" t="s">
        <v>1130</v>
      </c>
      <c r="B80" s="278" t="s">
        <v>15157</v>
      </c>
      <c r="C80" s="278" t="s">
        <v>15157</v>
      </c>
      <c r="D80" s="278" t="s">
        <v>1106</v>
      </c>
      <c r="E80" s="278" t="s">
        <v>15158</v>
      </c>
      <c r="F80" s="278" t="s">
        <v>13320</v>
      </c>
      <c r="G80" s="278"/>
      <c r="H80" s="247" t="s">
        <v>15236</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13320</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13320</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13320</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15159</v>
      </c>
      <c r="D84" s="278" t="s">
        <v>883</v>
      </c>
      <c r="E84" s="278" t="s">
        <v>674</v>
      </c>
      <c r="F84" s="278" t="s">
        <v>13320</v>
      </c>
      <c r="G84" s="278"/>
      <c r="H84" s="247" t="s">
        <v>1588</v>
      </c>
      <c r="I84" s="247" t="s">
        <v>10084</v>
      </c>
      <c r="J84" s="280" t="str">
        <f t="shared" si="6"/>
        <v>GoldFSE Novosibirsk Refinery</v>
      </c>
      <c r="K84" s="280" t="str">
        <f t="shared" si="7"/>
        <v>GoldFSE Novosibirsk Refinery</v>
      </c>
    </row>
    <row r="85" spans="1:11">
      <c r="A85" s="278" t="s">
        <v>1130</v>
      </c>
      <c r="B85" s="278" t="s">
        <v>13868</v>
      </c>
      <c r="C85" s="278" t="s">
        <v>13868</v>
      </c>
      <c r="D85" s="278" t="s">
        <v>1092</v>
      </c>
      <c r="E85" s="278" t="s">
        <v>13869</v>
      </c>
      <c r="F85" s="278" t="s">
        <v>13320</v>
      </c>
      <c r="G85" s="278"/>
      <c r="H85" s="247" t="s">
        <v>13911</v>
      </c>
      <c r="I85" s="247" t="s">
        <v>2595</v>
      </c>
      <c r="J85" s="280" t="str">
        <f t="shared" si="6"/>
        <v>GoldFujairah Gold FZC</v>
      </c>
      <c r="K85" s="280" t="str">
        <f t="shared" si="7"/>
        <v>GoldFujairah Gold FZC</v>
      </c>
    </row>
    <row r="86" spans="1:11">
      <c r="A86" s="278" t="s">
        <v>1130</v>
      </c>
      <c r="B86" s="278" t="s">
        <v>15556</v>
      </c>
      <c r="C86" s="278" t="s">
        <v>13868</v>
      </c>
      <c r="D86" s="278" t="s">
        <v>1092</v>
      </c>
      <c r="E86" s="278" t="s">
        <v>13869</v>
      </c>
      <c r="F86" s="278" t="s">
        <v>13320</v>
      </c>
      <c r="G86" s="278"/>
      <c r="H86" s="247" t="s">
        <v>13911</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13320</v>
      </c>
      <c r="G87" s="278"/>
      <c r="H87" s="247" t="s">
        <v>1697</v>
      </c>
      <c r="I87" s="247" t="s">
        <v>13698</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13320</v>
      </c>
      <c r="G88" s="278"/>
      <c r="H88" s="247" t="s">
        <v>1545</v>
      </c>
      <c r="I88" s="247" t="s">
        <v>1546</v>
      </c>
      <c r="J88" s="280" t="str">
        <f t="shared" si="6"/>
        <v>GoldGeib Refining Corporation</v>
      </c>
      <c r="K88" s="280" t="str">
        <f t="shared" si="7"/>
        <v>GoldGeib Refining Corporation</v>
      </c>
    </row>
    <row r="89" spans="1:11">
      <c r="A89" s="278" t="s">
        <v>1130</v>
      </c>
      <c r="B89" s="278" t="s">
        <v>15557</v>
      </c>
      <c r="C89" s="278" t="s">
        <v>15557</v>
      </c>
      <c r="D89" s="278" t="s">
        <v>1106</v>
      </c>
      <c r="E89" s="278" t="s">
        <v>2317</v>
      </c>
      <c r="F89" s="278" t="s">
        <v>13320</v>
      </c>
      <c r="G89" s="278"/>
      <c r="H89" s="247" t="s">
        <v>2318</v>
      </c>
      <c r="I89" s="247" t="s">
        <v>2319</v>
      </c>
      <c r="J89" s="280" t="str">
        <f t="shared" si="6"/>
        <v>GoldGGC Gujrat Gold Centre Pvt. Ltd.</v>
      </c>
      <c r="K89" s="280" t="str">
        <f t="shared" si="7"/>
        <v>GoldGGC Gujrat Gold Centre Pvt. Ltd.</v>
      </c>
    </row>
    <row r="90" spans="1:11">
      <c r="A90" s="278" t="s">
        <v>1130</v>
      </c>
      <c r="B90" s="278" t="s">
        <v>15558</v>
      </c>
      <c r="C90" s="278" t="s">
        <v>15558</v>
      </c>
      <c r="D90" s="278" t="s">
        <v>13066</v>
      </c>
      <c r="E90" s="278" t="s">
        <v>15559</v>
      </c>
      <c r="F90" s="278" t="s">
        <v>13320</v>
      </c>
      <c r="G90" s="278"/>
      <c r="H90" s="247" t="s">
        <v>15560</v>
      </c>
      <c r="I90" s="247" t="s">
        <v>3981</v>
      </c>
      <c r="J90" s="280" t="str">
        <f t="shared" si="6"/>
        <v>GoldGold by Gold Colombia</v>
      </c>
      <c r="K90" s="280" t="str">
        <f t="shared" si="7"/>
        <v>GoldGold by Gold Colombia</v>
      </c>
    </row>
    <row r="91" spans="1:11">
      <c r="A91" s="278" t="s">
        <v>1130</v>
      </c>
      <c r="B91" s="278" t="s">
        <v>13933</v>
      </c>
      <c r="C91" s="278" t="s">
        <v>13933</v>
      </c>
      <c r="D91" s="278" t="s">
        <v>13093</v>
      </c>
      <c r="E91" s="278" t="s">
        <v>13953</v>
      </c>
      <c r="F91" s="278" t="s">
        <v>13320</v>
      </c>
      <c r="G91" s="278"/>
      <c r="H91" s="247" t="s">
        <v>14118</v>
      </c>
      <c r="I91" s="247" t="s">
        <v>14118</v>
      </c>
      <c r="J91" s="280" t="str">
        <f t="shared" si="6"/>
        <v>GoldGold Coast Refinery</v>
      </c>
      <c r="K91" s="280" t="str">
        <f t="shared" si="7"/>
        <v>GoldGold Coast Refinery</v>
      </c>
    </row>
    <row r="92" spans="1:11">
      <c r="A92" s="278" t="s">
        <v>1130</v>
      </c>
      <c r="B92" s="278" t="s">
        <v>24</v>
      </c>
      <c r="C92" s="278" t="s">
        <v>15150</v>
      </c>
      <c r="D92" s="278" t="s">
        <v>1100</v>
      </c>
      <c r="E92" s="278" t="s">
        <v>734</v>
      </c>
      <c r="F92" s="278" t="s">
        <v>13320</v>
      </c>
      <c r="G92" s="278"/>
      <c r="H92" s="247" t="s">
        <v>1663</v>
      </c>
      <c r="I92" s="247" t="s">
        <v>13700</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13320</v>
      </c>
      <c r="G93" s="278"/>
      <c r="H93" s="247" t="s">
        <v>1697</v>
      </c>
      <c r="I93" s="247" t="s">
        <v>13698</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13320</v>
      </c>
      <c r="G94" s="278"/>
      <c r="H94" s="247" t="s">
        <v>1667</v>
      </c>
      <c r="I94" s="247" t="s">
        <v>13706</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13320</v>
      </c>
      <c r="G95" s="278"/>
      <c r="H95" s="247" t="s">
        <v>1667</v>
      </c>
      <c r="I95" s="247" t="s">
        <v>13706</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13320</v>
      </c>
      <c r="G96" s="278"/>
      <c r="H96" s="247" t="s">
        <v>1699</v>
      </c>
      <c r="I96" s="247" t="s">
        <v>13704</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13320</v>
      </c>
      <c r="G97" s="278"/>
      <c r="H97" s="247" t="s">
        <v>1699</v>
      </c>
      <c r="I97" s="247" t="s">
        <v>13704</v>
      </c>
      <c r="J97" s="280" t="str">
        <f t="shared" si="6"/>
        <v>GoldGuangdong Jinding Gold Limited</v>
      </c>
      <c r="K97" s="280" t="str">
        <f t="shared" si="7"/>
        <v>GoldGuangdong Jinding Gold Limited</v>
      </c>
    </row>
    <row r="98" spans="1:11">
      <c r="A98" s="278" t="s">
        <v>1130</v>
      </c>
      <c r="B98" s="278" t="s">
        <v>2316</v>
      </c>
      <c r="C98" s="278" t="s">
        <v>15557</v>
      </c>
      <c r="D98" s="278" t="s">
        <v>1106</v>
      </c>
      <c r="E98" s="278" t="s">
        <v>2317</v>
      </c>
      <c r="F98" s="278" t="s">
        <v>13320</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13320</v>
      </c>
      <c r="G99" s="278"/>
      <c r="H99" s="247" t="s">
        <v>1592</v>
      </c>
      <c r="I99" s="247" t="s">
        <v>13700</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13320</v>
      </c>
      <c r="G100" s="278"/>
      <c r="H100" s="247" t="s">
        <v>1594</v>
      </c>
      <c r="I100" s="247" t="s">
        <v>13696</v>
      </c>
      <c r="J100" s="280" t="str">
        <f t="shared" si="6"/>
        <v>GoldHangzhou Fuchunjiang Smelting Co., Ltd.</v>
      </c>
      <c r="K100" s="280" t="str">
        <f t="shared" si="7"/>
        <v>GoldHangzhou Fuchunjiang Smelting Co., Ltd.</v>
      </c>
    </row>
    <row r="101" spans="1:11">
      <c r="A101" s="278" t="s">
        <v>1130</v>
      </c>
      <c r="B101" s="278" t="s">
        <v>2521</v>
      </c>
      <c r="C101" s="278" t="s">
        <v>13934</v>
      </c>
      <c r="D101" s="278" t="s">
        <v>1111</v>
      </c>
      <c r="E101" s="278" t="s">
        <v>2522</v>
      </c>
      <c r="F101" s="278" t="s">
        <v>13320</v>
      </c>
      <c r="G101" s="278"/>
      <c r="H101" s="247" t="s">
        <v>2523</v>
      </c>
      <c r="I101" s="247" t="s">
        <v>12945</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13320</v>
      </c>
      <c r="G102" s="278"/>
      <c r="H102" s="247" t="s">
        <v>1549</v>
      </c>
      <c r="I102" s="247" t="s">
        <v>1550</v>
      </c>
      <c r="J102" s="280" t="str">
        <f t="shared" si="6"/>
        <v>GoldHeimerle + Meule GmbH</v>
      </c>
      <c r="K102" s="280" t="str">
        <f t="shared" si="7"/>
        <v>GoldHeimerle + Meule GmbH</v>
      </c>
    </row>
    <row r="103" spans="1:11">
      <c r="A103" s="278" t="s">
        <v>1130</v>
      </c>
      <c r="B103" s="278" t="s">
        <v>13935</v>
      </c>
      <c r="C103" s="278" t="s">
        <v>1325</v>
      </c>
      <c r="D103" s="278" t="s">
        <v>1100</v>
      </c>
      <c r="E103" s="278" t="s">
        <v>745</v>
      </c>
      <c r="F103" s="278" t="s">
        <v>13320</v>
      </c>
      <c r="G103" s="278"/>
      <c r="H103" s="247" t="s">
        <v>1694</v>
      </c>
      <c r="I103" s="247" t="s">
        <v>13701</v>
      </c>
      <c r="J103" s="280" t="str">
        <f t="shared" si="6"/>
        <v>GoldHenan Zhongyuan Gold Refinery Co., Ltd.</v>
      </c>
      <c r="K103" s="280" t="str">
        <f t="shared" si="7"/>
        <v>GoldHenan Zhongyuan Gold Refinery Co., Ltd.</v>
      </c>
    </row>
    <row r="104" spans="1:11">
      <c r="A104" s="278" t="s">
        <v>1130</v>
      </c>
      <c r="B104" s="278" t="s">
        <v>13936</v>
      </c>
      <c r="C104" s="278" t="s">
        <v>1325</v>
      </c>
      <c r="D104" s="278" t="s">
        <v>1100</v>
      </c>
      <c r="E104" s="278" t="s">
        <v>745</v>
      </c>
      <c r="F104" s="278" t="s">
        <v>13320</v>
      </c>
      <c r="G104" s="278"/>
      <c r="H104" s="247" t="s">
        <v>1694</v>
      </c>
      <c r="I104" s="247" t="s">
        <v>13701</v>
      </c>
      <c r="J104" s="280" t="str">
        <f t="shared" si="6"/>
        <v>GoldHenan Zhongyuan Gold Smelter of Zhongjin Gold Co. Ltd.</v>
      </c>
      <c r="K104" s="280" t="str">
        <f t="shared" si="7"/>
        <v>GoldHenan Zhongyuan Gold Smelter of Zhongjin Gold Co. Ltd.</v>
      </c>
    </row>
    <row r="105" spans="1:11">
      <c r="A105" s="278" t="s">
        <v>1130</v>
      </c>
      <c r="B105" s="278" t="s">
        <v>13937</v>
      </c>
      <c r="C105" s="278" t="s">
        <v>1325</v>
      </c>
      <c r="D105" s="278" t="s">
        <v>1100</v>
      </c>
      <c r="E105" s="278" t="s">
        <v>745</v>
      </c>
      <c r="F105" s="278" t="s">
        <v>13320</v>
      </c>
      <c r="G105" s="278"/>
      <c r="H105" s="247" t="s">
        <v>1694</v>
      </c>
      <c r="I105" s="247" t="s">
        <v>13701</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15160</v>
      </c>
      <c r="C106" s="278" t="s">
        <v>15160</v>
      </c>
      <c r="D106" s="278" t="s">
        <v>1101</v>
      </c>
      <c r="E106" s="278" t="s">
        <v>680</v>
      </c>
      <c r="F106" s="278" t="s">
        <v>13320</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13320</v>
      </c>
      <c r="G107" s="278"/>
      <c r="H107" s="247" t="s">
        <v>1595</v>
      </c>
      <c r="I107" s="247" t="s">
        <v>13923</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13320</v>
      </c>
      <c r="G108" s="278"/>
      <c r="H108" s="247" t="s">
        <v>1595</v>
      </c>
      <c r="I108" s="247" t="s">
        <v>13923</v>
      </c>
      <c r="J108" s="280" t="str">
        <f t="shared" si="6"/>
        <v>GoldHeraeus Metals Hong Kong Ltd.</v>
      </c>
      <c r="K108" s="280" t="str">
        <f t="shared" si="7"/>
        <v>GoldHeraeus Metals Hong Kong Ltd.</v>
      </c>
    </row>
    <row r="109" spans="1:11">
      <c r="A109" s="278" t="s">
        <v>1130</v>
      </c>
      <c r="B109" s="278" t="s">
        <v>1227</v>
      </c>
      <c r="C109" s="278" t="s">
        <v>15160</v>
      </c>
      <c r="D109" s="278" t="s">
        <v>1101</v>
      </c>
      <c r="E109" s="278" t="s">
        <v>680</v>
      </c>
      <c r="F109" s="278" t="s">
        <v>13320</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13320</v>
      </c>
      <c r="G110" s="278"/>
      <c r="H110" s="247" t="s">
        <v>2148</v>
      </c>
      <c r="I110" s="247" t="s">
        <v>13703</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13320</v>
      </c>
      <c r="G111" s="278"/>
      <c r="H111" s="247" t="s">
        <v>2148</v>
      </c>
      <c r="I111" s="247" t="s">
        <v>13703</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13320</v>
      </c>
      <c r="G112" s="278"/>
      <c r="H112" s="247" t="s">
        <v>2148</v>
      </c>
      <c r="I112" s="247" t="s">
        <v>13703</v>
      </c>
      <c r="J112" s="280" t="str">
        <f t="shared" si="6"/>
        <v>GoldHunan Chenzhou Mining Industry Co. Ltd.</v>
      </c>
      <c r="K112" s="280" t="str">
        <f t="shared" si="7"/>
        <v>GoldHunan Chenzhou Mining Industry Co. Ltd.</v>
      </c>
    </row>
    <row r="113" spans="1:11">
      <c r="A113" s="278" t="s">
        <v>1130</v>
      </c>
      <c r="B113" s="278" t="s">
        <v>13255</v>
      </c>
      <c r="C113" s="278" t="s">
        <v>13255</v>
      </c>
      <c r="D113" s="278" t="s">
        <v>1100</v>
      </c>
      <c r="E113" s="278" t="s">
        <v>13256</v>
      </c>
      <c r="F113" s="278" t="s">
        <v>13320</v>
      </c>
      <c r="G113" s="278"/>
      <c r="H113" s="247" t="s">
        <v>1787</v>
      </c>
      <c r="I113" s="247" t="s">
        <v>13703</v>
      </c>
      <c r="J113" s="280" t="str">
        <f t="shared" si="6"/>
        <v>GoldHunan Guiyang yinxing Nonferrous Smelting Co., Ltd.</v>
      </c>
      <c r="K113" s="280" t="str">
        <f t="shared" si="7"/>
        <v>GoldHunan Guiyang yinxing Nonferrous Smelting Co., Ltd.</v>
      </c>
    </row>
    <row r="114" spans="1:11">
      <c r="A114" s="278" t="s">
        <v>1130</v>
      </c>
      <c r="B114" s="278" t="s">
        <v>13257</v>
      </c>
      <c r="C114" s="278" t="s">
        <v>13255</v>
      </c>
      <c r="D114" s="278" t="s">
        <v>1100</v>
      </c>
      <c r="E114" s="278" t="s">
        <v>13256</v>
      </c>
      <c r="F114" s="278" t="s">
        <v>13320</v>
      </c>
      <c r="G114" s="278"/>
      <c r="H114" s="247" t="s">
        <v>1787</v>
      </c>
      <c r="I114" s="247" t="s">
        <v>13703</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13320</v>
      </c>
      <c r="G115" s="278"/>
      <c r="H115" s="247" t="s">
        <v>1599</v>
      </c>
      <c r="I115" s="247" t="s">
        <v>12950</v>
      </c>
      <c r="J115" s="280" t="str">
        <f t="shared" si="6"/>
        <v>GoldHwaSeong CJ CO., LTD.</v>
      </c>
      <c r="K115" s="280" t="str">
        <f t="shared" si="7"/>
        <v>GoldHwaSeong CJ CO., LTD.</v>
      </c>
    </row>
    <row r="116" spans="1:11">
      <c r="A116" s="278" t="s">
        <v>1130</v>
      </c>
      <c r="B116" s="278" t="s">
        <v>15161</v>
      </c>
      <c r="C116" s="278" t="s">
        <v>15161</v>
      </c>
      <c r="D116" s="278" t="s">
        <v>1095</v>
      </c>
      <c r="E116" s="278" t="s">
        <v>2279</v>
      </c>
      <c r="F116" s="278" t="s">
        <v>13320</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13320</v>
      </c>
      <c r="G117" s="278"/>
      <c r="H117" s="247" t="s">
        <v>1600</v>
      </c>
      <c r="I117" s="247" t="s">
        <v>13682</v>
      </c>
      <c r="J117" s="280" t="str">
        <f t="shared" si="6"/>
        <v>GoldInner Mongolia Qiankun Gold and Silver Refinery Share Co., Ltd.</v>
      </c>
      <c r="K117" s="280" t="str">
        <f t="shared" si="7"/>
        <v>GoldInner Mongolia Qiankun Gold and Silver Refinery Share Co., Ltd.</v>
      </c>
    </row>
    <row r="118" spans="1:11">
      <c r="A118" s="278" t="s">
        <v>1130</v>
      </c>
      <c r="B118" s="278" t="s">
        <v>13870</v>
      </c>
      <c r="C118" s="278" t="s">
        <v>13870</v>
      </c>
      <c r="D118" s="278" t="s">
        <v>1092</v>
      </c>
      <c r="E118" s="278" t="s">
        <v>13871</v>
      </c>
      <c r="F118" s="278" t="s">
        <v>13320</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13320</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13320</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13320</v>
      </c>
      <c r="G121" s="278"/>
      <c r="H121" s="247" t="s">
        <v>1576</v>
      </c>
      <c r="I121" s="247" t="s">
        <v>6521</v>
      </c>
      <c r="J121" s="280" t="str">
        <f t="shared" si="6"/>
        <v>GoldItalpreziosi</v>
      </c>
      <c r="K121" s="280" t="str">
        <f t="shared" si="7"/>
        <v>GoldItalpreziosi</v>
      </c>
    </row>
    <row r="122" spans="1:11">
      <c r="A122" s="278" t="s">
        <v>1130</v>
      </c>
      <c r="B122" s="278" t="s">
        <v>13938</v>
      </c>
      <c r="C122" s="278" t="s">
        <v>13938</v>
      </c>
      <c r="D122" s="278" t="s">
        <v>1106</v>
      </c>
      <c r="E122" s="278" t="s">
        <v>13954</v>
      </c>
      <c r="F122" s="278" t="s">
        <v>13320</v>
      </c>
      <c r="G122" s="278"/>
      <c r="H122" s="247" t="s">
        <v>13967</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13320</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13320</v>
      </c>
      <c r="G124" s="278"/>
      <c r="H124" s="247" t="s">
        <v>1604</v>
      </c>
      <c r="I124" s="247" t="s">
        <v>13699</v>
      </c>
      <c r="J124" s="280" t="str">
        <f t="shared" si="6"/>
        <v>GoldJCC</v>
      </c>
      <c r="K124" s="280" t="str">
        <f t="shared" si="7"/>
        <v>GoldJCC</v>
      </c>
    </row>
    <row r="125" spans="1:11">
      <c r="A125" s="278" t="s">
        <v>1130</v>
      </c>
      <c r="B125" s="278" t="s">
        <v>2321</v>
      </c>
      <c r="C125" s="278" t="s">
        <v>2321</v>
      </c>
      <c r="D125" s="278" t="s">
        <v>1100</v>
      </c>
      <c r="E125" s="278" t="s">
        <v>687</v>
      </c>
      <c r="F125" s="278" t="s">
        <v>13320</v>
      </c>
      <c r="G125" s="278"/>
      <c r="H125" s="247" t="s">
        <v>1604</v>
      </c>
      <c r="I125" s="247" t="s">
        <v>13699</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13320</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13320</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13320</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13320</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13320</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15159</v>
      </c>
      <c r="C131" s="278" t="s">
        <v>15159</v>
      </c>
      <c r="D131" s="278" t="s">
        <v>883</v>
      </c>
      <c r="E131" s="278" t="s">
        <v>674</v>
      </c>
      <c r="F131" s="278" t="s">
        <v>13320</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13320</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13320</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15162</v>
      </c>
      <c r="C134" s="278" t="s">
        <v>15162</v>
      </c>
      <c r="D134" s="278" t="s">
        <v>13165</v>
      </c>
      <c r="E134" s="278" t="s">
        <v>15163</v>
      </c>
      <c r="F134" s="278" t="s">
        <v>13320</v>
      </c>
      <c r="G134" s="278"/>
      <c r="H134" s="247" t="s">
        <v>15237</v>
      </c>
      <c r="I134" s="247" t="s">
        <v>15238</v>
      </c>
      <c r="J134" s="280" t="str">
        <f t="shared" si="6"/>
        <v>GoldK.A. Rasmussen</v>
      </c>
      <c r="K134" s="280" t="str">
        <f t="shared" si="7"/>
        <v>GoldK.A. Rasmussen</v>
      </c>
    </row>
    <row r="135" spans="1:11">
      <c r="A135" s="278" t="s">
        <v>1130</v>
      </c>
      <c r="B135" s="278" t="s">
        <v>1716</v>
      </c>
      <c r="C135" s="278" t="s">
        <v>1716</v>
      </c>
      <c r="D135" s="278" t="s">
        <v>1092</v>
      </c>
      <c r="E135" s="278" t="s">
        <v>1717</v>
      </c>
      <c r="F135" s="278" t="s">
        <v>13320</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13320</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13320</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13320</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13320</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13320</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13320</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13320</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13320</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13320</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13320</v>
      </c>
      <c r="G145" s="278"/>
      <c r="H145" s="247" t="s">
        <v>1724</v>
      </c>
      <c r="I145" s="247" t="s">
        <v>12956</v>
      </c>
      <c r="J145" s="280" t="str">
        <f t="shared" si="8"/>
        <v>GoldKorea Zinc Co., Ltd.</v>
      </c>
      <c r="K145" s="280" t="str">
        <f t="shared" si="9"/>
        <v>GoldKorea Zinc Co., Ltd.</v>
      </c>
    </row>
    <row r="146" spans="1:11">
      <c r="A146" s="278" t="s">
        <v>1130</v>
      </c>
      <c r="B146" s="278" t="s">
        <v>15164</v>
      </c>
      <c r="C146" s="278" t="s">
        <v>906</v>
      </c>
      <c r="D146" s="278" t="s">
        <v>1108</v>
      </c>
      <c r="E146" s="278" t="s">
        <v>673</v>
      </c>
      <c r="F146" s="278" t="s">
        <v>13320</v>
      </c>
      <c r="G146" s="278"/>
      <c r="H146" s="247" t="s">
        <v>1581</v>
      </c>
      <c r="I146" s="247" t="s">
        <v>1582</v>
      </c>
      <c r="J146" s="280" t="str">
        <f t="shared" si="8"/>
        <v>GoldKosak Seiren</v>
      </c>
      <c r="K146" s="280" t="str">
        <f t="shared" si="9"/>
        <v>GoldKosak Seiren</v>
      </c>
    </row>
    <row r="147" spans="1:11">
      <c r="A147" s="278" t="s">
        <v>1130</v>
      </c>
      <c r="B147" s="278" t="s">
        <v>12999</v>
      </c>
      <c r="C147" s="278" t="s">
        <v>694</v>
      </c>
      <c r="D147" s="278" t="s">
        <v>2456</v>
      </c>
      <c r="E147" s="278" t="s">
        <v>695</v>
      </c>
      <c r="F147" s="278" t="s">
        <v>13320</v>
      </c>
      <c r="G147" s="278"/>
      <c r="H147" s="247" t="s">
        <v>1614</v>
      </c>
      <c r="I147" s="247" t="s">
        <v>1607</v>
      </c>
      <c r="J147" s="280" t="str">
        <f t="shared" si="8"/>
        <v>GoldKUC</v>
      </c>
      <c r="K147" s="280" t="str">
        <f t="shared" si="9"/>
        <v>GoldKUC</v>
      </c>
    </row>
    <row r="148" spans="1:11">
      <c r="A148" s="278" t="s">
        <v>1130</v>
      </c>
      <c r="B148" s="278" t="s">
        <v>13939</v>
      </c>
      <c r="C148" s="278" t="s">
        <v>13939</v>
      </c>
      <c r="D148" s="278" t="s">
        <v>1106</v>
      </c>
      <c r="E148" s="278" t="s">
        <v>13955</v>
      </c>
      <c r="F148" s="278" t="s">
        <v>13320</v>
      </c>
      <c r="G148" s="278"/>
      <c r="H148" s="247" t="s">
        <v>13968</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13320</v>
      </c>
      <c r="G149" s="278"/>
      <c r="H149" s="247" t="s">
        <v>1617</v>
      </c>
      <c r="I149" s="247" t="s">
        <v>12939</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13320</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13320</v>
      </c>
      <c r="G151" s="278"/>
      <c r="H151" s="247" t="s">
        <v>1566</v>
      </c>
      <c r="I151" s="247" t="s">
        <v>1567</v>
      </c>
      <c r="J151" s="280" t="str">
        <f t="shared" si="8"/>
        <v>GoldLa Caridad</v>
      </c>
      <c r="K151" s="280" t="str">
        <f t="shared" si="9"/>
        <v>GoldLa Caridad</v>
      </c>
    </row>
    <row r="152" spans="1:11">
      <c r="A152" s="278" t="s">
        <v>1130</v>
      </c>
      <c r="B152" s="278" t="s">
        <v>25</v>
      </c>
      <c r="C152" s="278" t="s">
        <v>15150</v>
      </c>
      <c r="D152" s="278" t="s">
        <v>1100</v>
      </c>
      <c r="E152" s="278" t="s">
        <v>734</v>
      </c>
      <c r="F152" s="278" t="s">
        <v>13320</v>
      </c>
      <c r="G152" s="278"/>
      <c r="H152" s="247" t="s">
        <v>1663</v>
      </c>
      <c r="I152" s="247" t="s">
        <v>13700</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13320</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13320</v>
      </c>
      <c r="G154" s="278"/>
      <c r="H154" s="247" t="s">
        <v>1619</v>
      </c>
      <c r="I154" s="247" t="s">
        <v>13701</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13320</v>
      </c>
      <c r="G155" s="278"/>
      <c r="H155" s="247" t="s">
        <v>1619</v>
      </c>
      <c r="I155" s="247" t="s">
        <v>13701</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13320</v>
      </c>
      <c r="G156" s="278"/>
      <c r="H156" s="247" t="s">
        <v>1619</v>
      </c>
      <c r="I156" s="247" t="s">
        <v>13701</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13320</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13320</v>
      </c>
      <c r="G158" s="278"/>
      <c r="H158" s="247" t="s">
        <v>1620</v>
      </c>
      <c r="I158" s="247" t="s">
        <v>12946</v>
      </c>
      <c r="J158" s="280" t="str">
        <f t="shared" si="8"/>
        <v>GoldLS-NIKKO Copper Inc.</v>
      </c>
      <c r="K158" s="280" t="str">
        <f t="shared" si="9"/>
        <v>GoldLS-NIKKO Copper Inc.</v>
      </c>
    </row>
    <row r="159" spans="1:11">
      <c r="A159" s="278" t="s">
        <v>1130</v>
      </c>
      <c r="B159" s="278" t="s">
        <v>13934</v>
      </c>
      <c r="C159" s="278" t="s">
        <v>13934</v>
      </c>
      <c r="D159" s="278" t="s">
        <v>1111</v>
      </c>
      <c r="E159" s="278" t="s">
        <v>2522</v>
      </c>
      <c r="F159" s="278" t="s">
        <v>13320</v>
      </c>
      <c r="G159" s="278"/>
      <c r="H159" s="247" t="s">
        <v>2523</v>
      </c>
      <c r="I159" s="247" t="s">
        <v>12945</v>
      </c>
      <c r="J159" s="280" t="str">
        <f t="shared" si="8"/>
        <v>GoldLT Metal Ltd.</v>
      </c>
      <c r="K159" s="280" t="str">
        <f t="shared" si="9"/>
        <v>GoldLT Metal Ltd.</v>
      </c>
    </row>
    <row r="160" spans="1:11">
      <c r="A160" s="278" t="s">
        <v>1130</v>
      </c>
      <c r="B160" s="278" t="s">
        <v>1621</v>
      </c>
      <c r="C160" s="278" t="s">
        <v>1621</v>
      </c>
      <c r="D160" s="278" t="s">
        <v>1100</v>
      </c>
      <c r="E160" s="278" t="s">
        <v>702</v>
      </c>
      <c r="F160" s="278" t="s">
        <v>13320</v>
      </c>
      <c r="G160" s="278"/>
      <c r="H160" s="247" t="s">
        <v>1622</v>
      </c>
      <c r="I160" s="247" t="s">
        <v>13701</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13320</v>
      </c>
      <c r="G161" s="278"/>
      <c r="H161" s="247" t="s">
        <v>1622</v>
      </c>
      <c r="I161" s="247" t="s">
        <v>13701</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13320</v>
      </c>
      <c r="G162" s="278"/>
      <c r="H162" s="247" t="s">
        <v>1622</v>
      </c>
      <c r="I162" s="247" t="s">
        <v>13701</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13320</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13320</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13320</v>
      </c>
      <c r="G165" s="278"/>
      <c r="H165" s="247" t="s">
        <v>1625</v>
      </c>
      <c r="I165" s="247" t="s">
        <v>1587</v>
      </c>
      <c r="J165" s="280" t="str">
        <f t="shared" si="8"/>
        <v>GoldMatsuda Sangyo Co., Ltd.</v>
      </c>
      <c r="K165" s="280" t="str">
        <f t="shared" si="9"/>
        <v>GoldMatsuda Sangyo Co., Ltd.</v>
      </c>
    </row>
    <row r="166" spans="1:11">
      <c r="A166" s="278" t="s">
        <v>1130</v>
      </c>
      <c r="B166" s="278" t="s">
        <v>15165</v>
      </c>
      <c r="C166" s="278" t="s">
        <v>15165</v>
      </c>
      <c r="D166" s="278" t="s">
        <v>1106</v>
      </c>
      <c r="E166" s="278" t="s">
        <v>15166</v>
      </c>
      <c r="F166" s="278" t="s">
        <v>13320</v>
      </c>
      <c r="G166" s="278"/>
      <c r="H166" s="247" t="s">
        <v>15239</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13320</v>
      </c>
      <c r="G167" s="278"/>
      <c r="H167" s="247" t="s">
        <v>1670</v>
      </c>
      <c r="I167" s="247" t="s">
        <v>2229</v>
      </c>
      <c r="J167" s="280" t="str">
        <f t="shared" si="8"/>
        <v>GoldMEM(Sumitomo Group)</v>
      </c>
      <c r="K167" s="280" t="str">
        <f t="shared" si="9"/>
        <v>GoldMEM(Sumitomo Group)</v>
      </c>
    </row>
    <row r="168" spans="1:11">
      <c r="A168" s="278" t="s">
        <v>1130</v>
      </c>
      <c r="B168" s="278" t="s">
        <v>15167</v>
      </c>
      <c r="C168" s="278" t="s">
        <v>15167</v>
      </c>
      <c r="D168" s="278" t="s">
        <v>893</v>
      </c>
      <c r="E168" s="278" t="s">
        <v>15168</v>
      </c>
      <c r="F168" s="278" t="s">
        <v>13320</v>
      </c>
      <c r="G168" s="278"/>
      <c r="H168" s="247" t="s">
        <v>15561</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13320</v>
      </c>
      <c r="G169" s="278"/>
      <c r="H169" s="247" t="s">
        <v>1633</v>
      </c>
      <c r="I169" s="247" t="s">
        <v>12964</v>
      </c>
      <c r="J169" s="280" t="str">
        <f t="shared" si="8"/>
        <v>GoldMetal?rgica Met-Mex Pe?oles, S.A. de C.V</v>
      </c>
      <c r="K169" s="280" t="str">
        <f t="shared" si="9"/>
        <v>GoldMetal?rgica Met-Mex Pe?oles, S.A. de C.V</v>
      </c>
    </row>
    <row r="170" spans="1:11">
      <c r="A170" s="278" t="s">
        <v>1130</v>
      </c>
      <c r="B170" s="278" t="s">
        <v>15169</v>
      </c>
      <c r="C170" s="278" t="s">
        <v>15169</v>
      </c>
      <c r="D170" s="278" t="s">
        <v>2456</v>
      </c>
      <c r="E170" s="278" t="s">
        <v>15170</v>
      </c>
      <c r="F170" s="278" t="s">
        <v>13320</v>
      </c>
      <c r="G170" s="278"/>
      <c r="H170" s="247" t="s">
        <v>15240</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13320</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13320</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13320</v>
      </c>
      <c r="G173" s="278"/>
      <c r="H173" s="247" t="s">
        <v>1628</v>
      </c>
      <c r="I173" s="247" t="s">
        <v>13923</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13320</v>
      </c>
      <c r="G174" s="278"/>
      <c r="H174" s="247" t="s">
        <v>12802</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13320</v>
      </c>
      <c r="G175" s="278"/>
      <c r="H175" s="247" t="s">
        <v>2536</v>
      </c>
      <c r="I175" s="247" t="s">
        <v>13712</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13320</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13320</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13320</v>
      </c>
      <c r="G178" s="278"/>
      <c r="H178" s="247" t="s">
        <v>1633</v>
      </c>
      <c r="I178" s="247" t="s">
        <v>12964</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13320</v>
      </c>
      <c r="G179" s="278"/>
      <c r="H179" s="247" t="s">
        <v>1633</v>
      </c>
      <c r="I179" s="247" t="s">
        <v>12964</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13320</v>
      </c>
      <c r="G180" s="278"/>
      <c r="H180" s="247" t="s">
        <v>1633</v>
      </c>
      <c r="I180" s="247" t="s">
        <v>12964</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13320</v>
      </c>
      <c r="G181" s="278"/>
      <c r="H181" s="247" t="s">
        <v>1633</v>
      </c>
      <c r="I181" s="247" t="s">
        <v>12964</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13320</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13320</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13320</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13320</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13320</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13320</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13320</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13320</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13320</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13320</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13000</v>
      </c>
      <c r="C192" s="278" t="s">
        <v>13000</v>
      </c>
      <c r="D192" s="278" t="s">
        <v>1111</v>
      </c>
      <c r="E192" s="278" t="s">
        <v>13001</v>
      </c>
      <c r="F192" s="278" t="s">
        <v>13320</v>
      </c>
      <c r="G192" s="278"/>
      <c r="H192" s="247" t="s">
        <v>13019</v>
      </c>
      <c r="I192" s="247" t="s">
        <v>12950</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13320</v>
      </c>
      <c r="G193" s="278"/>
      <c r="H193" s="247" t="s">
        <v>1640</v>
      </c>
      <c r="I193" s="247" t="s">
        <v>1641</v>
      </c>
      <c r="J193" s="280" t="str">
        <f t="shared" si="8"/>
        <v>GoldNihon Material Co., Ltd.</v>
      </c>
      <c r="K193" s="280" t="str">
        <f t="shared" si="9"/>
        <v>GoldNihon Material Co., Ltd.</v>
      </c>
    </row>
    <row r="194" spans="1:11">
      <c r="A194" s="278" t="s">
        <v>1130</v>
      </c>
      <c r="B194" s="278" t="s">
        <v>15562</v>
      </c>
      <c r="C194" s="278" t="s">
        <v>2168</v>
      </c>
      <c r="D194" s="278" t="s">
        <v>1108</v>
      </c>
      <c r="E194" s="278" t="s">
        <v>715</v>
      </c>
      <c r="F194" s="278" t="s">
        <v>13320</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13320</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13320</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13320</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13320</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13320</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13320</v>
      </c>
      <c r="G200" s="278"/>
      <c r="H200" s="247" t="s">
        <v>1645</v>
      </c>
      <c r="I200" s="247" t="s">
        <v>10114</v>
      </c>
      <c r="J200" s="280" t="str">
        <f t="shared" si="10"/>
        <v>GoldOJSC Krastsvetmet</v>
      </c>
      <c r="K200" s="280" t="str">
        <f t="shared" si="11"/>
        <v>GoldOJSC Krastsvetmet</v>
      </c>
    </row>
    <row r="201" spans="1:11">
      <c r="A201" s="278" t="s">
        <v>1130</v>
      </c>
      <c r="B201" s="278" t="s">
        <v>2214</v>
      </c>
      <c r="C201" s="278" t="s">
        <v>15159</v>
      </c>
      <c r="D201" s="278" t="s">
        <v>883</v>
      </c>
      <c r="E201" s="278" t="s">
        <v>674</v>
      </c>
      <c r="F201" s="278" t="s">
        <v>13320</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13320</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13320</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13320</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13320</v>
      </c>
      <c r="G205" s="278"/>
      <c r="H205" s="247" t="s">
        <v>2502</v>
      </c>
      <c r="I205" s="247" t="s">
        <v>13700</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13320</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13320</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13320</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13320</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13320</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13320</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13320</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13320</v>
      </c>
      <c r="G213" s="278"/>
      <c r="H213" s="247" t="s">
        <v>1650</v>
      </c>
      <c r="I213" s="247" t="s">
        <v>1630</v>
      </c>
      <c r="J213" s="280" t="str">
        <f t="shared" si="10"/>
        <v>GoldPX Précinox S.A.</v>
      </c>
      <c r="K213" s="280" t="str">
        <f t="shared" si="11"/>
        <v>GoldPX Précinox S.A.</v>
      </c>
    </row>
    <row r="214" spans="1:11">
      <c r="A214" s="278" t="s">
        <v>1130</v>
      </c>
      <c r="B214" s="278" t="s">
        <v>13258</v>
      </c>
      <c r="C214" s="278" t="s">
        <v>13258</v>
      </c>
      <c r="D214" s="278" t="s">
        <v>2456</v>
      </c>
      <c r="E214" s="278" t="s">
        <v>13259</v>
      </c>
      <c r="F214" s="278" t="s">
        <v>13320</v>
      </c>
      <c r="G214" s="278"/>
      <c r="H214" s="247" t="s">
        <v>13319</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13320</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13320</v>
      </c>
      <c r="G216" s="278"/>
      <c r="H216" s="247" t="s">
        <v>1620</v>
      </c>
      <c r="I216" s="247" t="s">
        <v>12946</v>
      </c>
      <c r="J216" s="280" t="str">
        <f t="shared" si="10"/>
        <v>GoldRefinery LS-Nikko Copper Inc.</v>
      </c>
      <c r="K216" s="280" t="str">
        <f t="shared" si="11"/>
        <v>GoldRefinery LS-Nikko Copper Inc.</v>
      </c>
    </row>
    <row r="217" spans="1:11">
      <c r="A217" s="278" t="s">
        <v>1130</v>
      </c>
      <c r="B217" s="278" t="s">
        <v>13002</v>
      </c>
      <c r="C217" s="278" t="s">
        <v>13002</v>
      </c>
      <c r="D217" s="278" t="s">
        <v>1100</v>
      </c>
      <c r="E217" s="278" t="s">
        <v>675</v>
      </c>
      <c r="F217" s="278" t="s">
        <v>13320</v>
      </c>
      <c r="G217" s="278"/>
      <c r="H217" s="247" t="s">
        <v>1589</v>
      </c>
      <c r="I217" s="247" t="s">
        <v>13710</v>
      </c>
      <c r="J217" s="280" t="str">
        <f t="shared" si="10"/>
        <v>GoldRefinery of Seemine Gold Co., Ltd.</v>
      </c>
      <c r="K217" s="280" t="str">
        <f t="shared" si="11"/>
        <v>GoldRefinery of Seemine Gold Co., Ltd.</v>
      </c>
    </row>
    <row r="218" spans="1:11">
      <c r="A218" s="278" t="s">
        <v>1130</v>
      </c>
      <c r="B218" s="278" t="s">
        <v>2337</v>
      </c>
      <c r="C218" s="278" t="s">
        <v>13872</v>
      </c>
      <c r="D218" s="278" t="s">
        <v>1116</v>
      </c>
      <c r="E218" s="278" t="s">
        <v>2338</v>
      </c>
      <c r="F218" s="278" t="s">
        <v>13320</v>
      </c>
      <c r="G218" s="278"/>
      <c r="H218" s="247" t="s">
        <v>2373</v>
      </c>
      <c r="I218" s="247" t="s">
        <v>8948</v>
      </c>
      <c r="J218" s="280" t="str">
        <f t="shared" si="10"/>
        <v>GoldRemondis Argentia B.V.</v>
      </c>
      <c r="K218" s="280" t="str">
        <f t="shared" si="11"/>
        <v>GoldRemondis Argentia B.V.</v>
      </c>
    </row>
    <row r="219" spans="1:11">
      <c r="A219" s="278" t="s">
        <v>1130</v>
      </c>
      <c r="B219" s="278" t="s">
        <v>13872</v>
      </c>
      <c r="C219" s="278" t="s">
        <v>13872</v>
      </c>
      <c r="D219" s="278" t="s">
        <v>1116</v>
      </c>
      <c r="E219" s="278" t="s">
        <v>2338</v>
      </c>
      <c r="F219" s="278" t="s">
        <v>13320</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13320</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13320</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13320</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13320</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13577</v>
      </c>
      <c r="E224" s="278" t="s">
        <v>2340</v>
      </c>
      <c r="F224" s="278" t="s">
        <v>13320</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13320</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13320</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13320</v>
      </c>
      <c r="G227" s="278"/>
      <c r="H227" s="247" t="s">
        <v>1578</v>
      </c>
      <c r="I227" s="247" t="s">
        <v>12945</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13320</v>
      </c>
      <c r="G228" s="278"/>
      <c r="H228" s="247" t="s">
        <v>1578</v>
      </c>
      <c r="I228" s="247" t="s">
        <v>12945</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13320</v>
      </c>
      <c r="G229" s="278"/>
      <c r="H229" s="247" t="s">
        <v>1658</v>
      </c>
      <c r="I229" s="247" t="s">
        <v>12952</v>
      </c>
      <c r="J229" s="280" t="str">
        <f t="shared" si="10"/>
        <v>GoldSamwon Metals Corp.</v>
      </c>
      <c r="K229" s="280" t="str">
        <f t="shared" si="11"/>
        <v>GoldSamwon Metals Corp.</v>
      </c>
    </row>
    <row r="230" spans="1:11">
      <c r="A230" s="278" t="s">
        <v>1130</v>
      </c>
      <c r="B230" s="278" t="s">
        <v>15171</v>
      </c>
      <c r="C230" s="278" t="s">
        <v>15171</v>
      </c>
      <c r="D230" s="278" t="s">
        <v>13066</v>
      </c>
      <c r="E230" s="278" t="s">
        <v>15172</v>
      </c>
      <c r="F230" s="278" t="s">
        <v>13320</v>
      </c>
      <c r="G230" s="278"/>
      <c r="H230" s="247" t="s">
        <v>15241</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13320</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13320</v>
      </c>
      <c r="G232" s="278"/>
      <c r="H232" s="247" t="s">
        <v>1578</v>
      </c>
      <c r="I232" s="247" t="s">
        <v>12945</v>
      </c>
      <c r="J232" s="280" t="str">
        <f t="shared" si="10"/>
        <v>GoldSD (Samdok) Metal</v>
      </c>
      <c r="K232" s="280" t="str">
        <f t="shared" si="11"/>
        <v>GoldSD (Samdok) Metal</v>
      </c>
    </row>
    <row r="233" spans="1:11">
      <c r="A233" s="278" t="s">
        <v>1130</v>
      </c>
      <c r="B233" s="278" t="s">
        <v>15173</v>
      </c>
      <c r="C233" s="278" t="s">
        <v>15173</v>
      </c>
      <c r="D233" s="278" t="s">
        <v>13152</v>
      </c>
      <c r="E233" s="278" t="s">
        <v>15174</v>
      </c>
      <c r="F233" s="278" t="s">
        <v>13320</v>
      </c>
      <c r="G233" s="278"/>
      <c r="H233" s="247" t="s">
        <v>15242</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13320</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13320</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13320</v>
      </c>
      <c r="G236" s="278"/>
      <c r="H236" s="247" t="s">
        <v>1659</v>
      </c>
      <c r="I236" s="247" t="s">
        <v>4705</v>
      </c>
      <c r="J236" s="280" t="str">
        <f t="shared" si="10"/>
        <v>GoldSempsa JP (Cookson Sempsa)</v>
      </c>
      <c r="K236" s="280" t="str">
        <f t="shared" si="11"/>
        <v>GoldSempsa JP (Cookson Sempsa)</v>
      </c>
    </row>
    <row r="237" spans="1:11">
      <c r="A237" s="278" t="s">
        <v>1130</v>
      </c>
      <c r="B237" s="278" t="s">
        <v>15175</v>
      </c>
      <c r="C237" s="278" t="s">
        <v>15150</v>
      </c>
      <c r="D237" s="278" t="s">
        <v>1100</v>
      </c>
      <c r="E237" s="278" t="s">
        <v>734</v>
      </c>
      <c r="F237" s="278" t="s">
        <v>13320</v>
      </c>
      <c r="G237" s="278"/>
      <c r="H237" s="247" t="s">
        <v>1663</v>
      </c>
      <c r="I237" s="247" t="s">
        <v>13700</v>
      </c>
      <c r="J237" s="280" t="str">
        <f t="shared" si="10"/>
        <v>GoldShan Dong Huangjin</v>
      </c>
      <c r="K237" s="280" t="str">
        <f t="shared" si="11"/>
        <v>GoldShan Dong Huangjin</v>
      </c>
    </row>
    <row r="238" spans="1:11">
      <c r="A238" s="278" t="s">
        <v>1130</v>
      </c>
      <c r="B238" s="278" t="s">
        <v>1676</v>
      </c>
      <c r="C238" s="278" t="s">
        <v>15150</v>
      </c>
      <c r="D238" s="278" t="s">
        <v>1100</v>
      </c>
      <c r="E238" s="278" t="s">
        <v>734</v>
      </c>
      <c r="F238" s="278" t="s">
        <v>13320</v>
      </c>
      <c r="G238" s="278"/>
      <c r="H238" s="247" t="s">
        <v>1663</v>
      </c>
      <c r="I238" s="247" t="s">
        <v>13700</v>
      </c>
      <c r="J238" s="280" t="str">
        <f t="shared" si="10"/>
        <v>GoldShandong Gold Mine(Laizhou) Smelter Co., Ltd.</v>
      </c>
      <c r="K238" s="280" t="str">
        <f t="shared" si="11"/>
        <v>GoldShandong Gold Mine(Laizhou) Smelter Co., Ltd.</v>
      </c>
    </row>
    <row r="239" spans="1:11">
      <c r="A239" s="278" t="s">
        <v>1130</v>
      </c>
      <c r="B239" s="278" t="s">
        <v>15150</v>
      </c>
      <c r="C239" s="278" t="s">
        <v>15150</v>
      </c>
      <c r="D239" s="278" t="s">
        <v>1100</v>
      </c>
      <c r="E239" s="278" t="s">
        <v>734</v>
      </c>
      <c r="F239" s="278" t="s">
        <v>13320</v>
      </c>
      <c r="G239" s="278"/>
      <c r="H239" s="247" t="s">
        <v>1663</v>
      </c>
      <c r="I239" s="247" t="s">
        <v>13700</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13320</v>
      </c>
      <c r="G240" s="278"/>
      <c r="H240" s="247" t="s">
        <v>1592</v>
      </c>
      <c r="I240" s="247" t="s">
        <v>13700</v>
      </c>
      <c r="J240" s="280" t="str">
        <f t="shared" si="10"/>
        <v>GoldShandong Guoda Gold Co., Ltd.</v>
      </c>
      <c r="K240" s="280" t="str">
        <f t="shared" si="11"/>
        <v>GoldShandong Guoda Gold Co., Ltd.</v>
      </c>
    </row>
    <row r="241" spans="1:11">
      <c r="A241" s="278" t="s">
        <v>1130</v>
      </c>
      <c r="B241" s="278" t="s">
        <v>15176</v>
      </c>
      <c r="C241" s="278" t="s">
        <v>15150</v>
      </c>
      <c r="D241" s="278" t="s">
        <v>1100</v>
      </c>
      <c r="E241" s="278" t="s">
        <v>734</v>
      </c>
      <c r="F241" s="278" t="s">
        <v>13320</v>
      </c>
      <c r="G241" s="278"/>
      <c r="H241" s="247" t="s">
        <v>1663</v>
      </c>
      <c r="I241" s="247" t="s">
        <v>13700</v>
      </c>
      <c r="J241" s="280" t="str">
        <f t="shared" si="10"/>
        <v>Goldshandong huangjin</v>
      </c>
      <c r="K241" s="280" t="str">
        <f t="shared" si="11"/>
        <v>Goldshandong huangjin</v>
      </c>
    </row>
    <row r="242" spans="1:11">
      <c r="A242" s="278" t="s">
        <v>1130</v>
      </c>
      <c r="B242" s="278" t="s">
        <v>13873</v>
      </c>
      <c r="C242" s="278" t="s">
        <v>13873</v>
      </c>
      <c r="D242" s="278" t="s">
        <v>1100</v>
      </c>
      <c r="E242" s="278" t="s">
        <v>13874</v>
      </c>
      <c r="F242" s="278" t="s">
        <v>13320</v>
      </c>
      <c r="G242" s="278"/>
      <c r="H242" s="247" t="s">
        <v>1663</v>
      </c>
      <c r="I242" s="247" t="s">
        <v>13700</v>
      </c>
      <c r="J242" s="280" t="str">
        <f t="shared" si="10"/>
        <v>GoldShandong Humon Smelting Co., Ltd.</v>
      </c>
      <c r="K242" s="280" t="str">
        <f t="shared" si="11"/>
        <v>GoldShandong Humon Smelting Co., Ltd.</v>
      </c>
    </row>
    <row r="243" spans="1:11">
      <c r="A243" s="278" t="s">
        <v>1130</v>
      </c>
      <c r="B243" s="278" t="s">
        <v>13003</v>
      </c>
      <c r="C243" s="278" t="s">
        <v>15150</v>
      </c>
      <c r="D243" s="278" t="s">
        <v>1100</v>
      </c>
      <c r="E243" s="278" t="s">
        <v>734</v>
      </c>
      <c r="F243" s="278" t="s">
        <v>13320</v>
      </c>
      <c r="G243" s="278"/>
      <c r="H243" s="247" t="s">
        <v>1663</v>
      </c>
      <c r="I243" s="247" t="s">
        <v>13700</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13320</v>
      </c>
      <c r="G244" s="278"/>
      <c r="H244" s="247" t="s">
        <v>1663</v>
      </c>
      <c r="I244" s="247" t="s">
        <v>13700</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13320</v>
      </c>
      <c r="G245" s="278"/>
      <c r="H245" s="247" t="s">
        <v>1663</v>
      </c>
      <c r="I245" s="247" t="s">
        <v>13700</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13320</v>
      </c>
      <c r="G246" s="278"/>
      <c r="H246" s="247" t="s">
        <v>1592</v>
      </c>
      <c r="I246" s="247" t="s">
        <v>13700</v>
      </c>
      <c r="J246" s="280" t="str">
        <f t="shared" si="10"/>
        <v>GoldShandong Zhaojin Gold &amp; Silver Refinery Co., Ltd.</v>
      </c>
      <c r="K246" s="280" t="str">
        <f t="shared" si="11"/>
        <v>GoldShandong Zhaojin Gold &amp; Silver Refinery Co., Ltd.</v>
      </c>
    </row>
    <row r="247" spans="1:11">
      <c r="A247" s="278" t="s">
        <v>1130</v>
      </c>
      <c r="B247" s="278" t="s">
        <v>1665</v>
      </c>
      <c r="C247" s="278" t="s">
        <v>15150</v>
      </c>
      <c r="D247" s="278" t="s">
        <v>1100</v>
      </c>
      <c r="E247" s="278" t="s">
        <v>734</v>
      </c>
      <c r="F247" s="278" t="s">
        <v>13320</v>
      </c>
      <c r="G247" s="278"/>
      <c r="H247" s="247" t="s">
        <v>1663</v>
      </c>
      <c r="I247" s="247" t="s">
        <v>13700</v>
      </c>
      <c r="J247" s="280" t="str">
        <f t="shared" si="10"/>
        <v>GoldShangdong Gold (Laizhou)</v>
      </c>
      <c r="K247" s="280" t="str">
        <f t="shared" si="11"/>
        <v>GoldShangdong Gold (Laizhou)</v>
      </c>
    </row>
    <row r="248" spans="1:11">
      <c r="A248" s="278" t="s">
        <v>1130</v>
      </c>
      <c r="B248" s="278" t="s">
        <v>15563</v>
      </c>
      <c r="C248" s="278" t="s">
        <v>15563</v>
      </c>
      <c r="D248" s="278" t="s">
        <v>1100</v>
      </c>
      <c r="E248" s="278" t="s">
        <v>15564</v>
      </c>
      <c r="F248" s="278" t="s">
        <v>13320</v>
      </c>
      <c r="G248" s="278"/>
      <c r="H248" s="247" t="s">
        <v>15243</v>
      </c>
      <c r="I248" s="247" t="s">
        <v>15244</v>
      </c>
      <c r="J248" s="280" t="str">
        <f t="shared" si="10"/>
        <v>GoldShenzhen CuiLu Gold Co., Ltd.</v>
      </c>
      <c r="K248" s="280" t="str">
        <f t="shared" si="11"/>
        <v>GoldShenzhen CuiLu Gold Co., Ltd.</v>
      </c>
    </row>
    <row r="249" spans="1:11">
      <c r="A249" s="278" t="s">
        <v>1130</v>
      </c>
      <c r="B249" s="278" t="s">
        <v>15177</v>
      </c>
      <c r="C249" s="278" t="s">
        <v>15177</v>
      </c>
      <c r="D249" s="278" t="s">
        <v>1100</v>
      </c>
      <c r="E249" s="278" t="s">
        <v>15178</v>
      </c>
      <c r="F249" s="278" t="s">
        <v>13320</v>
      </c>
      <c r="G249" s="278"/>
      <c r="H249" s="247" t="s">
        <v>15243</v>
      </c>
      <c r="I249" s="247" t="s">
        <v>15244</v>
      </c>
      <c r="J249" s="280" t="str">
        <f t="shared" si="10"/>
        <v>GoldShenzhen Zhonghenglong Real Industry Co., Ltd.</v>
      </c>
      <c r="K249" s="280" t="str">
        <f t="shared" si="11"/>
        <v>GoldShenzhen Zhonghenglong Real Industry Co., Ltd.</v>
      </c>
    </row>
    <row r="250" spans="1:11">
      <c r="A250" s="278" t="s">
        <v>1130</v>
      </c>
      <c r="B250" s="278" t="s">
        <v>13940</v>
      </c>
      <c r="C250" s="278" t="s">
        <v>13940</v>
      </c>
      <c r="D250" s="278" t="s">
        <v>1106</v>
      </c>
      <c r="E250" s="278" t="s">
        <v>13956</v>
      </c>
      <c r="F250" s="278" t="s">
        <v>13320</v>
      </c>
      <c r="G250" s="278"/>
      <c r="H250" s="247" t="s">
        <v>13964</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13320</v>
      </c>
      <c r="G251" s="278"/>
      <c r="H251" s="247" t="s">
        <v>1671</v>
      </c>
      <c r="I251" s="247" t="s">
        <v>1672</v>
      </c>
      <c r="J251" s="280" t="str">
        <f t="shared" si="10"/>
        <v>GoldShonan Plant Tanaka Kikinzoku</v>
      </c>
      <c r="K251" s="280" t="str">
        <f t="shared" si="11"/>
        <v>GoldShonan Plant Tanaka Kikinzoku</v>
      </c>
    </row>
    <row r="252" spans="1:11">
      <c r="A252" s="278" t="s">
        <v>1130</v>
      </c>
      <c r="B252" s="278" t="s">
        <v>13004</v>
      </c>
      <c r="C252" s="278" t="s">
        <v>914</v>
      </c>
      <c r="D252" s="278" t="s">
        <v>883</v>
      </c>
      <c r="E252" s="278" t="s">
        <v>729</v>
      </c>
      <c r="F252" s="278" t="s">
        <v>13320</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13320</v>
      </c>
      <c r="G253" s="278"/>
      <c r="H253" s="247" t="s">
        <v>1667</v>
      </c>
      <c r="I253" s="247" t="s">
        <v>13706</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13320</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13320</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13320</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13320</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13320</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13320</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13320</v>
      </c>
      <c r="G260" s="278"/>
      <c r="H260" s="247" t="s">
        <v>1669</v>
      </c>
      <c r="I260" s="247" t="s">
        <v>11590</v>
      </c>
      <c r="J260" s="280" t="str">
        <f t="shared" si="10"/>
        <v>GoldSolartech</v>
      </c>
      <c r="K260" s="280" t="str">
        <f t="shared" si="11"/>
        <v>GoldSolartech</v>
      </c>
    </row>
    <row r="261" spans="1:11">
      <c r="A261" s="278" t="s">
        <v>1130</v>
      </c>
      <c r="B261" s="278" t="s">
        <v>13875</v>
      </c>
      <c r="C261" s="278" t="s">
        <v>13875</v>
      </c>
      <c r="D261" s="278" t="s">
        <v>1106</v>
      </c>
      <c r="E261" s="278" t="s">
        <v>13876</v>
      </c>
      <c r="F261" s="278" t="s">
        <v>13320</v>
      </c>
      <c r="G261" s="278"/>
      <c r="H261" s="247" t="s">
        <v>15245</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13320</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13320</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13320</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13320</v>
      </c>
      <c r="G265" s="278"/>
      <c r="H265" s="247" t="s">
        <v>1670</v>
      </c>
      <c r="I265" s="247" t="s">
        <v>2229</v>
      </c>
      <c r="J265" s="280" t="str">
        <f t="shared" si="12"/>
        <v>GoldSumitomo Metal Mining Co., Ltd.</v>
      </c>
      <c r="K265" s="280" t="str">
        <f t="shared" si="13"/>
        <v>GoldSumitomo Metal Mining Co., Ltd.</v>
      </c>
    </row>
    <row r="266" spans="1:11">
      <c r="A266" s="278" t="s">
        <v>1130</v>
      </c>
      <c r="B266" s="278" t="s">
        <v>13005</v>
      </c>
      <c r="C266" s="278" t="s">
        <v>13005</v>
      </c>
      <c r="D266" s="278" t="s">
        <v>1111</v>
      </c>
      <c r="E266" s="278" t="s">
        <v>2476</v>
      </c>
      <c r="F266" s="278" t="s">
        <v>13320</v>
      </c>
      <c r="G266" s="278"/>
      <c r="H266" s="247" t="s">
        <v>13020</v>
      </c>
      <c r="I266" s="247" t="s">
        <v>12953</v>
      </c>
      <c r="J266" s="280" t="str">
        <f t="shared" si="12"/>
        <v>GoldSungEel HiMetal Co., Ltd.</v>
      </c>
      <c r="K266" s="280" t="str">
        <f t="shared" si="13"/>
        <v>GoldSungEel HiMetal Co., Ltd.</v>
      </c>
    </row>
    <row r="267" spans="1:11">
      <c r="A267" s="278" t="s">
        <v>1130</v>
      </c>
      <c r="B267" s="278" t="s">
        <v>2477</v>
      </c>
      <c r="C267" s="278" t="s">
        <v>13005</v>
      </c>
      <c r="D267" s="278" t="s">
        <v>1111</v>
      </c>
      <c r="E267" s="278" t="s">
        <v>2476</v>
      </c>
      <c r="F267" s="278" t="s">
        <v>13320</v>
      </c>
      <c r="G267" s="278"/>
      <c r="H267" s="247" t="s">
        <v>13020</v>
      </c>
      <c r="I267" s="247" t="s">
        <v>12953</v>
      </c>
      <c r="J267" s="280" t="str">
        <f t="shared" si="12"/>
        <v>GoldSungEel HiTech</v>
      </c>
      <c r="K267" s="280" t="str">
        <f t="shared" si="13"/>
        <v>GoldSungEel HiTech</v>
      </c>
    </row>
    <row r="268" spans="1:11">
      <c r="A268" s="278" t="s">
        <v>1130</v>
      </c>
      <c r="B268" s="278" t="s">
        <v>15565</v>
      </c>
      <c r="C268" s="278" t="s">
        <v>15565</v>
      </c>
      <c r="D268" s="278" t="s">
        <v>2455</v>
      </c>
      <c r="E268" s="278" t="s">
        <v>15566</v>
      </c>
      <c r="F268" s="278" t="s">
        <v>13320</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13320</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13320</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13320</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13320</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13320</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13320</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13320</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13320</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13320</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13320</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13320</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13320</v>
      </c>
      <c r="G280" s="278"/>
      <c r="H280" s="247" t="s">
        <v>1667</v>
      </c>
      <c r="I280" s="247" t="s">
        <v>13706</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13320</v>
      </c>
      <c r="G281" s="278"/>
      <c r="H281" s="247" t="s">
        <v>1687</v>
      </c>
      <c r="I281" s="247" t="s">
        <v>1688</v>
      </c>
      <c r="J281" s="280" t="str">
        <f t="shared" si="12"/>
        <v>GoldThe Perth Mint</v>
      </c>
      <c r="K281" s="280" t="str">
        <f t="shared" si="13"/>
        <v>GoldThe Perth Mint</v>
      </c>
    </row>
    <row r="282" spans="1:11">
      <c r="A282" s="278" t="s">
        <v>1130</v>
      </c>
      <c r="B282" s="278" t="s">
        <v>2177</v>
      </c>
      <c r="C282" s="278" t="s">
        <v>15150</v>
      </c>
      <c r="D282" s="278" t="s">
        <v>1100</v>
      </c>
      <c r="E282" s="278" t="s">
        <v>734</v>
      </c>
      <c r="F282" s="278" t="s">
        <v>13320</v>
      </c>
      <c r="G282" s="278"/>
      <c r="H282" s="247" t="s">
        <v>1663</v>
      </c>
      <c r="I282" s="224" t="s">
        <v>13700</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13320</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13320</v>
      </c>
      <c r="G284" s="278"/>
      <c r="H284" s="247" t="s">
        <v>1678</v>
      </c>
      <c r="I284" s="247" t="s">
        <v>13697</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13320</v>
      </c>
      <c r="G285" s="278"/>
      <c r="H285" s="247" t="s">
        <v>1678</v>
      </c>
      <c r="I285" s="247" t="s">
        <v>13697</v>
      </c>
      <c r="J285" s="280" t="str">
        <f t="shared" si="12"/>
        <v>GoldTongLing Nonferrous Metals Group Holdings Co., Ltd.</v>
      </c>
      <c r="K285" s="280" t="str">
        <f t="shared" si="13"/>
        <v>GoldTongLing Nonferrous Metals Group Holdings Co., Ltd.</v>
      </c>
    </row>
    <row r="286" spans="1:11">
      <c r="A286" s="278" t="s">
        <v>1130</v>
      </c>
      <c r="B286" s="278" t="s">
        <v>2278</v>
      </c>
      <c r="C286" s="278" t="s">
        <v>15161</v>
      </c>
      <c r="D286" s="278" t="s">
        <v>1095</v>
      </c>
      <c r="E286" s="278" t="s">
        <v>2279</v>
      </c>
      <c r="F286" s="278" t="s">
        <v>13320</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13320</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13320</v>
      </c>
      <c r="G288" s="278"/>
      <c r="H288" s="247" t="s">
        <v>1681</v>
      </c>
      <c r="I288" s="247" t="s">
        <v>12948</v>
      </c>
      <c r="J288" s="280" t="str">
        <f t="shared" si="12"/>
        <v>GoldTorecom</v>
      </c>
      <c r="K288" s="280" t="str">
        <f t="shared" si="13"/>
        <v>GoldTorecom</v>
      </c>
    </row>
    <row r="289" spans="1:11">
      <c r="A289" s="278" t="s">
        <v>1130</v>
      </c>
      <c r="B289" s="278" t="s">
        <v>15567</v>
      </c>
      <c r="C289" s="278" t="s">
        <v>2532</v>
      </c>
      <c r="D289" s="278" t="s">
        <v>1096</v>
      </c>
      <c r="E289" s="278" t="s">
        <v>2533</v>
      </c>
      <c r="F289" s="278" t="s">
        <v>13320</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15568</v>
      </c>
      <c r="C290" s="278" t="s">
        <v>56</v>
      </c>
      <c r="D290" s="278" t="s">
        <v>1111</v>
      </c>
      <c r="E290" s="278" t="s">
        <v>700</v>
      </c>
      <c r="F290" s="278" t="s">
        <v>13320</v>
      </c>
      <c r="G290" s="278"/>
      <c r="H290" s="247" t="s">
        <v>1620</v>
      </c>
      <c r="I290" s="247" t="s">
        <v>12946</v>
      </c>
      <c r="J290" s="280" t="str">
        <f t="shared" si="12"/>
        <v>GoldUlsan LS</v>
      </c>
      <c r="K290" s="280" t="str">
        <f t="shared" si="13"/>
        <v>GoldUlsan LS</v>
      </c>
    </row>
    <row r="291" spans="1:11">
      <c r="A291" s="278" t="s">
        <v>1130</v>
      </c>
      <c r="B291" s="278" t="s">
        <v>2546</v>
      </c>
      <c r="C291" s="278" t="s">
        <v>2354</v>
      </c>
      <c r="D291" s="278" t="s">
        <v>1095</v>
      </c>
      <c r="E291" s="278" t="s">
        <v>738</v>
      </c>
      <c r="F291" s="278" t="s">
        <v>13320</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13320</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13320</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13320</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13320</v>
      </c>
      <c r="G295" s="278"/>
      <c r="H295" s="247" t="s">
        <v>1686</v>
      </c>
      <c r="I295" s="247" t="s">
        <v>1556</v>
      </c>
      <c r="J295" s="280" t="str">
        <f t="shared" si="12"/>
        <v>GoldValcambi S.A.</v>
      </c>
      <c r="K295" s="280" t="str">
        <f t="shared" si="13"/>
        <v>GoldValcambi S.A.</v>
      </c>
    </row>
    <row r="296" spans="1:11">
      <c r="A296" s="278" t="s">
        <v>1130</v>
      </c>
      <c r="B296" s="278" t="s">
        <v>15179</v>
      </c>
      <c r="C296" s="278" t="s">
        <v>15179</v>
      </c>
      <c r="D296" s="278" t="s">
        <v>1095</v>
      </c>
      <c r="E296" s="278" t="s">
        <v>15180</v>
      </c>
      <c r="F296" s="278" t="s">
        <v>13320</v>
      </c>
      <c r="G296" s="278"/>
      <c r="H296" s="247" t="s">
        <v>1684</v>
      </c>
      <c r="I296" s="247" t="s">
        <v>3177</v>
      </c>
      <c r="J296" s="280" t="str">
        <f t="shared" si="12"/>
        <v>GoldValue Trading</v>
      </c>
      <c r="K296" s="280" t="str">
        <f t="shared" si="13"/>
        <v>GoldValue Trading</v>
      </c>
    </row>
    <row r="297" spans="1:11">
      <c r="A297" s="278" t="s">
        <v>1130</v>
      </c>
      <c r="B297" s="278" t="s">
        <v>15181</v>
      </c>
      <c r="C297" s="278" t="s">
        <v>15181</v>
      </c>
      <c r="D297" s="278" t="s">
        <v>1104</v>
      </c>
      <c r="E297" s="278" t="s">
        <v>15182</v>
      </c>
      <c r="F297" s="278" t="s">
        <v>13320</v>
      </c>
      <c r="G297" s="278"/>
      <c r="H297" s="247" t="s">
        <v>15569</v>
      </c>
      <c r="I297" s="247" t="s">
        <v>12917</v>
      </c>
      <c r="J297" s="280" t="str">
        <f t="shared" si="12"/>
        <v>GoldWEEEREFINING</v>
      </c>
      <c r="K297" s="280" t="str">
        <f t="shared" si="13"/>
        <v>GoldWEEEREFINING</v>
      </c>
    </row>
    <row r="298" spans="1:11">
      <c r="A298" s="278" t="s">
        <v>1130</v>
      </c>
      <c r="B298" s="278" t="s">
        <v>2512</v>
      </c>
      <c r="C298" s="278" t="s">
        <v>2512</v>
      </c>
      <c r="D298" s="278" t="s">
        <v>1093</v>
      </c>
      <c r="E298" s="278" t="s">
        <v>741</v>
      </c>
      <c r="F298" s="278" t="s">
        <v>13320</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13320</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13320</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13320</v>
      </c>
      <c r="G301" s="278"/>
      <c r="H301" s="247" t="s">
        <v>1568</v>
      </c>
      <c r="I301" s="247" t="s">
        <v>1569</v>
      </c>
      <c r="J301" s="280" t="str">
        <f t="shared" si="12"/>
        <v>GoldXstrata</v>
      </c>
      <c r="K301" s="280" t="str">
        <f t="shared" si="13"/>
        <v>GoldXstrata</v>
      </c>
    </row>
    <row r="302" spans="1:11">
      <c r="A302" s="278" t="s">
        <v>1130</v>
      </c>
      <c r="B302" s="278" t="s">
        <v>13006</v>
      </c>
      <c r="C302" s="278" t="s">
        <v>13006</v>
      </c>
      <c r="D302" s="278" t="s">
        <v>1108</v>
      </c>
      <c r="E302" s="278" t="s">
        <v>742</v>
      </c>
      <c r="F302" s="278" t="s">
        <v>13320</v>
      </c>
      <c r="G302" s="278"/>
      <c r="H302" s="247" t="s">
        <v>13021</v>
      </c>
      <c r="I302" s="247" t="s">
        <v>6678</v>
      </c>
      <c r="J302" s="280" t="str">
        <f t="shared" si="12"/>
        <v>GoldYamakin Co., Ltd.</v>
      </c>
      <c r="K302" s="280" t="str">
        <f t="shared" si="13"/>
        <v>GoldYamakin Co., Ltd.</v>
      </c>
    </row>
    <row r="303" spans="1:11">
      <c r="A303" s="278" t="s">
        <v>1130</v>
      </c>
      <c r="B303" s="278" t="s">
        <v>13007</v>
      </c>
      <c r="C303" s="278" t="s">
        <v>13006</v>
      </c>
      <c r="D303" s="278" t="s">
        <v>1108</v>
      </c>
      <c r="E303" s="278" t="s">
        <v>742</v>
      </c>
      <c r="F303" s="278" t="s">
        <v>13320</v>
      </c>
      <c r="G303" s="278"/>
      <c r="H303" s="247" t="s">
        <v>13021</v>
      </c>
      <c r="I303" s="247" t="s">
        <v>6678</v>
      </c>
      <c r="J303" s="280" t="str">
        <f t="shared" si="12"/>
        <v>GoldYamamoto Precious Co., Ltd.</v>
      </c>
      <c r="K303" s="280" t="str">
        <f t="shared" si="13"/>
        <v>GoldYamamoto Precious Co., Ltd.</v>
      </c>
    </row>
    <row r="304" spans="1:11">
      <c r="A304" s="278" t="s">
        <v>1130</v>
      </c>
      <c r="B304" s="278" t="s">
        <v>2179</v>
      </c>
      <c r="C304" s="278" t="s">
        <v>13006</v>
      </c>
      <c r="D304" s="278" t="s">
        <v>1108</v>
      </c>
      <c r="E304" s="278" t="s">
        <v>742</v>
      </c>
      <c r="F304" s="278" t="s">
        <v>13320</v>
      </c>
      <c r="G304" s="278"/>
      <c r="H304" s="247" t="s">
        <v>13021</v>
      </c>
      <c r="I304" s="247" t="s">
        <v>6678</v>
      </c>
      <c r="J304" s="280" t="str">
        <f t="shared" si="12"/>
        <v>GoldYamamoto Precious Metal Co., Ltd.</v>
      </c>
      <c r="K304" s="280" t="str">
        <f t="shared" si="13"/>
        <v>GoldYamamoto Precious Metal Co., Ltd.</v>
      </c>
    </row>
    <row r="305" spans="1:11">
      <c r="A305" s="278" t="s">
        <v>1130</v>
      </c>
      <c r="B305" s="278" t="s">
        <v>1692</v>
      </c>
      <c r="C305" s="278" t="s">
        <v>13006</v>
      </c>
      <c r="D305" s="278" t="s">
        <v>1108</v>
      </c>
      <c r="E305" s="278" t="s">
        <v>742</v>
      </c>
      <c r="F305" s="278" t="s">
        <v>13320</v>
      </c>
      <c r="G305" s="278"/>
      <c r="H305" s="247" t="s">
        <v>13021</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13320</v>
      </c>
      <c r="G306" s="278"/>
      <c r="H306" s="247" t="s">
        <v>1592</v>
      </c>
      <c r="I306" s="247" t="s">
        <v>13700</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13320</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13320</v>
      </c>
      <c r="G308" s="278"/>
      <c r="H308" s="247" t="s">
        <v>1574</v>
      </c>
      <c r="I308" s="247" t="s">
        <v>13708</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13320</v>
      </c>
      <c r="G309" s="278"/>
      <c r="H309" s="247" t="s">
        <v>1592</v>
      </c>
      <c r="I309" s="247" t="s">
        <v>13700</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13320</v>
      </c>
      <c r="G310" s="278"/>
      <c r="H310" s="247" t="s">
        <v>1592</v>
      </c>
      <c r="I310" s="247" t="s">
        <v>13700</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13320</v>
      </c>
      <c r="G311" s="278"/>
      <c r="H311" s="247" t="s">
        <v>1592</v>
      </c>
      <c r="I311" s="247" t="s">
        <v>13700</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13320</v>
      </c>
      <c r="G312" s="278"/>
      <c r="H312" s="247" t="s">
        <v>1592</v>
      </c>
      <c r="I312" s="247" t="s">
        <v>13700</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13320</v>
      </c>
      <c r="G313" s="278"/>
      <c r="H313" s="278" t="s">
        <v>1592</v>
      </c>
      <c r="I313" s="279" t="s">
        <v>13700</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13320</v>
      </c>
      <c r="G314" s="278"/>
      <c r="H314" s="278" t="s">
        <v>1592</v>
      </c>
      <c r="I314" s="279" t="s">
        <v>13700</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13320</v>
      </c>
      <c r="G315" s="278"/>
      <c r="H315" s="247" t="s">
        <v>1592</v>
      </c>
      <c r="I315" s="247" t="s">
        <v>13700</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13320</v>
      </c>
      <c r="G316" s="278"/>
      <c r="H316" s="247" t="s">
        <v>1694</v>
      </c>
      <c r="I316" s="247" t="s">
        <v>13701</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13320</v>
      </c>
      <c r="G317" s="278"/>
      <c r="H317" s="247" t="s">
        <v>1694</v>
      </c>
      <c r="I317" s="247" t="s">
        <v>13701</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13320</v>
      </c>
      <c r="G318" s="278"/>
      <c r="H318" s="247" t="s">
        <v>1697</v>
      </c>
      <c r="I318" s="247" t="s">
        <v>13698</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13320</v>
      </c>
      <c r="G319" s="278"/>
      <c r="H319" s="247" t="s">
        <v>1697</v>
      </c>
      <c r="I319" s="247" t="s">
        <v>13698</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15570</v>
      </c>
      <c r="C322" s="278" t="s">
        <v>15570</v>
      </c>
      <c r="D322" s="278" t="s">
        <v>1103</v>
      </c>
      <c r="E322" s="278" t="s">
        <v>15571</v>
      </c>
      <c r="F322" s="278" t="s">
        <v>13320</v>
      </c>
      <c r="G322" s="278"/>
      <c r="H322" s="247" t="s">
        <v>15572</v>
      </c>
      <c r="I322" s="247" t="s">
        <v>15572</v>
      </c>
      <c r="J322" s="280" t="str">
        <f t="shared" si="12"/>
        <v>Tantalum5D Production OU</v>
      </c>
      <c r="K322" s="280" t="str">
        <f t="shared" si="13"/>
        <v>Tantalum5D Production OU</v>
      </c>
    </row>
    <row r="323" spans="1:11">
      <c r="A323" s="278" t="s">
        <v>1132</v>
      </c>
      <c r="B323" s="278" t="s">
        <v>15573</v>
      </c>
      <c r="C323" s="278" t="s">
        <v>15570</v>
      </c>
      <c r="D323" s="278" t="s">
        <v>1103</v>
      </c>
      <c r="E323" s="278" t="s">
        <v>15571</v>
      </c>
      <c r="F323" s="278" t="s">
        <v>13320</v>
      </c>
      <c r="G323" s="278"/>
      <c r="H323" s="247" t="s">
        <v>15572</v>
      </c>
      <c r="I323" s="247" t="s">
        <v>15572</v>
      </c>
      <c r="J323" s="280" t="str">
        <f t="shared" si="12"/>
        <v>Tantalum5D Production OÜ</v>
      </c>
      <c r="K323" s="280" t="str">
        <f t="shared" si="13"/>
        <v>Tantalum5D Production OÜ</v>
      </c>
    </row>
    <row r="324" spans="1:11">
      <c r="A324" s="278" t="s">
        <v>1132</v>
      </c>
      <c r="B324" s="278" t="s">
        <v>15574</v>
      </c>
      <c r="C324" s="278" t="s">
        <v>15574</v>
      </c>
      <c r="D324" s="278" t="s">
        <v>1096</v>
      </c>
      <c r="E324" s="278" t="s">
        <v>754</v>
      </c>
      <c r="F324" s="278" t="s">
        <v>13320</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13320</v>
      </c>
      <c r="G325" s="278"/>
      <c r="H325" s="247" t="s">
        <v>1597</v>
      </c>
      <c r="I325" s="247" t="s">
        <v>13703</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13320</v>
      </c>
      <c r="G326" s="278"/>
      <c r="H326" s="247" t="s">
        <v>1597</v>
      </c>
      <c r="I326" s="247" t="s">
        <v>13703</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13320</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13320</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13320</v>
      </c>
      <c r="G329" s="278"/>
      <c r="H329" s="247" t="s">
        <v>1727</v>
      </c>
      <c r="I329" s="247" t="s">
        <v>13704</v>
      </c>
      <c r="J329" s="280" t="str">
        <f t="shared" si="14"/>
        <v>TantalumF &amp; X</v>
      </c>
      <c r="K329" s="280" t="str">
        <f t="shared" si="15"/>
        <v>TantalumF &amp; X</v>
      </c>
    </row>
    <row r="330" spans="1:11">
      <c r="A330" s="278" t="s">
        <v>1132</v>
      </c>
      <c r="B330" s="278" t="s">
        <v>45</v>
      </c>
      <c r="C330" s="278" t="s">
        <v>45</v>
      </c>
      <c r="D330" s="278" t="s">
        <v>1100</v>
      </c>
      <c r="E330" s="278" t="s">
        <v>749</v>
      </c>
      <c r="F330" s="278" t="s">
        <v>13320</v>
      </c>
      <c r="G330" s="278"/>
      <c r="H330" s="247" t="s">
        <v>1727</v>
      </c>
      <c r="I330" s="247" t="s">
        <v>13704</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13320</v>
      </c>
      <c r="G331" s="278"/>
      <c r="H331" s="247" t="s">
        <v>1743</v>
      </c>
      <c r="I331" s="247" t="s">
        <v>13703</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13320</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13320</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15183</v>
      </c>
      <c r="D334" s="278" t="s">
        <v>1100</v>
      </c>
      <c r="E334" s="278" t="s">
        <v>751</v>
      </c>
      <c r="F334" s="278" t="s">
        <v>13320</v>
      </c>
      <c r="G334" s="278"/>
      <c r="H334" s="247" t="s">
        <v>1729</v>
      </c>
      <c r="I334" s="247" t="s">
        <v>13704</v>
      </c>
      <c r="J334" s="280" t="str">
        <f t="shared" si="14"/>
        <v>TantalumGuangdong Zhiyuan New Material Co., Ltd.</v>
      </c>
      <c r="K334" s="280" t="str">
        <f t="shared" si="15"/>
        <v>TantalumGuangdong Zhiyuan New Material Co., Ltd.</v>
      </c>
    </row>
    <row r="335" spans="1:11">
      <c r="A335" s="278" t="s">
        <v>1132</v>
      </c>
      <c r="B335" s="278" t="s">
        <v>1415</v>
      </c>
      <c r="C335" s="278" t="s">
        <v>15184</v>
      </c>
      <c r="D335" s="278" t="s">
        <v>888</v>
      </c>
      <c r="E335" s="278" t="s">
        <v>1416</v>
      </c>
      <c r="F335" s="278" t="s">
        <v>13320</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13320</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13320</v>
      </c>
      <c r="G337" s="278"/>
      <c r="H337" s="247" t="s">
        <v>1763</v>
      </c>
      <c r="I337" s="247" t="s">
        <v>1632</v>
      </c>
      <c r="J337" s="280" t="str">
        <f t="shared" si="14"/>
        <v>TantalumH.C. Starck Inc.</v>
      </c>
      <c r="K337" s="280" t="str">
        <f t="shared" si="15"/>
        <v>TantalumH.C. Starck Inc.</v>
      </c>
    </row>
    <row r="338" spans="1:11">
      <c r="A338" s="278" t="s">
        <v>1132</v>
      </c>
      <c r="B338" s="278" t="s">
        <v>1422</v>
      </c>
      <c r="C338" s="278" t="s">
        <v>15185</v>
      </c>
      <c r="D338" s="278" t="s">
        <v>1108</v>
      </c>
      <c r="E338" s="278" t="s">
        <v>1423</v>
      </c>
      <c r="F338" s="278" t="s">
        <v>13320</v>
      </c>
      <c r="G338" s="278"/>
      <c r="H338" s="247" t="s">
        <v>1764</v>
      </c>
      <c r="I338" s="247" t="s">
        <v>1765</v>
      </c>
      <c r="J338" s="280" t="str">
        <f t="shared" si="14"/>
        <v>TantalumH.C. Starck Ltd.</v>
      </c>
      <c r="K338" s="280" t="str">
        <f t="shared" si="15"/>
        <v>TantalumH.C. Starck Ltd.</v>
      </c>
    </row>
    <row r="339" spans="1:11">
      <c r="A339" s="278" t="s">
        <v>1132</v>
      </c>
      <c r="B339" s="278" t="s">
        <v>2357</v>
      </c>
      <c r="C339" s="278" t="s">
        <v>15186</v>
      </c>
      <c r="D339" s="278" t="s">
        <v>1101</v>
      </c>
      <c r="E339" s="278" t="s">
        <v>1424</v>
      </c>
      <c r="F339" s="278" t="s">
        <v>13320</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15187</v>
      </c>
      <c r="D340" s="278" t="s">
        <v>1101</v>
      </c>
      <c r="E340" s="278" t="s">
        <v>1417</v>
      </c>
      <c r="F340" s="278" t="s">
        <v>13320</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13320</v>
      </c>
      <c r="G341" s="278"/>
      <c r="H341" s="247" t="s">
        <v>1751</v>
      </c>
      <c r="I341" s="247" t="s">
        <v>13703</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13320</v>
      </c>
      <c r="G342" s="278"/>
      <c r="H342" s="247" t="s">
        <v>1755</v>
      </c>
      <c r="I342" s="247" t="s">
        <v>13699</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13320</v>
      </c>
      <c r="G343" s="278"/>
      <c r="H343" s="247" t="s">
        <v>1750</v>
      </c>
      <c r="I343" s="247" t="s">
        <v>13699</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13320</v>
      </c>
      <c r="G344" s="278"/>
      <c r="H344" s="247" t="s">
        <v>1730</v>
      </c>
      <c r="I344" s="247" t="s">
        <v>13699</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13320</v>
      </c>
      <c r="G345" s="278"/>
      <c r="H345" s="247" t="s">
        <v>1730</v>
      </c>
      <c r="I345" s="247" t="s">
        <v>13699</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13320</v>
      </c>
      <c r="G346" s="278"/>
      <c r="H346" s="247" t="s">
        <v>1730</v>
      </c>
      <c r="I346" s="247" t="s">
        <v>13699</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13320</v>
      </c>
      <c r="G347" s="278"/>
      <c r="H347" s="247" t="s">
        <v>1730</v>
      </c>
      <c r="I347" s="247" t="s">
        <v>13699</v>
      </c>
      <c r="J347" s="280" t="str">
        <f t="shared" si="14"/>
        <v>TantalumJiujiang Zhongao Tantalum &amp; Niobium Co., Ltd.</v>
      </c>
      <c r="K347" s="280" t="str">
        <f t="shared" si="15"/>
        <v>TantalumJiujiang Zhongao Tantalum &amp; Niobium Co., Ltd.</v>
      </c>
    </row>
    <row r="348" spans="1:11">
      <c r="A348" s="278" t="s">
        <v>1132</v>
      </c>
      <c r="B348" s="278" t="s">
        <v>1425</v>
      </c>
      <c r="C348" s="278" t="s">
        <v>15188</v>
      </c>
      <c r="D348" s="278" t="s">
        <v>1113</v>
      </c>
      <c r="E348" s="278" t="s">
        <v>1426</v>
      </c>
      <c r="F348" s="278" t="s">
        <v>13320</v>
      </c>
      <c r="G348" s="278"/>
      <c r="H348" s="247" t="s">
        <v>1756</v>
      </c>
      <c r="I348" s="247" t="s">
        <v>1757</v>
      </c>
      <c r="J348" s="280" t="str">
        <f t="shared" si="14"/>
        <v>TantalumKEMET Blue Metals</v>
      </c>
      <c r="K348" s="280" t="str">
        <f t="shared" si="15"/>
        <v>TantalumKEMET Blue Metals</v>
      </c>
    </row>
    <row r="349" spans="1:11">
      <c r="A349" s="278" t="s">
        <v>1132</v>
      </c>
      <c r="B349" s="278" t="s">
        <v>15188</v>
      </c>
      <c r="C349" s="278" t="s">
        <v>15188</v>
      </c>
      <c r="D349" s="278" t="s">
        <v>1113</v>
      </c>
      <c r="E349" s="278" t="s">
        <v>1426</v>
      </c>
      <c r="F349" s="278" t="s">
        <v>13320</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15574</v>
      </c>
      <c r="D350" s="278" t="s">
        <v>1096</v>
      </c>
      <c r="E350" s="278" t="s">
        <v>754</v>
      </c>
      <c r="F350" s="278" t="s">
        <v>13320</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13320</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13320</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13320</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13320</v>
      </c>
      <c r="G354" s="278"/>
      <c r="H354" s="247" t="s">
        <v>1735</v>
      </c>
      <c r="I354" s="224" t="s">
        <v>1736</v>
      </c>
      <c r="J354" s="280" t="str">
        <f t="shared" si="14"/>
        <v>TantalumMineração Taboca S.A.</v>
      </c>
      <c r="K354" s="280" t="str">
        <f t="shared" si="15"/>
        <v>TantalumMineração Taboca S.A.</v>
      </c>
    </row>
    <row r="355" spans="1:11">
      <c r="A355" s="278" t="s">
        <v>1132</v>
      </c>
      <c r="B355" s="278" t="s">
        <v>13008</v>
      </c>
      <c r="C355" s="278" t="s">
        <v>12509</v>
      </c>
      <c r="D355" s="278" t="s">
        <v>1096</v>
      </c>
      <c r="E355" s="278" t="s">
        <v>756</v>
      </c>
      <c r="F355" s="278" t="s">
        <v>13320</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13320</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13320</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13320</v>
      </c>
      <c r="G358" s="278"/>
      <c r="H358" s="247" t="s">
        <v>1739</v>
      </c>
      <c r="I358" s="247" t="s">
        <v>1740</v>
      </c>
      <c r="J358" s="280" t="str">
        <f t="shared" si="14"/>
        <v>TantalumMolycorp Silmet A.S.</v>
      </c>
      <c r="K358" s="280" t="str">
        <f t="shared" si="15"/>
        <v>TantalumMolycorp Silmet A.S.</v>
      </c>
    </row>
    <row r="359" spans="1:11">
      <c r="A359" s="278" t="s">
        <v>1132</v>
      </c>
      <c r="B359" s="278" t="s">
        <v>13260</v>
      </c>
      <c r="C359" s="278" t="s">
        <v>1030</v>
      </c>
      <c r="D359" s="278" t="s">
        <v>1100</v>
      </c>
      <c r="E359" s="278" t="s">
        <v>759</v>
      </c>
      <c r="F359" s="278" t="s">
        <v>13320</v>
      </c>
      <c r="G359" s="278"/>
      <c r="H359" s="247" t="s">
        <v>1741</v>
      </c>
      <c r="I359" s="247" t="s">
        <v>13685</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13320</v>
      </c>
      <c r="G360" s="278"/>
      <c r="H360" s="247" t="s">
        <v>1741</v>
      </c>
      <c r="I360" s="247" t="s">
        <v>13685</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13320</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13320</v>
      </c>
      <c r="G362" s="278"/>
      <c r="H362" s="247" t="s">
        <v>13912</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13320</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13320</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13320</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13355</v>
      </c>
      <c r="D366" s="278" t="s">
        <v>1100</v>
      </c>
      <c r="E366" s="278" t="s">
        <v>761</v>
      </c>
      <c r="F366" s="278" t="s">
        <v>13320</v>
      </c>
      <c r="G366" s="278"/>
      <c r="H366" s="247" t="s">
        <v>1743</v>
      </c>
      <c r="I366" s="247" t="s">
        <v>13703</v>
      </c>
      <c r="J366" s="280" t="str">
        <f t="shared" si="14"/>
        <v>TantalumRFH</v>
      </c>
      <c r="K366" s="280" t="str">
        <f t="shared" si="15"/>
        <v>TantalumRFH</v>
      </c>
    </row>
    <row r="367" spans="1:11">
      <c r="A367" s="278" t="s">
        <v>1132</v>
      </c>
      <c r="B367" s="278" t="s">
        <v>2173</v>
      </c>
      <c r="C367" s="278" t="s">
        <v>13355</v>
      </c>
      <c r="D367" s="278" t="s">
        <v>1100</v>
      </c>
      <c r="E367" s="278" t="s">
        <v>761</v>
      </c>
      <c r="F367" s="278" t="s">
        <v>13320</v>
      </c>
      <c r="G367" s="278"/>
      <c r="H367" s="247" t="s">
        <v>1743</v>
      </c>
      <c r="I367" s="247" t="s">
        <v>13703</v>
      </c>
      <c r="J367" s="280" t="str">
        <f t="shared" si="14"/>
        <v>TantalumRFH Tantalum Smeltry Co., Ltd.</v>
      </c>
      <c r="K367" s="280" t="str">
        <f t="shared" si="15"/>
        <v>TantalumRFH Tantalum Smeltry Co., Ltd.</v>
      </c>
    </row>
    <row r="368" spans="1:11">
      <c r="A368" s="278" t="s">
        <v>1132</v>
      </c>
      <c r="B368" s="278" t="s">
        <v>15575</v>
      </c>
      <c r="C368" s="278" t="s">
        <v>15575</v>
      </c>
      <c r="D368" s="278" t="s">
        <v>1100</v>
      </c>
      <c r="E368" s="278" t="s">
        <v>15190</v>
      </c>
      <c r="F368" s="278" t="s">
        <v>13320</v>
      </c>
      <c r="G368" s="278"/>
      <c r="H368" s="247" t="s">
        <v>15246</v>
      </c>
      <c r="I368" s="247" t="s">
        <v>13712</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13320</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13320</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13320</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13320</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13320</v>
      </c>
      <c r="G373" s="278"/>
      <c r="H373" s="247" t="s">
        <v>1745</v>
      </c>
      <c r="I373" s="247" t="s">
        <v>1558</v>
      </c>
      <c r="J373" s="280" t="str">
        <f t="shared" si="14"/>
        <v>TantalumTaki Chemicals</v>
      </c>
      <c r="K373" s="280" t="str">
        <f t="shared" si="15"/>
        <v>TantalumTaki Chemicals</v>
      </c>
    </row>
    <row r="374" spans="1:11">
      <c r="A374" s="278" t="s">
        <v>1132</v>
      </c>
      <c r="B374" s="278" t="s">
        <v>15184</v>
      </c>
      <c r="C374" s="278" t="s">
        <v>15184</v>
      </c>
      <c r="D374" s="278" t="s">
        <v>888</v>
      </c>
      <c r="E374" s="278" t="s">
        <v>1416</v>
      </c>
      <c r="F374" s="278" t="s">
        <v>13320</v>
      </c>
      <c r="G374" s="278"/>
      <c r="H374" s="247" t="s">
        <v>1758</v>
      </c>
      <c r="I374" s="247" t="s">
        <v>1759</v>
      </c>
      <c r="J374" s="280" t="str">
        <f t="shared" si="14"/>
        <v>TantalumTANIOBIS Co., Ltd.</v>
      </c>
      <c r="K374" s="280" t="str">
        <f t="shared" si="15"/>
        <v>TantalumTANIOBIS Co., Ltd.</v>
      </c>
    </row>
    <row r="375" spans="1:11">
      <c r="A375" s="278" t="s">
        <v>1132</v>
      </c>
      <c r="B375" s="278" t="s">
        <v>15187</v>
      </c>
      <c r="C375" s="278" t="s">
        <v>15187</v>
      </c>
      <c r="D375" s="278" t="s">
        <v>1101</v>
      </c>
      <c r="E375" s="278" t="s">
        <v>1417</v>
      </c>
      <c r="F375" s="278" t="s">
        <v>13320</v>
      </c>
      <c r="G375" s="278"/>
      <c r="H375" s="247" t="s">
        <v>1760</v>
      </c>
      <c r="I375" s="247" t="s">
        <v>4270</v>
      </c>
      <c r="J375" s="280" t="str">
        <f t="shared" si="14"/>
        <v>TantalumTANIOBIS GmbH</v>
      </c>
      <c r="K375" s="280" t="str">
        <f t="shared" si="15"/>
        <v>TantalumTANIOBIS GmbH</v>
      </c>
    </row>
    <row r="376" spans="1:11">
      <c r="A376" s="278" t="s">
        <v>1132</v>
      </c>
      <c r="B376" s="278" t="s">
        <v>15185</v>
      </c>
      <c r="C376" s="278" t="s">
        <v>15185</v>
      </c>
      <c r="D376" s="278" t="s">
        <v>1108</v>
      </c>
      <c r="E376" s="278" t="s">
        <v>1423</v>
      </c>
      <c r="F376" s="278" t="s">
        <v>13320</v>
      </c>
      <c r="G376" s="278"/>
      <c r="H376" s="247" t="s">
        <v>1764</v>
      </c>
      <c r="I376" s="247" t="s">
        <v>1765</v>
      </c>
      <c r="J376" s="280" t="str">
        <f t="shared" si="14"/>
        <v>TantalumTANIOBIS Japan Co., Ltd.</v>
      </c>
      <c r="K376" s="280" t="str">
        <f t="shared" si="15"/>
        <v>TantalumTANIOBIS Japan Co., Ltd.</v>
      </c>
    </row>
    <row r="377" spans="1:11">
      <c r="A377" s="278" t="s">
        <v>1132</v>
      </c>
      <c r="B377" s="278" t="s">
        <v>15186</v>
      </c>
      <c r="C377" s="278" t="s">
        <v>15186</v>
      </c>
      <c r="D377" s="278" t="s">
        <v>1101</v>
      </c>
      <c r="E377" s="278" t="s">
        <v>1424</v>
      </c>
      <c r="F377" s="278" t="s">
        <v>13320</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13320</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13320</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13320</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15183</v>
      </c>
      <c r="C381" s="278" t="s">
        <v>15183</v>
      </c>
      <c r="D381" s="278" t="s">
        <v>1100</v>
      </c>
      <c r="E381" s="278" t="s">
        <v>751</v>
      </c>
      <c r="F381" s="278" t="s">
        <v>13320</v>
      </c>
      <c r="G381" s="278"/>
      <c r="H381" s="247" t="s">
        <v>1729</v>
      </c>
      <c r="I381" s="247" t="s">
        <v>13704</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13320</v>
      </c>
      <c r="G382" s="278"/>
      <c r="H382" s="247" t="s">
        <v>1754</v>
      </c>
      <c r="I382" s="247" t="s">
        <v>13704</v>
      </c>
      <c r="J382" s="280" t="str">
        <f t="shared" si="14"/>
        <v>TantalumXinXing HaoRong Electronic Material Co., Ltd.</v>
      </c>
      <c r="K382" s="280" t="str">
        <f t="shared" si="15"/>
        <v>TantalumXinXing HaoRong Electronic Material Co., Ltd.</v>
      </c>
    </row>
    <row r="383" spans="1:11">
      <c r="A383" s="278" t="s">
        <v>1132</v>
      </c>
      <c r="B383" s="278" t="s">
        <v>15189</v>
      </c>
      <c r="C383" s="278" t="s">
        <v>15575</v>
      </c>
      <c r="D383" s="278" t="s">
        <v>1100</v>
      </c>
      <c r="E383" s="278" t="s">
        <v>15190</v>
      </c>
      <c r="F383" s="278" t="s">
        <v>13320</v>
      </c>
      <c r="G383" s="278"/>
      <c r="H383" s="278" t="s">
        <v>15246</v>
      </c>
      <c r="I383" s="279" t="s">
        <v>13712</v>
      </c>
      <c r="J383" s="280" t="str">
        <f t="shared" si="14"/>
        <v>TantalumYancheng Jinye New Material Technology Co., Ltd.</v>
      </c>
      <c r="K383" s="280" t="str">
        <f t="shared" si="15"/>
        <v>TantalumYancheng Jinye New Material Technology Co., Ltd.</v>
      </c>
    </row>
    <row r="384" spans="1:11">
      <c r="A384" s="278" t="s">
        <v>1132</v>
      </c>
      <c r="B384" s="278" t="s">
        <v>13355</v>
      </c>
      <c r="C384" s="278" t="s">
        <v>13355</v>
      </c>
      <c r="D384" s="278" t="s">
        <v>1100</v>
      </c>
      <c r="E384" s="278" t="s">
        <v>761</v>
      </c>
      <c r="F384" s="278" t="s">
        <v>13320</v>
      </c>
      <c r="G384" s="278"/>
      <c r="H384" s="278" t="s">
        <v>1743</v>
      </c>
      <c r="I384" s="279" t="s">
        <v>13703</v>
      </c>
      <c r="J384" s="280" t="str">
        <f t="shared" si="14"/>
        <v>TantalumYanling Jincheng Tantalum &amp; Niobium Co., Ltd.</v>
      </c>
      <c r="K384" s="280" t="str">
        <f t="shared" si="15"/>
        <v>TantalumYanling Jincheng Tantalum &amp; Niobium Co., Ltd.</v>
      </c>
    </row>
    <row r="385" spans="1:11">
      <c r="A385" s="278" t="s">
        <v>1132</v>
      </c>
      <c r="B385" s="278" t="s">
        <v>13356</v>
      </c>
      <c r="C385" s="278" t="s">
        <v>13355</v>
      </c>
      <c r="D385" s="278" t="s">
        <v>1100</v>
      </c>
      <c r="E385" s="278" t="s">
        <v>761</v>
      </c>
      <c r="F385" s="278" t="s">
        <v>13320</v>
      </c>
      <c r="G385" s="278"/>
      <c r="H385" s="247" t="s">
        <v>1743</v>
      </c>
      <c r="I385" s="247" t="s">
        <v>13703</v>
      </c>
      <c r="J385" s="280" t="str">
        <f t="shared" si="14"/>
        <v>TantalumYanling Jincheng Tantalum Co., Ltd.</v>
      </c>
      <c r="K385" s="280" t="str">
        <f t="shared" si="15"/>
        <v>TantalumYanling Jincheng Tantalum Co., Ltd.</v>
      </c>
    </row>
    <row r="386" spans="1:11">
      <c r="A386" s="278" t="s">
        <v>1132</v>
      </c>
      <c r="B386" s="278" t="s">
        <v>15191</v>
      </c>
      <c r="C386" s="278" t="s">
        <v>15185</v>
      </c>
      <c r="D386" s="278" t="s">
        <v>1108</v>
      </c>
      <c r="E386" s="278" t="s">
        <v>1423</v>
      </c>
      <c r="F386" s="278" t="s">
        <v>13320</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13320</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13320</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13320</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13320</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13320</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13320</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15576</v>
      </c>
      <c r="C395" s="278" t="s">
        <v>15577</v>
      </c>
      <c r="D395" s="278" t="s">
        <v>1105</v>
      </c>
      <c r="E395" s="278" t="s">
        <v>15578</v>
      </c>
      <c r="F395" s="278" t="s">
        <v>13320</v>
      </c>
      <c r="G395" s="278"/>
      <c r="H395" s="247" t="s">
        <v>15249</v>
      </c>
      <c r="I395" s="247" t="s">
        <v>12931</v>
      </c>
      <c r="J395" s="280" t="str">
        <f t="shared" si="16"/>
        <v>TinBrand IMLI</v>
      </c>
      <c r="K395" s="280" t="str">
        <f t="shared" si="17"/>
        <v>TinBrand IMLI</v>
      </c>
    </row>
    <row r="396" spans="1:11">
      <c r="A396" s="278" t="s">
        <v>1131</v>
      </c>
      <c r="B396" s="278" t="s">
        <v>1804</v>
      </c>
      <c r="C396" s="278" t="s">
        <v>2171</v>
      </c>
      <c r="D396" s="278" t="s">
        <v>1105</v>
      </c>
      <c r="E396" s="278" t="s">
        <v>783</v>
      </c>
      <c r="F396" s="278" t="s">
        <v>13320</v>
      </c>
      <c r="G396" s="278"/>
      <c r="H396" s="247" t="s">
        <v>1779</v>
      </c>
      <c r="I396" s="247" t="s">
        <v>12931</v>
      </c>
      <c r="J396" s="280" t="str">
        <f t="shared" si="16"/>
        <v>TinBrand RBT</v>
      </c>
      <c r="K396" s="280" t="str">
        <f t="shared" si="17"/>
        <v>TinBrand RBT</v>
      </c>
    </row>
    <row r="397" spans="1:11">
      <c r="A397" s="278" t="s">
        <v>1131</v>
      </c>
      <c r="B397" s="278" t="s">
        <v>2243</v>
      </c>
      <c r="C397" s="278" t="s">
        <v>2181</v>
      </c>
      <c r="D397" s="278" t="s">
        <v>1100</v>
      </c>
      <c r="E397" s="278" t="s">
        <v>790</v>
      </c>
      <c r="F397" s="278" t="s">
        <v>13320</v>
      </c>
      <c r="G397" s="278"/>
      <c r="H397" s="247" t="s">
        <v>2470</v>
      </c>
      <c r="I397" s="247" t="s">
        <v>13708</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13320</v>
      </c>
      <c r="G398" s="278"/>
      <c r="H398" s="247" t="s">
        <v>1787</v>
      </c>
      <c r="I398" s="247" t="s">
        <v>13703</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13320</v>
      </c>
      <c r="G399" s="278"/>
      <c r="H399" s="247" t="s">
        <v>1787</v>
      </c>
      <c r="I399" s="247" t="s">
        <v>13703</v>
      </c>
      <c r="J399" s="280" t="str">
        <f t="shared" si="16"/>
        <v>TinChenzhou Yunxiang Mining and Metallurgy Co., Ltd.</v>
      </c>
      <c r="K399" s="280" t="str">
        <f t="shared" si="17"/>
        <v>TinChenzhou Yunxiang Mining and Metallurgy Co., Ltd.</v>
      </c>
    </row>
    <row r="400" spans="1:11">
      <c r="A400" s="278" t="s">
        <v>1131</v>
      </c>
      <c r="B400" s="278" t="s">
        <v>13009</v>
      </c>
      <c r="C400" s="278" t="s">
        <v>13009</v>
      </c>
      <c r="D400" s="278" t="s">
        <v>1100</v>
      </c>
      <c r="E400" s="278" t="s">
        <v>13010</v>
      </c>
      <c r="F400" s="278" t="s">
        <v>13320</v>
      </c>
      <c r="G400" s="278"/>
      <c r="H400" s="247" t="s">
        <v>13028</v>
      </c>
      <c r="I400" s="247" t="s">
        <v>13682</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13320</v>
      </c>
      <c r="G401" s="278"/>
      <c r="H401" s="247" t="s">
        <v>1788</v>
      </c>
      <c r="I401" s="247" t="s">
        <v>13683</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13320</v>
      </c>
      <c r="G402" s="278"/>
      <c r="H402" s="247" t="s">
        <v>1788</v>
      </c>
      <c r="I402" s="247" t="s">
        <v>13683</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13320</v>
      </c>
      <c r="G403" s="278"/>
      <c r="H403" s="247" t="s">
        <v>1788</v>
      </c>
      <c r="I403" s="247" t="s">
        <v>13683</v>
      </c>
      <c r="J403" s="280" t="str">
        <f t="shared" si="16"/>
        <v>TinChina Tin Lai Ben Smelter Co., Ltd.</v>
      </c>
      <c r="K403" s="280" t="str">
        <f t="shared" si="17"/>
        <v>TinChina Tin Lai Ben Smelter Co., Ltd.</v>
      </c>
    </row>
    <row r="404" spans="1:11">
      <c r="A404" s="278" t="s">
        <v>1131</v>
      </c>
      <c r="B404" s="278" t="s">
        <v>39</v>
      </c>
      <c r="C404" s="278" t="s">
        <v>15579</v>
      </c>
      <c r="D404" s="278" t="s">
        <v>1100</v>
      </c>
      <c r="E404" s="278" t="s">
        <v>791</v>
      </c>
      <c r="F404" s="278" t="s">
        <v>13320</v>
      </c>
      <c r="G404" s="278"/>
      <c r="H404" s="247" t="s">
        <v>2470</v>
      </c>
      <c r="I404" s="247" t="s">
        <v>13708</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13320</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13320</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13320</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15192</v>
      </c>
      <c r="C408" s="278" t="s">
        <v>15192</v>
      </c>
      <c r="D408" s="278" t="s">
        <v>1096</v>
      </c>
      <c r="E408" s="278" t="s">
        <v>15193</v>
      </c>
      <c r="F408" s="278" t="s">
        <v>13320</v>
      </c>
      <c r="G408" s="278"/>
      <c r="H408" s="247" t="s">
        <v>15247</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15194</v>
      </c>
      <c r="C409" s="278" t="s">
        <v>15192</v>
      </c>
      <c r="D409" s="278" t="s">
        <v>1096</v>
      </c>
      <c r="E409" s="278" t="s">
        <v>15193</v>
      </c>
      <c r="F409" s="278" t="s">
        <v>13320</v>
      </c>
      <c r="G409" s="278"/>
      <c r="H409" s="247" t="s">
        <v>15247</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15195</v>
      </c>
      <c r="C410" s="278" t="s">
        <v>15195</v>
      </c>
      <c r="D410" s="278" t="s">
        <v>1102</v>
      </c>
      <c r="E410" s="278" t="s">
        <v>15196</v>
      </c>
      <c r="F410" s="278" t="s">
        <v>13320</v>
      </c>
      <c r="G410" s="278"/>
      <c r="H410" s="247" t="s">
        <v>3675</v>
      </c>
      <c r="I410" s="247" t="s">
        <v>3675</v>
      </c>
      <c r="J410" s="280" t="str">
        <f t="shared" si="16"/>
        <v>TinCRM Synergies</v>
      </c>
      <c r="K410" s="280" t="str">
        <f t="shared" si="17"/>
        <v>TinCRM Synergies</v>
      </c>
    </row>
    <row r="411" spans="1:11">
      <c r="A411" s="278" t="s">
        <v>1131</v>
      </c>
      <c r="B411" s="278" t="s">
        <v>15197</v>
      </c>
      <c r="C411" s="278" t="s">
        <v>15198</v>
      </c>
      <c r="D411" s="278" t="s">
        <v>1105</v>
      </c>
      <c r="E411" s="278" t="s">
        <v>15199</v>
      </c>
      <c r="F411" s="278" t="s">
        <v>13320</v>
      </c>
      <c r="G411" s="278"/>
      <c r="H411" s="247" t="s">
        <v>15248</v>
      </c>
      <c r="I411" s="247" t="s">
        <v>12931</v>
      </c>
      <c r="J411" s="280" t="str">
        <f t="shared" si="16"/>
        <v>TinCV Nurjanah</v>
      </c>
      <c r="K411" s="280" t="str">
        <f t="shared" si="17"/>
        <v>TinCV Nurjanah</v>
      </c>
    </row>
    <row r="412" spans="1:11">
      <c r="A412" s="278" t="s">
        <v>1131</v>
      </c>
      <c r="B412" s="278" t="s">
        <v>15200</v>
      </c>
      <c r="C412" s="278" t="s">
        <v>15200</v>
      </c>
      <c r="D412" s="278" t="s">
        <v>1105</v>
      </c>
      <c r="E412" s="278" t="s">
        <v>15201</v>
      </c>
      <c r="F412" s="278" t="s">
        <v>13320</v>
      </c>
      <c r="G412" s="278"/>
      <c r="H412" s="247" t="s">
        <v>15249</v>
      </c>
      <c r="I412" s="247" t="s">
        <v>12931</v>
      </c>
      <c r="J412" s="280" t="str">
        <f t="shared" si="16"/>
        <v>TinCV Venus Inti Perkasa</v>
      </c>
      <c r="K412" s="280" t="str">
        <f t="shared" si="17"/>
        <v>TinCV Venus Inti Perkasa</v>
      </c>
    </row>
    <row r="413" spans="1:11">
      <c r="A413" s="278" t="s">
        <v>1131</v>
      </c>
      <c r="B413" s="278" t="s">
        <v>13877</v>
      </c>
      <c r="C413" s="278" t="s">
        <v>13877</v>
      </c>
      <c r="D413" s="278" t="s">
        <v>1100</v>
      </c>
      <c r="E413" s="278" t="s">
        <v>13878</v>
      </c>
      <c r="F413" s="278" t="s">
        <v>13320</v>
      </c>
      <c r="G413" s="278"/>
      <c r="H413" s="247" t="s">
        <v>13913</v>
      </c>
      <c r="I413" s="247" t="s">
        <v>13704</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13320</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13320</v>
      </c>
      <c r="G415" s="278"/>
      <c r="H415" s="247" t="s">
        <v>1581</v>
      </c>
      <c r="I415" s="247" t="s">
        <v>1582</v>
      </c>
      <c r="J415" s="280" t="str">
        <f t="shared" si="16"/>
        <v>TinDowa Metaltech Co., Ltd.</v>
      </c>
      <c r="K415" s="280" t="str">
        <f t="shared" si="17"/>
        <v>TinDowa Metaltech Co., Ltd.</v>
      </c>
    </row>
    <row r="416" spans="1:11">
      <c r="A416" s="278" t="s">
        <v>1131</v>
      </c>
      <c r="B416" s="278" t="s">
        <v>15580</v>
      </c>
      <c r="C416" s="278" t="s">
        <v>15580</v>
      </c>
      <c r="D416" s="278" t="s">
        <v>1114</v>
      </c>
      <c r="E416" s="278" t="s">
        <v>15581</v>
      </c>
      <c r="F416" s="278" t="s">
        <v>13320</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13320</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13320</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13320</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13320</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13320</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13320</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13320</v>
      </c>
      <c r="G423" s="278"/>
      <c r="H423" s="247" t="s">
        <v>1778</v>
      </c>
      <c r="I423" s="247" t="s">
        <v>1782</v>
      </c>
      <c r="J423" s="280" t="str">
        <f t="shared" si="16"/>
        <v>TinEstanho de Rondônia S.A.</v>
      </c>
      <c r="K423" s="280" t="str">
        <f t="shared" si="17"/>
        <v>TinEstanho de Rondônia S.A.</v>
      </c>
    </row>
    <row r="424" spans="1:11">
      <c r="A424" s="278" t="s">
        <v>1131</v>
      </c>
      <c r="B424" s="278" t="s">
        <v>15202</v>
      </c>
      <c r="C424" s="278" t="s">
        <v>15203</v>
      </c>
      <c r="D424" s="278" t="s">
        <v>1096</v>
      </c>
      <c r="E424" s="278" t="s">
        <v>15204</v>
      </c>
      <c r="F424" s="278" t="s">
        <v>13320</v>
      </c>
      <c r="G424" s="278"/>
      <c r="H424" s="247" t="s">
        <v>15250</v>
      </c>
      <c r="I424" s="247" t="s">
        <v>1682</v>
      </c>
      <c r="J424" s="280" t="str">
        <f t="shared" si="16"/>
        <v>TinFabrica Auricchio</v>
      </c>
      <c r="K424" s="280" t="str">
        <f t="shared" si="17"/>
        <v>TinFabrica Auricchio</v>
      </c>
    </row>
    <row r="425" spans="1:11">
      <c r="A425" s="278" t="s">
        <v>1131</v>
      </c>
      <c r="B425" s="278" t="s">
        <v>15205</v>
      </c>
      <c r="C425" s="278" t="s">
        <v>15203</v>
      </c>
      <c r="D425" s="278" t="s">
        <v>1096</v>
      </c>
      <c r="E425" s="278" t="s">
        <v>15204</v>
      </c>
      <c r="F425" s="278" t="s">
        <v>13320</v>
      </c>
      <c r="G425" s="278"/>
      <c r="H425" s="247" t="s">
        <v>15250</v>
      </c>
      <c r="I425" s="247" t="s">
        <v>1682</v>
      </c>
      <c r="J425" s="280" t="str">
        <f t="shared" si="16"/>
        <v>TinFábrica Auricchio</v>
      </c>
      <c r="K425" s="280" t="str">
        <f t="shared" si="17"/>
        <v>TinFábrica Auricchio</v>
      </c>
    </row>
    <row r="426" spans="1:11">
      <c r="A426" s="278" t="s">
        <v>1131</v>
      </c>
      <c r="B426" s="278" t="s">
        <v>15203</v>
      </c>
      <c r="C426" s="278" t="s">
        <v>15203</v>
      </c>
      <c r="D426" s="278" t="s">
        <v>1096</v>
      </c>
      <c r="E426" s="278" t="s">
        <v>15204</v>
      </c>
      <c r="F426" s="278" t="s">
        <v>13320</v>
      </c>
      <c r="G426" s="278"/>
      <c r="H426" s="247" t="s">
        <v>15250</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13320</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13320</v>
      </c>
      <c r="G428" s="278"/>
      <c r="H428" s="247" t="s">
        <v>1798</v>
      </c>
      <c r="I428" s="247" t="s">
        <v>9194</v>
      </c>
      <c r="J428" s="280" t="str">
        <f t="shared" si="16"/>
        <v>TinFunsur Smelter</v>
      </c>
      <c r="K428" s="280" t="str">
        <f t="shared" si="17"/>
        <v>TinFunsur Smelter</v>
      </c>
    </row>
    <row r="429" spans="1:11">
      <c r="A429" s="278" t="s">
        <v>1131</v>
      </c>
      <c r="B429" s="278" t="s">
        <v>13357</v>
      </c>
      <c r="C429" s="278" t="s">
        <v>2181</v>
      </c>
      <c r="D429" s="278" t="s">
        <v>1100</v>
      </c>
      <c r="E429" s="278" t="s">
        <v>790</v>
      </c>
      <c r="F429" s="278" t="s">
        <v>13320</v>
      </c>
      <c r="G429" s="278"/>
      <c r="H429" s="247" t="s">
        <v>2470</v>
      </c>
      <c r="I429" s="247" t="s">
        <v>13708</v>
      </c>
      <c r="J429" s="280" t="str">
        <f t="shared" si="16"/>
        <v>TinGejiu City Datun Chengfeng Smelter</v>
      </c>
      <c r="K429" s="280" t="str">
        <f t="shared" si="17"/>
        <v>TinGejiu City Datun Chengfeng Smelter</v>
      </c>
    </row>
    <row r="430" spans="1:11">
      <c r="A430" s="278" t="s">
        <v>1131</v>
      </c>
      <c r="B430" s="278" t="s">
        <v>13941</v>
      </c>
      <c r="C430" s="278" t="s">
        <v>13941</v>
      </c>
      <c r="D430" s="278" t="s">
        <v>1100</v>
      </c>
      <c r="E430" s="278" t="s">
        <v>13880</v>
      </c>
      <c r="F430" s="278" t="s">
        <v>13320</v>
      </c>
      <c r="G430" s="278"/>
      <c r="H430" s="247" t="s">
        <v>2470</v>
      </c>
      <c r="I430" s="247" t="s">
        <v>13708</v>
      </c>
      <c r="J430" s="280" t="str">
        <f t="shared" si="16"/>
        <v>TinGejiu City Fuxiang Industry and Trade Co., Ltd.</v>
      </c>
      <c r="K430" s="280" t="str">
        <f t="shared" si="17"/>
        <v>TinGejiu City Fuxiang Industry and Trade Co., Ltd.</v>
      </c>
    </row>
    <row r="431" spans="1:11">
      <c r="A431" s="278" t="s">
        <v>1131</v>
      </c>
      <c r="B431" s="278" t="s">
        <v>13879</v>
      </c>
      <c r="C431" s="278" t="s">
        <v>13941</v>
      </c>
      <c r="D431" s="278" t="s">
        <v>1100</v>
      </c>
      <c r="E431" s="278" t="s">
        <v>13880</v>
      </c>
      <c r="F431" s="278" t="s">
        <v>13320</v>
      </c>
      <c r="G431" s="278"/>
      <c r="H431" s="247" t="s">
        <v>2470</v>
      </c>
      <c r="I431" s="247" t="s">
        <v>13708</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13320</v>
      </c>
      <c r="G432" s="278"/>
      <c r="H432" s="247" t="s">
        <v>2470</v>
      </c>
      <c r="I432" s="247" t="s">
        <v>13708</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13320</v>
      </c>
      <c r="G433" s="278"/>
      <c r="H433" s="247" t="s">
        <v>2470</v>
      </c>
      <c r="I433" s="247" t="s">
        <v>13708</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13320</v>
      </c>
      <c r="G434" s="278"/>
      <c r="H434" s="247" t="s">
        <v>2470</v>
      </c>
      <c r="I434" s="247" t="s">
        <v>13708</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13320</v>
      </c>
      <c r="G435" s="278"/>
      <c r="H435" s="247" t="s">
        <v>2470</v>
      </c>
      <c r="I435" s="247" t="s">
        <v>13708</v>
      </c>
      <c r="J435" s="280" t="str">
        <f t="shared" si="16"/>
        <v>TinGejiu Zi-Li</v>
      </c>
      <c r="K435" s="280" t="str">
        <f t="shared" si="17"/>
        <v>TinGejiu Zi-Li</v>
      </c>
    </row>
    <row r="436" spans="1:11">
      <c r="A436" s="278" t="s">
        <v>1131</v>
      </c>
      <c r="B436" s="278" t="s">
        <v>1785</v>
      </c>
      <c r="C436" s="278" t="s">
        <v>1785</v>
      </c>
      <c r="D436" s="278" t="s">
        <v>1100</v>
      </c>
      <c r="E436" s="278" t="s">
        <v>771</v>
      </c>
      <c r="F436" s="278" t="s">
        <v>13320</v>
      </c>
      <c r="G436" s="278"/>
      <c r="H436" s="247" t="s">
        <v>2470</v>
      </c>
      <c r="I436" s="247" t="s">
        <v>13708</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13320</v>
      </c>
      <c r="G437" s="278"/>
      <c r="H437" s="247" t="s">
        <v>1788</v>
      </c>
      <c r="I437" s="247" t="s">
        <v>13683</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13320</v>
      </c>
      <c r="G438" s="278"/>
      <c r="H438" s="247" t="s">
        <v>1788</v>
      </c>
      <c r="I438" s="247" t="s">
        <v>13683</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13320</v>
      </c>
      <c r="G439" s="278"/>
      <c r="H439" s="247" t="s">
        <v>1838</v>
      </c>
      <c r="I439" s="247" t="s">
        <v>13704</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13320</v>
      </c>
      <c r="G440" s="278"/>
      <c r="H440" s="247" t="s">
        <v>1788</v>
      </c>
      <c r="I440" s="247" t="s">
        <v>13683</v>
      </c>
      <c r="J440" s="280" t="str">
        <f t="shared" si="16"/>
        <v>TinGuangXi China Tin</v>
      </c>
      <c r="K440" s="280" t="str">
        <f t="shared" si="17"/>
        <v>TinGuangXi China Tin</v>
      </c>
    </row>
    <row r="441" spans="1:11">
      <c r="A441" s="278" t="s">
        <v>1131</v>
      </c>
      <c r="B441" s="278" t="s">
        <v>13011</v>
      </c>
      <c r="C441" s="278" t="s">
        <v>1327</v>
      </c>
      <c r="D441" s="278" t="s">
        <v>1100</v>
      </c>
      <c r="E441" s="278" t="s">
        <v>773</v>
      </c>
      <c r="F441" s="278" t="s">
        <v>13320</v>
      </c>
      <c r="G441" s="278"/>
      <c r="H441" s="247" t="s">
        <v>1788</v>
      </c>
      <c r="I441" s="247" t="s">
        <v>13683</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13320</v>
      </c>
      <c r="G442" s="278"/>
      <c r="H442" s="247" t="s">
        <v>1786</v>
      </c>
      <c r="I442" s="247" t="s">
        <v>13699</v>
      </c>
      <c r="J442" s="280" t="str">
        <f t="shared" si="16"/>
        <v>TinHuiChang Hill Tin Industry Co., Ltd.</v>
      </c>
      <c r="K442" s="280" t="str">
        <f t="shared" si="17"/>
        <v>TinHuiChang Hill Tin Industry Co., Ltd.</v>
      </c>
    </row>
    <row r="443" spans="1:11">
      <c r="A443" s="278" t="s">
        <v>1131</v>
      </c>
      <c r="B443" s="278" t="s">
        <v>15582</v>
      </c>
      <c r="C443" s="278" t="s">
        <v>821</v>
      </c>
      <c r="D443" s="278" t="s">
        <v>1115</v>
      </c>
      <c r="E443" s="278" t="s">
        <v>774</v>
      </c>
      <c r="F443" s="278" t="s">
        <v>13320</v>
      </c>
      <c r="G443" s="278"/>
      <c r="H443" s="247" t="s">
        <v>1793</v>
      </c>
      <c r="I443" s="247" t="s">
        <v>8739</v>
      </c>
      <c r="J443" s="280" t="str">
        <f t="shared" si="16"/>
        <v>TinHulterworth Smelter</v>
      </c>
      <c r="K443" s="280" t="str">
        <f t="shared" si="17"/>
        <v>TinHulterworth Smelter</v>
      </c>
    </row>
    <row r="444" spans="1:11">
      <c r="A444" s="278" t="s">
        <v>1131</v>
      </c>
      <c r="B444" s="278" t="s">
        <v>15583</v>
      </c>
      <c r="C444" s="278" t="s">
        <v>1164</v>
      </c>
      <c r="D444" s="278" t="s">
        <v>1108</v>
      </c>
      <c r="E444" s="278" t="s">
        <v>777</v>
      </c>
      <c r="F444" s="278" t="s">
        <v>13320</v>
      </c>
      <c r="G444" s="278"/>
      <c r="H444" s="247" t="s">
        <v>1548</v>
      </c>
      <c r="I444" s="247" t="s">
        <v>1548</v>
      </c>
      <c r="J444" s="280" t="str">
        <f t="shared" si="16"/>
        <v>TinIkuno Tin Smelter</v>
      </c>
      <c r="K444" s="280" t="str">
        <f t="shared" si="17"/>
        <v>TinIkuno Tin Smelter</v>
      </c>
    </row>
    <row r="445" spans="1:11">
      <c r="A445" s="278" t="s">
        <v>1131</v>
      </c>
      <c r="B445" s="278" t="s">
        <v>2364</v>
      </c>
      <c r="C445" s="278" t="s">
        <v>13881</v>
      </c>
      <c r="D445" s="278" t="s">
        <v>1105</v>
      </c>
      <c r="E445" s="278" t="s">
        <v>784</v>
      </c>
      <c r="F445" s="278" t="s">
        <v>13320</v>
      </c>
      <c r="G445" s="278"/>
      <c r="H445" s="247" t="s">
        <v>1807</v>
      </c>
      <c r="I445" s="247" t="s">
        <v>12931</v>
      </c>
      <c r="J445" s="280" t="str">
        <f t="shared" si="16"/>
        <v>TinINDONESIAN STATE TIN CORPORATION MENTOK SMELTER</v>
      </c>
      <c r="K445" s="280" t="str">
        <f t="shared" si="17"/>
        <v>TinINDONESIAN STATE TIN CORPORATION MENTOK SMELTER</v>
      </c>
    </row>
    <row r="446" spans="1:11">
      <c r="A446" s="278" t="s">
        <v>1131</v>
      </c>
      <c r="B446" s="278" t="s">
        <v>15584</v>
      </c>
      <c r="C446" s="278" t="s">
        <v>15577</v>
      </c>
      <c r="D446" s="278" t="s">
        <v>1105</v>
      </c>
      <c r="E446" s="278" t="s">
        <v>15578</v>
      </c>
      <c r="F446" s="278" t="s">
        <v>13320</v>
      </c>
      <c r="G446" s="278"/>
      <c r="H446" s="247" t="s">
        <v>15249</v>
      </c>
      <c r="I446" s="247" t="s">
        <v>12931</v>
      </c>
      <c r="J446" s="280" t="str">
        <f t="shared" si="16"/>
        <v>TinIndra Eramulti Logam</v>
      </c>
      <c r="K446" s="280" t="str">
        <f t="shared" si="17"/>
        <v>TinIndra Eramulti Logam</v>
      </c>
    </row>
    <row r="447" spans="1:11">
      <c r="A447" s="278" t="s">
        <v>1131</v>
      </c>
      <c r="B447" s="278" t="s">
        <v>2247</v>
      </c>
      <c r="C447" s="278" t="s">
        <v>13261</v>
      </c>
      <c r="D447" s="278" t="s">
        <v>1100</v>
      </c>
      <c r="E447" s="278" t="s">
        <v>1801</v>
      </c>
      <c r="F447" s="278" t="s">
        <v>13320</v>
      </c>
      <c r="G447" s="278"/>
      <c r="H447" s="247" t="s">
        <v>1786</v>
      </c>
      <c r="I447" s="247" t="s">
        <v>13699</v>
      </c>
      <c r="J447" s="280" t="str">
        <f t="shared" si="16"/>
        <v>TinJiangxi Nanshan</v>
      </c>
      <c r="K447" s="280" t="str">
        <f t="shared" si="17"/>
        <v>TinJiangxi Nanshan</v>
      </c>
    </row>
    <row r="448" spans="1:11">
      <c r="A448" s="278" t="s">
        <v>1131</v>
      </c>
      <c r="B448" s="278" t="s">
        <v>13261</v>
      </c>
      <c r="C448" s="278" t="s">
        <v>13261</v>
      </c>
      <c r="D448" s="278" t="s">
        <v>1100</v>
      </c>
      <c r="E448" s="278" t="s">
        <v>1801</v>
      </c>
      <c r="F448" s="278" t="s">
        <v>13320</v>
      </c>
      <c r="G448" s="278"/>
      <c r="H448" s="247" t="s">
        <v>1786</v>
      </c>
      <c r="I448" s="247" t="s">
        <v>13699</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13320</v>
      </c>
      <c r="G449" s="278"/>
      <c r="H449" s="247" t="s">
        <v>2470</v>
      </c>
      <c r="I449" s="247" t="s">
        <v>13708</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13320</v>
      </c>
      <c r="G450" s="278"/>
      <c r="H450" s="247" t="s">
        <v>2470</v>
      </c>
      <c r="I450" s="247" t="s">
        <v>13708</v>
      </c>
      <c r="J450" s="280" t="str">
        <f t="shared" si="16"/>
        <v>TinKai Unita Trade Limited Liability Company</v>
      </c>
      <c r="K450" s="280" t="str">
        <f t="shared" si="17"/>
        <v>TinKai Unita Trade Limited Liability Company</v>
      </c>
    </row>
    <row r="451" spans="1:11">
      <c r="A451" s="278" t="s">
        <v>1131</v>
      </c>
      <c r="B451" s="278" t="s">
        <v>13262</v>
      </c>
      <c r="C451" s="278" t="s">
        <v>1427</v>
      </c>
      <c r="D451" s="278" t="s">
        <v>1100</v>
      </c>
      <c r="E451" s="278" t="s">
        <v>772</v>
      </c>
      <c r="F451" s="278" t="s">
        <v>13320</v>
      </c>
      <c r="G451" s="278"/>
      <c r="H451" s="247" t="s">
        <v>2470</v>
      </c>
      <c r="I451" s="247" t="s">
        <v>13708</v>
      </c>
      <c r="J451" s="280" t="str">
        <f t="shared" si="16"/>
        <v>TinKaimeng (Gejiu) Industry and Trade Co., Ltd.</v>
      </c>
      <c r="K451" s="280" t="str">
        <f t="shared" si="17"/>
        <v>TinKaimeng (Gejiu) Industry and Trade Co., Ltd.</v>
      </c>
    </row>
    <row r="452" spans="1:11">
      <c r="A452" s="278" t="s">
        <v>1131</v>
      </c>
      <c r="B452" s="278" t="s">
        <v>1806</v>
      </c>
      <c r="C452" s="278" t="s">
        <v>13882</v>
      </c>
      <c r="D452" s="278" t="s">
        <v>1105</v>
      </c>
      <c r="E452" s="278" t="s">
        <v>804</v>
      </c>
      <c r="F452" s="278" t="s">
        <v>13320</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13320</v>
      </c>
      <c r="G453" s="278"/>
      <c r="H453" s="247" t="s">
        <v>1788</v>
      </c>
      <c r="I453" s="247" t="s">
        <v>13683</v>
      </c>
      <c r="J453" s="280" t="str">
        <f t="shared" si="16"/>
        <v>TinLiuzhhou China Tin</v>
      </c>
      <c r="K453" s="280" t="str">
        <f t="shared" si="17"/>
        <v>TinLiuzhhou China Tin</v>
      </c>
    </row>
    <row r="454" spans="1:11">
      <c r="A454" s="278" t="s">
        <v>1131</v>
      </c>
      <c r="B454" s="278" t="s">
        <v>13942</v>
      </c>
      <c r="C454" s="278" t="s">
        <v>13942</v>
      </c>
      <c r="D454" s="278" t="s">
        <v>13185</v>
      </c>
      <c r="E454" s="278" t="s">
        <v>13957</v>
      </c>
      <c r="F454" s="278" t="s">
        <v>13320</v>
      </c>
      <c r="G454" s="278"/>
      <c r="H454" s="247" t="s">
        <v>13969</v>
      </c>
      <c r="I454" s="247" t="s">
        <v>10144</v>
      </c>
      <c r="J454" s="280" t="str">
        <f t="shared" si="16"/>
        <v>TinLuna Smelter, Ltd.</v>
      </c>
      <c r="K454" s="280" t="str">
        <f t="shared" si="17"/>
        <v>TinLuna Smelter, Ltd.</v>
      </c>
    </row>
    <row r="455" spans="1:11">
      <c r="A455" s="278" t="s">
        <v>1131</v>
      </c>
      <c r="B455" s="278" t="s">
        <v>13883</v>
      </c>
      <c r="C455" s="278" t="s">
        <v>13883</v>
      </c>
      <c r="D455" s="278" t="s">
        <v>1100</v>
      </c>
      <c r="E455" s="278" t="s">
        <v>13884</v>
      </c>
      <c r="F455" s="278" t="s">
        <v>13320</v>
      </c>
      <c r="G455" s="278"/>
      <c r="H455" s="247" t="s">
        <v>13922</v>
      </c>
      <c r="I455" s="247" t="s">
        <v>13697</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13320</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13320</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13320</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13881</v>
      </c>
      <c r="D459" s="278" t="s">
        <v>1105</v>
      </c>
      <c r="E459" s="278" t="s">
        <v>784</v>
      </c>
      <c r="F459" s="278" t="s">
        <v>13320</v>
      </c>
      <c r="G459" s="278"/>
      <c r="H459" s="247" t="s">
        <v>1807</v>
      </c>
      <c r="I459" s="247" t="s">
        <v>12931</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13320</v>
      </c>
      <c r="G460" s="278"/>
      <c r="H460" s="247" t="s">
        <v>1788</v>
      </c>
      <c r="I460" s="247" t="s">
        <v>13683</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13320</v>
      </c>
      <c r="G461" s="278"/>
      <c r="H461" s="247" t="s">
        <v>1795</v>
      </c>
      <c r="I461" s="247" t="s">
        <v>1642</v>
      </c>
      <c r="J461" s="280" t="str">
        <f t="shared" si="18"/>
        <v>TinMetallic Resources, Inc.</v>
      </c>
      <c r="K461" s="280" t="str">
        <f t="shared" si="19"/>
        <v>TinMetallic Resources, Inc.</v>
      </c>
    </row>
    <row r="462" spans="1:11">
      <c r="A462" s="278" t="s">
        <v>1131</v>
      </c>
      <c r="B462" s="278" t="s">
        <v>13012</v>
      </c>
      <c r="C462" s="278" t="s">
        <v>13012</v>
      </c>
      <c r="D462" s="278" t="s">
        <v>1095</v>
      </c>
      <c r="E462" s="278" t="s">
        <v>1829</v>
      </c>
      <c r="F462" s="278" t="s">
        <v>13320</v>
      </c>
      <c r="G462" s="278"/>
      <c r="H462" s="247" t="s">
        <v>1830</v>
      </c>
      <c r="I462" s="247" t="s">
        <v>3177</v>
      </c>
      <c r="J462" s="280" t="str">
        <f t="shared" si="18"/>
        <v>TinMetallo Belgium N.V.</v>
      </c>
      <c r="K462" s="280" t="str">
        <f t="shared" si="19"/>
        <v>TinMetallo Belgium N.V.</v>
      </c>
    </row>
    <row r="463" spans="1:11">
      <c r="A463" s="278" t="s">
        <v>1131</v>
      </c>
      <c r="B463" s="278" t="s">
        <v>13013</v>
      </c>
      <c r="C463" s="278" t="s">
        <v>13013</v>
      </c>
      <c r="D463" s="278" t="s">
        <v>1102</v>
      </c>
      <c r="E463" s="278" t="s">
        <v>1831</v>
      </c>
      <c r="F463" s="278" t="s">
        <v>13320</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13320</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13320</v>
      </c>
      <c r="G465" s="278"/>
      <c r="H465" s="247" t="s">
        <v>1796</v>
      </c>
      <c r="I465" s="247" t="s">
        <v>1682</v>
      </c>
      <c r="J465" s="280" t="str">
        <f t="shared" si="18"/>
        <v>TinMineração Taboca S.A.</v>
      </c>
      <c r="K465" s="280" t="str">
        <f t="shared" si="19"/>
        <v>TinMineração Taboca S.A.</v>
      </c>
    </row>
    <row r="466" spans="1:11">
      <c r="A466" s="278" t="s">
        <v>1131</v>
      </c>
      <c r="B466" s="278" t="s">
        <v>13008</v>
      </c>
      <c r="C466" s="278" t="s">
        <v>12509</v>
      </c>
      <c r="D466" s="278" t="s">
        <v>1096</v>
      </c>
      <c r="E466" s="278" t="s">
        <v>775</v>
      </c>
      <c r="F466" s="278" t="s">
        <v>13320</v>
      </c>
      <c r="G466" s="278"/>
      <c r="H466" s="247" t="s">
        <v>1796</v>
      </c>
      <c r="I466" s="247" t="s">
        <v>1682</v>
      </c>
      <c r="J466" s="280" t="str">
        <f t="shared" si="18"/>
        <v>TinMineracao Taboca SA</v>
      </c>
      <c r="K466" s="280" t="str">
        <f t="shared" si="19"/>
        <v>TinMineracao Taboca SA</v>
      </c>
    </row>
    <row r="467" spans="1:11">
      <c r="A467" s="278" t="s">
        <v>1131</v>
      </c>
      <c r="B467" s="278" t="s">
        <v>15206</v>
      </c>
      <c r="C467" s="278" t="s">
        <v>15207</v>
      </c>
      <c r="D467" s="278" t="s">
        <v>892</v>
      </c>
      <c r="E467" s="278" t="s">
        <v>15208</v>
      </c>
      <c r="F467" s="278" t="s">
        <v>13320</v>
      </c>
      <c r="G467" s="278"/>
      <c r="H467" s="247" t="s">
        <v>15251</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13320</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13320</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13320</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13320</v>
      </c>
      <c r="G471" s="278"/>
      <c r="H471" s="247" t="s">
        <v>1793</v>
      </c>
      <c r="I471" s="247" t="s">
        <v>8739</v>
      </c>
      <c r="J471" s="280" t="str">
        <f t="shared" si="18"/>
        <v>TinMSC</v>
      </c>
      <c r="K471" s="280" t="str">
        <f t="shared" si="19"/>
        <v>TinMSC</v>
      </c>
    </row>
    <row r="472" spans="1:11">
      <c r="A472" s="278" t="s">
        <v>1131</v>
      </c>
      <c r="B472" s="278" t="s">
        <v>2167</v>
      </c>
      <c r="C472" s="278" t="s">
        <v>13261</v>
      </c>
      <c r="D472" s="278" t="s">
        <v>1100</v>
      </c>
      <c r="E472" s="278" t="s">
        <v>1801</v>
      </c>
      <c r="F472" s="278" t="s">
        <v>13320</v>
      </c>
      <c r="G472" s="278"/>
      <c r="H472" s="247" t="s">
        <v>1786</v>
      </c>
      <c r="I472" s="247" t="s">
        <v>13699</v>
      </c>
      <c r="J472" s="280" t="str">
        <f t="shared" si="18"/>
        <v>TinNankang Nanshan Tin Manufactory Co., Ltd.</v>
      </c>
      <c r="K472" s="280" t="str">
        <f t="shared" si="19"/>
        <v>TinNankang Nanshan Tin Manufactory Co., Ltd.</v>
      </c>
    </row>
    <row r="473" spans="1:11">
      <c r="A473" s="278" t="s">
        <v>1131</v>
      </c>
      <c r="B473" s="278" t="s">
        <v>1802</v>
      </c>
      <c r="C473" s="278" t="s">
        <v>13261</v>
      </c>
      <c r="D473" s="278" t="s">
        <v>1100</v>
      </c>
      <c r="E473" s="278" t="s">
        <v>1801</v>
      </c>
      <c r="F473" s="278" t="s">
        <v>13320</v>
      </c>
      <c r="G473" s="278"/>
      <c r="H473" s="247" t="s">
        <v>1786</v>
      </c>
      <c r="I473" s="247" t="s">
        <v>13699</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13320</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15209</v>
      </c>
      <c r="C475" s="278" t="s">
        <v>15209</v>
      </c>
      <c r="D475" s="278" t="s">
        <v>883</v>
      </c>
      <c r="E475" s="278" t="s">
        <v>15210</v>
      </c>
      <c r="F475" s="278" t="s">
        <v>13320</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13320</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13320</v>
      </c>
      <c r="G477" s="278"/>
      <c r="H477" s="247" t="s">
        <v>13022</v>
      </c>
      <c r="I477" s="247" t="s">
        <v>9530</v>
      </c>
      <c r="J477" s="280" t="str">
        <f t="shared" si="18"/>
        <v>TinO.M. Manufacturing Philippines, Inc.</v>
      </c>
      <c r="K477" s="280" t="str">
        <f t="shared" si="19"/>
        <v>TinO.M. Manufacturing Philippines, Inc.</v>
      </c>
    </row>
    <row r="478" spans="1:11">
      <c r="A478" s="278" t="s">
        <v>1131</v>
      </c>
      <c r="B478" s="278" t="s">
        <v>2152</v>
      </c>
      <c r="C478" s="278" t="s">
        <v>13885</v>
      </c>
      <c r="D478" s="278" t="s">
        <v>2454</v>
      </c>
      <c r="E478" s="278" t="s">
        <v>780</v>
      </c>
      <c r="F478" s="278" t="s">
        <v>13320</v>
      </c>
      <c r="G478" s="278"/>
      <c r="H478" s="247" t="s">
        <v>1781</v>
      </c>
      <c r="I478" s="247" t="s">
        <v>1781</v>
      </c>
      <c r="J478" s="280" t="str">
        <f t="shared" si="18"/>
        <v>TinOMSA</v>
      </c>
      <c r="K478" s="280" t="str">
        <f t="shared" si="19"/>
        <v>TinOMSA</v>
      </c>
    </row>
    <row r="479" spans="1:11">
      <c r="A479" s="278" t="s">
        <v>1131</v>
      </c>
      <c r="B479" s="278" t="s">
        <v>13885</v>
      </c>
      <c r="C479" s="278" t="s">
        <v>13885</v>
      </c>
      <c r="D479" s="278" t="s">
        <v>2454</v>
      </c>
      <c r="E479" s="278" t="s">
        <v>780</v>
      </c>
      <c r="F479" s="278" t="s">
        <v>13320</v>
      </c>
      <c r="G479" s="278"/>
      <c r="H479" s="247" t="s">
        <v>1781</v>
      </c>
      <c r="I479" s="247" t="s">
        <v>1781</v>
      </c>
      <c r="J479" s="280" t="str">
        <f t="shared" si="18"/>
        <v>TinOperaciones Metalurgicas S.A.</v>
      </c>
      <c r="K479" s="280" t="str">
        <f t="shared" si="19"/>
        <v>TinOperaciones Metalurgicas S.A.</v>
      </c>
    </row>
    <row r="480" spans="1:11">
      <c r="A480" s="278" t="s">
        <v>1131</v>
      </c>
      <c r="B480" s="278" t="s">
        <v>13886</v>
      </c>
      <c r="C480" s="278" t="s">
        <v>13885</v>
      </c>
      <c r="D480" s="278" t="s">
        <v>2454</v>
      </c>
      <c r="E480" s="278" t="s">
        <v>780</v>
      </c>
      <c r="F480" s="278" t="s">
        <v>13320</v>
      </c>
      <c r="G480" s="278"/>
      <c r="H480" s="247" t="s">
        <v>1781</v>
      </c>
      <c r="I480" s="247" t="s">
        <v>1781</v>
      </c>
      <c r="J480" s="280" t="str">
        <f t="shared" si="18"/>
        <v>TinOperaciones Metalúrgicas S.A.</v>
      </c>
      <c r="K480" s="280" t="str">
        <f t="shared" si="19"/>
        <v>TinOperaciones Metalúrgicas S.A.</v>
      </c>
    </row>
    <row r="481" spans="1:11">
      <c r="A481" s="278" t="s">
        <v>1131</v>
      </c>
      <c r="B481" s="278" t="s">
        <v>13014</v>
      </c>
      <c r="C481" s="278" t="s">
        <v>13014</v>
      </c>
      <c r="D481" s="278" t="s">
        <v>1114</v>
      </c>
      <c r="E481" s="278" t="s">
        <v>13015</v>
      </c>
      <c r="F481" s="278" t="s">
        <v>13320</v>
      </c>
      <c r="G481" s="278"/>
      <c r="H481" s="247" t="s">
        <v>8314</v>
      </c>
      <c r="I481" s="247" t="s">
        <v>8314</v>
      </c>
      <c r="J481" s="280" t="str">
        <f t="shared" si="18"/>
        <v>TinPongpipat Company Limited</v>
      </c>
      <c r="K481" s="280" t="str">
        <f t="shared" si="19"/>
        <v>TinPongpipat Company Limited</v>
      </c>
    </row>
    <row r="482" spans="1:11">
      <c r="A482" s="278" t="s">
        <v>1131</v>
      </c>
      <c r="B482" s="278" t="s">
        <v>13887</v>
      </c>
      <c r="C482" s="278" t="s">
        <v>13887</v>
      </c>
      <c r="D482" s="278" t="s">
        <v>1106</v>
      </c>
      <c r="E482" s="278" t="s">
        <v>13888</v>
      </c>
      <c r="F482" s="278" t="s">
        <v>13320</v>
      </c>
      <c r="G482" s="278"/>
      <c r="H482" s="247" t="s">
        <v>13914</v>
      </c>
      <c r="I482" s="247" t="s">
        <v>6205</v>
      </c>
      <c r="J482" s="280" t="str">
        <f t="shared" si="18"/>
        <v>TinPrecious Minerals and Smelting Limited</v>
      </c>
      <c r="K482" s="280" t="str">
        <f t="shared" si="19"/>
        <v>TinPrecious Minerals and Smelting Limited</v>
      </c>
    </row>
    <row r="483" spans="1:11">
      <c r="A483" s="278" t="s">
        <v>1131</v>
      </c>
      <c r="B483" s="278" t="s">
        <v>15198</v>
      </c>
      <c r="C483" s="278" t="s">
        <v>15198</v>
      </c>
      <c r="D483" s="278" t="s">
        <v>1105</v>
      </c>
      <c r="E483" s="278" t="s">
        <v>15199</v>
      </c>
      <c r="F483" s="278" t="s">
        <v>13320</v>
      </c>
      <c r="G483" s="278"/>
      <c r="H483" s="247" t="s">
        <v>15248</v>
      </c>
      <c r="I483" s="247" t="s">
        <v>12931</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13320</v>
      </c>
      <c r="G484" s="278"/>
      <c r="H484" s="247" t="s">
        <v>1779</v>
      </c>
      <c r="I484" s="247" t="s">
        <v>12931</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13320</v>
      </c>
      <c r="G485" s="278"/>
      <c r="H485" s="247" t="s">
        <v>1779</v>
      </c>
      <c r="I485" s="247" t="s">
        <v>12931</v>
      </c>
      <c r="J485" s="280" t="str">
        <f t="shared" si="18"/>
        <v>TinPT ATD Makmur Mandiri Jaya</v>
      </c>
      <c r="K485" s="280" t="str">
        <f t="shared" si="19"/>
        <v>TinPT ATD Makmur Mandiri Jaya</v>
      </c>
    </row>
    <row r="486" spans="1:11">
      <c r="A486" s="278" t="s">
        <v>1131</v>
      </c>
      <c r="B486" s="278" t="s">
        <v>15585</v>
      </c>
      <c r="C486" s="278" t="s">
        <v>15585</v>
      </c>
      <c r="D486" s="278" t="s">
        <v>1105</v>
      </c>
      <c r="E486" s="278" t="s">
        <v>15586</v>
      </c>
      <c r="F486" s="278" t="s">
        <v>13320</v>
      </c>
      <c r="G486" s="278"/>
      <c r="H486" s="247" t="s">
        <v>15587</v>
      </c>
      <c r="I486" s="247" t="s">
        <v>12931</v>
      </c>
      <c r="J486" s="280" t="str">
        <f t="shared" si="18"/>
        <v>TinPT Babel Inti Perkasa</v>
      </c>
      <c r="K486" s="280" t="str">
        <f t="shared" si="19"/>
        <v>TinPT Babel Inti Perkasa</v>
      </c>
    </row>
    <row r="487" spans="1:11">
      <c r="A487" s="278" t="s">
        <v>1131</v>
      </c>
      <c r="B487" s="278" t="s">
        <v>15211</v>
      </c>
      <c r="C487" s="278" t="s">
        <v>15211</v>
      </c>
      <c r="D487" s="278" t="s">
        <v>1105</v>
      </c>
      <c r="E487" s="278" t="s">
        <v>15212</v>
      </c>
      <c r="F487" s="278" t="s">
        <v>13320</v>
      </c>
      <c r="G487" s="278"/>
      <c r="H487" s="247" t="s">
        <v>15252</v>
      </c>
      <c r="I487" s="247" t="s">
        <v>12931</v>
      </c>
      <c r="J487" s="280" t="str">
        <f t="shared" si="18"/>
        <v>TinPT Babel Surya Alam Lestari</v>
      </c>
      <c r="K487" s="280" t="str">
        <f t="shared" si="19"/>
        <v>TinPT Babel Surya Alam Lestari</v>
      </c>
    </row>
    <row r="488" spans="1:11">
      <c r="A488" s="278" t="s">
        <v>1131</v>
      </c>
      <c r="B488" s="278" t="s">
        <v>13016</v>
      </c>
      <c r="C488" s="278" t="s">
        <v>13016</v>
      </c>
      <c r="D488" s="278" t="s">
        <v>1105</v>
      </c>
      <c r="E488" s="278" t="s">
        <v>14119</v>
      </c>
      <c r="F488" s="278" t="s">
        <v>13320</v>
      </c>
      <c r="G488" s="278"/>
      <c r="H488" s="247" t="s">
        <v>15253</v>
      </c>
      <c r="I488" s="247" t="s">
        <v>12931</v>
      </c>
      <c r="J488" s="280" t="str">
        <f t="shared" si="18"/>
        <v>TinPT Bangka Serumpun</v>
      </c>
      <c r="K488" s="280" t="str">
        <f t="shared" si="19"/>
        <v>TinPT Bangka Serumpun</v>
      </c>
    </row>
    <row r="489" spans="1:11">
      <c r="A489" s="278" t="s">
        <v>1131</v>
      </c>
      <c r="B489" s="278" t="s">
        <v>15588</v>
      </c>
      <c r="C489" s="278" t="s">
        <v>15588</v>
      </c>
      <c r="D489" s="278" t="s">
        <v>1105</v>
      </c>
      <c r="E489" s="278" t="s">
        <v>15589</v>
      </c>
      <c r="F489" s="278" t="s">
        <v>13320</v>
      </c>
      <c r="G489" s="278"/>
      <c r="H489" s="247" t="s">
        <v>15590</v>
      </c>
      <c r="I489" s="247" t="s">
        <v>12931</v>
      </c>
      <c r="J489" s="280" t="str">
        <f t="shared" si="18"/>
        <v>TinPT Belitung Industri Sejahtera</v>
      </c>
      <c r="K489" s="280" t="str">
        <f t="shared" si="19"/>
        <v>TinPT Belitung Industri Sejahtera</v>
      </c>
    </row>
    <row r="490" spans="1:11" s="279" customFormat="1">
      <c r="A490" s="278" t="s">
        <v>1131</v>
      </c>
      <c r="B490" s="278" t="s">
        <v>15577</v>
      </c>
      <c r="C490" s="278" t="s">
        <v>15577</v>
      </c>
      <c r="D490" s="278" t="s">
        <v>1105</v>
      </c>
      <c r="E490" s="278" t="s">
        <v>15578</v>
      </c>
      <c r="F490" s="278" t="s">
        <v>13320</v>
      </c>
      <c r="G490" s="278"/>
      <c r="H490" s="247" t="s">
        <v>15249</v>
      </c>
      <c r="I490" s="279" t="s">
        <v>12931</v>
      </c>
      <c r="J490" s="280" t="str">
        <f t="shared" si="18"/>
        <v>TinPT Bukit Timah</v>
      </c>
      <c r="K490" s="280" t="str">
        <f t="shared" si="19"/>
        <v>TinPT Bukit Timah</v>
      </c>
    </row>
    <row r="491" spans="1:11" s="279" customFormat="1">
      <c r="A491" s="278" t="s">
        <v>1131</v>
      </c>
      <c r="B491" s="278" t="s">
        <v>15591</v>
      </c>
      <c r="C491" s="278" t="s">
        <v>15591</v>
      </c>
      <c r="D491" s="278" t="s">
        <v>1105</v>
      </c>
      <c r="E491" s="278" t="s">
        <v>15592</v>
      </c>
      <c r="F491" s="278" t="s">
        <v>13320</v>
      </c>
      <c r="G491" s="278"/>
      <c r="H491" s="247" t="s">
        <v>15593</v>
      </c>
      <c r="I491" s="279" t="s">
        <v>1803</v>
      </c>
      <c r="J491" s="280" t="str">
        <f t="shared" si="18"/>
        <v>TinPT Cipta Persada Mulia</v>
      </c>
      <c r="K491" s="280" t="str">
        <f t="shared" si="19"/>
        <v>TinPT Cipta Persada Mulia</v>
      </c>
    </row>
    <row r="492" spans="1:11">
      <c r="A492" s="278" t="s">
        <v>1131</v>
      </c>
      <c r="B492" s="278" t="s">
        <v>15594</v>
      </c>
      <c r="C492" s="278" t="s">
        <v>15577</v>
      </c>
      <c r="D492" s="278" t="s">
        <v>1105</v>
      </c>
      <c r="E492" s="278" t="s">
        <v>15578</v>
      </c>
      <c r="F492" s="278" t="s">
        <v>13320</v>
      </c>
      <c r="G492" s="278"/>
      <c r="H492" s="247" t="s">
        <v>15249</v>
      </c>
      <c r="I492" s="247" t="s">
        <v>12931</v>
      </c>
      <c r="J492" s="280" t="str">
        <f t="shared" si="18"/>
        <v>TinPT Indora Ermulti</v>
      </c>
      <c r="K492" s="280" t="str">
        <f t="shared" si="19"/>
        <v>TinPT Indora Ermulti</v>
      </c>
    </row>
    <row r="493" spans="1:11">
      <c r="A493" s="278" t="s">
        <v>1131</v>
      </c>
      <c r="B493" s="278" t="s">
        <v>15595</v>
      </c>
      <c r="C493" s="278" t="s">
        <v>15577</v>
      </c>
      <c r="D493" s="278" t="s">
        <v>1105</v>
      </c>
      <c r="E493" s="278" t="s">
        <v>15578</v>
      </c>
      <c r="F493" s="278" t="s">
        <v>13320</v>
      </c>
      <c r="G493" s="278"/>
      <c r="H493" s="247" t="s">
        <v>15249</v>
      </c>
      <c r="I493" s="247" t="s">
        <v>12931</v>
      </c>
      <c r="J493" s="280" t="str">
        <f t="shared" si="18"/>
        <v>TinPT Indra Eramult Logam Industri</v>
      </c>
      <c r="K493" s="280" t="str">
        <f t="shared" si="19"/>
        <v>TinPT Indra Eramult Logam Industri</v>
      </c>
    </row>
    <row r="494" spans="1:11">
      <c r="A494" s="278" t="s">
        <v>1131</v>
      </c>
      <c r="B494" s="278" t="s">
        <v>15596</v>
      </c>
      <c r="C494" s="278" t="s">
        <v>15596</v>
      </c>
      <c r="D494" s="278" t="s">
        <v>1105</v>
      </c>
      <c r="E494" s="278" t="s">
        <v>15597</v>
      </c>
      <c r="F494" s="278" t="s">
        <v>13320</v>
      </c>
      <c r="G494" s="278"/>
      <c r="H494" s="247" t="s">
        <v>1779</v>
      </c>
      <c r="I494" s="247" t="s">
        <v>12931</v>
      </c>
      <c r="J494" s="280" t="str">
        <f t="shared" si="18"/>
        <v>TinPT Masbro Alam Stania</v>
      </c>
      <c r="K494" s="280" t="str">
        <f t="shared" si="19"/>
        <v>TinPT Masbro Alam Stania</v>
      </c>
    </row>
    <row r="495" spans="1:11">
      <c r="A495" s="278" t="s">
        <v>1131</v>
      </c>
      <c r="B495" s="278" t="s">
        <v>15213</v>
      </c>
      <c r="C495" s="278" t="s">
        <v>15213</v>
      </c>
      <c r="D495" s="278" t="s">
        <v>1105</v>
      </c>
      <c r="E495" s="278" t="s">
        <v>15214</v>
      </c>
      <c r="F495" s="278" t="s">
        <v>13320</v>
      </c>
      <c r="G495" s="278"/>
      <c r="H495" s="247" t="s">
        <v>15254</v>
      </c>
      <c r="I495" s="247" t="s">
        <v>12931</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13320</v>
      </c>
      <c r="G496" s="278"/>
      <c r="H496" s="247" t="s">
        <v>1779</v>
      </c>
      <c r="I496" s="247" t="s">
        <v>12931</v>
      </c>
      <c r="J496" s="280" t="str">
        <f t="shared" si="18"/>
        <v>TinPT Mitra Stania Prima</v>
      </c>
      <c r="K496" s="280" t="str">
        <f t="shared" si="19"/>
        <v>TinPT Mitra Stania Prima</v>
      </c>
    </row>
    <row r="497" spans="1:11">
      <c r="A497" s="278" t="s">
        <v>1131</v>
      </c>
      <c r="B497" s="278" t="s">
        <v>13943</v>
      </c>
      <c r="C497" s="278" t="s">
        <v>13943</v>
      </c>
      <c r="D497" s="278" t="s">
        <v>1105</v>
      </c>
      <c r="E497" s="278" t="s">
        <v>13958</v>
      </c>
      <c r="F497" s="278" t="s">
        <v>13320</v>
      </c>
      <c r="G497" s="278"/>
      <c r="H497" s="247" t="s">
        <v>15253</v>
      </c>
      <c r="I497" s="247" t="s">
        <v>12931</v>
      </c>
      <c r="J497" s="280" t="str">
        <f t="shared" si="18"/>
        <v>TinPT Mitra Sukses Globalindo</v>
      </c>
      <c r="K497" s="280" t="str">
        <f t="shared" si="19"/>
        <v>TinPT Mitra Sukses Globalindo</v>
      </c>
    </row>
    <row r="498" spans="1:11">
      <c r="A498" s="278" t="s">
        <v>1131</v>
      </c>
      <c r="B498" s="278" t="s">
        <v>15598</v>
      </c>
      <c r="C498" s="278" t="s">
        <v>15598</v>
      </c>
      <c r="D498" s="278" t="s">
        <v>1105</v>
      </c>
      <c r="E498" s="278" t="s">
        <v>15599</v>
      </c>
      <c r="F498" s="278" t="s">
        <v>13320</v>
      </c>
      <c r="G498" s="278"/>
      <c r="H498" s="247" t="s">
        <v>1779</v>
      </c>
      <c r="I498" s="247" t="s">
        <v>12931</v>
      </c>
      <c r="J498" s="280" t="str">
        <f t="shared" si="18"/>
        <v>TinPT Panca Mega Persada</v>
      </c>
      <c r="K498" s="280" t="str">
        <f t="shared" si="19"/>
        <v>TinPT Panca Mega Persada</v>
      </c>
    </row>
    <row r="499" spans="1:11">
      <c r="A499" s="278" t="s">
        <v>1131</v>
      </c>
      <c r="B499" s="278" t="s">
        <v>15215</v>
      </c>
      <c r="C499" s="278" t="s">
        <v>15215</v>
      </c>
      <c r="D499" s="278" t="s">
        <v>1105</v>
      </c>
      <c r="E499" s="278" t="s">
        <v>15216</v>
      </c>
      <c r="F499" s="278" t="s">
        <v>13320</v>
      </c>
      <c r="G499" s="278"/>
      <c r="H499" s="247" t="s">
        <v>15249</v>
      </c>
      <c r="I499" s="247" t="s">
        <v>12931</v>
      </c>
      <c r="J499" s="280" t="str">
        <f t="shared" si="18"/>
        <v>TinPT Prima Timah Utama</v>
      </c>
      <c r="K499" s="280" t="str">
        <f t="shared" si="19"/>
        <v>TinPT Prima Timah Utama</v>
      </c>
    </row>
    <row r="500" spans="1:11">
      <c r="A500" s="278" t="s">
        <v>1131</v>
      </c>
      <c r="B500" s="278" t="s">
        <v>15600</v>
      </c>
      <c r="C500" s="278" t="s">
        <v>15600</v>
      </c>
      <c r="D500" s="278" t="s">
        <v>1105</v>
      </c>
      <c r="E500" s="278" t="s">
        <v>15601</v>
      </c>
      <c r="F500" s="278" t="s">
        <v>13320</v>
      </c>
      <c r="G500" s="278"/>
      <c r="H500" s="247" t="s">
        <v>1779</v>
      </c>
      <c r="I500" s="247" t="s">
        <v>12931</v>
      </c>
      <c r="J500" s="280" t="str">
        <f t="shared" si="18"/>
        <v>TinPT Putera Sarana Shakti (PT PSS)</v>
      </c>
      <c r="K500" s="280" t="str">
        <f t="shared" si="19"/>
        <v>TinPT Putera Sarana Shakti (PT PSS)</v>
      </c>
    </row>
    <row r="501" spans="1:11">
      <c r="A501" s="278" t="s">
        <v>1131</v>
      </c>
      <c r="B501" s="278" t="s">
        <v>15217</v>
      </c>
      <c r="C501" s="278" t="s">
        <v>15217</v>
      </c>
      <c r="D501" s="278" t="s">
        <v>1105</v>
      </c>
      <c r="E501" s="278" t="s">
        <v>15218</v>
      </c>
      <c r="F501" s="278" t="s">
        <v>13320</v>
      </c>
      <c r="G501" s="278"/>
      <c r="H501" s="247" t="s">
        <v>15255</v>
      </c>
      <c r="I501" s="247" t="s">
        <v>12931</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13320</v>
      </c>
      <c r="G502" s="278"/>
      <c r="H502" s="247" t="s">
        <v>1779</v>
      </c>
      <c r="I502" s="247" t="s">
        <v>12931</v>
      </c>
      <c r="J502" s="280" t="str">
        <f t="shared" si="18"/>
        <v>TinPT Refined Bangka Tin</v>
      </c>
      <c r="K502" s="280" t="str">
        <f t="shared" si="19"/>
        <v>TinPT Refined Bangka Tin</v>
      </c>
    </row>
    <row r="503" spans="1:11">
      <c r="A503" s="278" t="s">
        <v>1131</v>
      </c>
      <c r="B503" s="278" t="s">
        <v>15602</v>
      </c>
      <c r="C503" s="278" t="s">
        <v>15602</v>
      </c>
      <c r="D503" s="278" t="s">
        <v>1105</v>
      </c>
      <c r="E503" s="278" t="s">
        <v>15603</v>
      </c>
      <c r="F503" s="278" t="s">
        <v>13320</v>
      </c>
      <c r="G503" s="278"/>
      <c r="H503" s="247" t="s">
        <v>15249</v>
      </c>
      <c r="I503" s="247" t="s">
        <v>12931</v>
      </c>
      <c r="J503" s="280" t="str">
        <f t="shared" si="18"/>
        <v>TinPT Sariwiguna Binasentosa</v>
      </c>
      <c r="K503" s="280" t="str">
        <f t="shared" si="19"/>
        <v>TinPT Sariwiguna Binasentosa</v>
      </c>
    </row>
    <row r="504" spans="1:11">
      <c r="A504" s="278" t="s">
        <v>1131</v>
      </c>
      <c r="B504" s="278" t="s">
        <v>15219</v>
      </c>
      <c r="C504" s="278" t="s">
        <v>15219</v>
      </c>
      <c r="D504" s="278" t="s">
        <v>1105</v>
      </c>
      <c r="E504" s="278" t="s">
        <v>15220</v>
      </c>
      <c r="F504" s="278" t="s">
        <v>13320</v>
      </c>
      <c r="G504" s="278"/>
      <c r="H504" s="247" t="s">
        <v>15249</v>
      </c>
      <c r="I504" s="247" t="s">
        <v>12931</v>
      </c>
      <c r="J504" s="280" t="str">
        <f t="shared" si="18"/>
        <v>TinPT Stanindo Inti Perkasa</v>
      </c>
      <c r="K504" s="280" t="str">
        <f t="shared" si="19"/>
        <v>TinPT Stanindo Inti Perkasa</v>
      </c>
    </row>
    <row r="505" spans="1:11">
      <c r="A505" s="278" t="s">
        <v>1131</v>
      </c>
      <c r="B505" s="278" t="s">
        <v>15604</v>
      </c>
      <c r="C505" s="278" t="s">
        <v>15604</v>
      </c>
      <c r="D505" s="278" t="s">
        <v>1105</v>
      </c>
      <c r="E505" s="278" t="s">
        <v>15605</v>
      </c>
      <c r="F505" s="278" t="s">
        <v>13320</v>
      </c>
      <c r="G505" s="278"/>
      <c r="H505" s="247" t="s">
        <v>15606</v>
      </c>
      <c r="I505" s="247" t="s">
        <v>12931</v>
      </c>
      <c r="J505" s="280" t="str">
        <f t="shared" si="18"/>
        <v>TinPT Sukses Inti Makmur</v>
      </c>
      <c r="K505" s="280" t="str">
        <f t="shared" si="19"/>
        <v>TinPT Sukses Inti Makmur</v>
      </c>
    </row>
    <row r="506" spans="1:11">
      <c r="A506" s="278" t="s">
        <v>1131</v>
      </c>
      <c r="B506" s="278" t="s">
        <v>1032</v>
      </c>
      <c r="C506" s="278" t="s">
        <v>13882</v>
      </c>
      <c r="D506" s="278" t="s">
        <v>1105</v>
      </c>
      <c r="E506" s="278" t="s">
        <v>804</v>
      </c>
      <c r="F506" s="278" t="s">
        <v>13320</v>
      </c>
      <c r="G506" s="278"/>
      <c r="H506" s="247" t="s">
        <v>1805</v>
      </c>
      <c r="I506" s="247" t="s">
        <v>6100</v>
      </c>
      <c r="J506" s="280" t="str">
        <f t="shared" si="18"/>
        <v>TinPT Tambang Timah</v>
      </c>
      <c r="K506" s="280" t="str">
        <f t="shared" si="19"/>
        <v>TinPT Tambang Timah</v>
      </c>
    </row>
    <row r="507" spans="1:11">
      <c r="A507" s="278" t="s">
        <v>1131</v>
      </c>
      <c r="B507" s="278" t="s">
        <v>15221</v>
      </c>
      <c r="C507" s="278" t="s">
        <v>15221</v>
      </c>
      <c r="D507" s="278" t="s">
        <v>1105</v>
      </c>
      <c r="E507" s="278" t="s">
        <v>15222</v>
      </c>
      <c r="F507" s="278" t="s">
        <v>13320</v>
      </c>
      <c r="G507" s="278"/>
      <c r="H507" s="247" t="s">
        <v>15256</v>
      </c>
      <c r="I507" s="247" t="s">
        <v>12931</v>
      </c>
      <c r="J507" s="280" t="str">
        <f t="shared" si="18"/>
        <v>TinPT Timah Nusantara</v>
      </c>
      <c r="K507" s="280" t="str">
        <f t="shared" si="19"/>
        <v>TinPT Timah Nusantara</v>
      </c>
    </row>
    <row r="508" spans="1:11">
      <c r="A508" s="278" t="s">
        <v>1131</v>
      </c>
      <c r="B508" s="278" t="s">
        <v>13882</v>
      </c>
      <c r="C508" s="278" t="s">
        <v>13882</v>
      </c>
      <c r="D508" s="278" t="s">
        <v>1105</v>
      </c>
      <c r="E508" s="278" t="s">
        <v>804</v>
      </c>
      <c r="F508" s="278" t="s">
        <v>13320</v>
      </c>
      <c r="G508" s="278"/>
      <c r="H508" s="247" t="s">
        <v>1805</v>
      </c>
      <c r="I508" s="247" t="s">
        <v>6100</v>
      </c>
      <c r="J508" s="280" t="str">
        <f t="shared" si="18"/>
        <v>TinPT Timah Tbk Kundur</v>
      </c>
      <c r="K508" s="280" t="str">
        <f t="shared" si="19"/>
        <v>TinPT Timah Tbk Kundur</v>
      </c>
    </row>
    <row r="509" spans="1:11">
      <c r="A509" s="278" t="s">
        <v>1131</v>
      </c>
      <c r="B509" s="278" t="s">
        <v>13881</v>
      </c>
      <c r="C509" s="278" t="s">
        <v>13881</v>
      </c>
      <c r="D509" s="278" t="s">
        <v>1105</v>
      </c>
      <c r="E509" s="278" t="s">
        <v>784</v>
      </c>
      <c r="F509" s="278" t="s">
        <v>13320</v>
      </c>
      <c r="G509" s="278"/>
      <c r="H509" s="247" t="s">
        <v>1807</v>
      </c>
      <c r="I509" s="247" t="s">
        <v>12931</v>
      </c>
      <c r="J509" s="280" t="str">
        <f t="shared" si="18"/>
        <v>TinPT Timah Tbk Mentok</v>
      </c>
      <c r="K509" s="280" t="str">
        <f t="shared" si="19"/>
        <v>TinPT Timah Tbk Mentok</v>
      </c>
    </row>
    <row r="510" spans="1:11">
      <c r="A510" s="278" t="s">
        <v>1131</v>
      </c>
      <c r="B510" s="278" t="s">
        <v>15223</v>
      </c>
      <c r="C510" s="278" t="s">
        <v>15223</v>
      </c>
      <c r="D510" s="278" t="s">
        <v>1105</v>
      </c>
      <c r="E510" s="278" t="s">
        <v>15224</v>
      </c>
      <c r="F510" s="278" t="s">
        <v>13320</v>
      </c>
      <c r="G510" s="278"/>
      <c r="H510" s="247" t="s">
        <v>15249</v>
      </c>
      <c r="I510" s="247" t="s">
        <v>12931</v>
      </c>
      <c r="J510" s="280" t="str">
        <f t="shared" si="18"/>
        <v>TinPT Tinindo Inter Nusa</v>
      </c>
      <c r="K510" s="280" t="str">
        <f t="shared" si="19"/>
        <v>TinPT Tinindo Inter Nusa</v>
      </c>
    </row>
    <row r="511" spans="1:11">
      <c r="A511" s="278" t="s">
        <v>1131</v>
      </c>
      <c r="B511" s="278" t="s">
        <v>15607</v>
      </c>
      <c r="C511" s="278" t="s">
        <v>15607</v>
      </c>
      <c r="D511" s="278" t="s">
        <v>1105</v>
      </c>
      <c r="E511" s="278" t="s">
        <v>15608</v>
      </c>
      <c r="F511" s="278" t="s">
        <v>13320</v>
      </c>
      <c r="G511" s="278"/>
      <c r="H511" s="247" t="s">
        <v>15609</v>
      </c>
      <c r="I511" s="247" t="s">
        <v>6028</v>
      </c>
      <c r="J511" s="280" t="str">
        <f t="shared" si="18"/>
        <v>TinPT Tirus Putra Mandiri</v>
      </c>
      <c r="K511" s="280" t="str">
        <f t="shared" si="19"/>
        <v>TinPT Tirus Putra Mandiri</v>
      </c>
    </row>
    <row r="512" spans="1:11">
      <c r="A512" s="278" t="s">
        <v>1131</v>
      </c>
      <c r="B512" s="278" t="s">
        <v>15610</v>
      </c>
      <c r="C512" s="278" t="s">
        <v>15610</v>
      </c>
      <c r="D512" s="278" t="s">
        <v>1105</v>
      </c>
      <c r="E512" s="278" t="s">
        <v>15611</v>
      </c>
      <c r="F512" s="278" t="s">
        <v>13320</v>
      </c>
      <c r="G512" s="278"/>
      <c r="H512" s="247" t="s">
        <v>15612</v>
      </c>
      <c r="I512" s="247" t="s">
        <v>12931</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13320</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13320</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13320</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13320</v>
      </c>
      <c r="G516" s="278"/>
      <c r="H516" s="247" t="s">
        <v>13915</v>
      </c>
      <c r="I516" s="247" t="s">
        <v>1710</v>
      </c>
      <c r="J516" s="280" t="str">
        <f t="shared" si="18"/>
        <v>TinRui Da Hung</v>
      </c>
      <c r="K516" s="280" t="str">
        <f t="shared" si="19"/>
        <v>TinRui Da Hung</v>
      </c>
    </row>
    <row r="517" spans="1:11">
      <c r="A517" s="278" t="s">
        <v>1131</v>
      </c>
      <c r="B517" s="278" t="s">
        <v>2251</v>
      </c>
      <c r="C517" s="278" t="s">
        <v>15579</v>
      </c>
      <c r="D517" s="278" t="s">
        <v>1100</v>
      </c>
      <c r="E517" s="278" t="s">
        <v>791</v>
      </c>
      <c r="F517" s="278" t="s">
        <v>13320</v>
      </c>
      <c r="G517" s="278"/>
      <c r="H517" s="247" t="s">
        <v>2470</v>
      </c>
      <c r="I517" s="247" t="s">
        <v>13708</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13320</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13320</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13889</v>
      </c>
      <c r="C520" s="278" t="s">
        <v>13889</v>
      </c>
      <c r="D520" s="278" t="s">
        <v>892</v>
      </c>
      <c r="E520" s="278" t="s">
        <v>13890</v>
      </c>
      <c r="F520" s="278" t="s">
        <v>13320</v>
      </c>
      <c r="G520" s="278"/>
      <c r="H520" s="247" t="s">
        <v>13916</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13320</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13320</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13320</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13320</v>
      </c>
      <c r="G524" s="278"/>
      <c r="H524" s="247" t="s">
        <v>2470</v>
      </c>
      <c r="I524" s="224" t="s">
        <v>13708</v>
      </c>
      <c r="J524" s="280" t="str">
        <f t="shared" si="20"/>
        <v>TinThe Gejiu cloud new colored electrolytic</v>
      </c>
      <c r="K524" s="280" t="str">
        <f t="shared" si="21"/>
        <v>TinThe Gejiu cloud new colored electrolytic</v>
      </c>
    </row>
    <row r="525" spans="1:11">
      <c r="A525" s="278" t="s">
        <v>1131</v>
      </c>
      <c r="B525" s="278" t="s">
        <v>43</v>
      </c>
      <c r="C525" s="278" t="s">
        <v>15579</v>
      </c>
      <c r="D525" s="278" t="s">
        <v>1100</v>
      </c>
      <c r="E525" s="278" t="s">
        <v>791</v>
      </c>
      <c r="F525" s="278" t="s">
        <v>13320</v>
      </c>
      <c r="G525" s="278"/>
      <c r="H525" s="247" t="s">
        <v>2470</v>
      </c>
      <c r="I525" s="224" t="s">
        <v>13708</v>
      </c>
      <c r="J525" s="280" t="str">
        <f t="shared" si="20"/>
        <v>TinTin Products Manufacturing Co.LTD. of YTCL</v>
      </c>
      <c r="K525" s="280" t="str">
        <f t="shared" si="21"/>
        <v>TinTin Products Manufacturing Co.LTD. of YTCL</v>
      </c>
    </row>
    <row r="526" spans="1:11">
      <c r="A526" s="278" t="s">
        <v>1131</v>
      </c>
      <c r="B526" s="278" t="s">
        <v>15579</v>
      </c>
      <c r="C526" s="278" t="s">
        <v>15579</v>
      </c>
      <c r="D526" s="278" t="s">
        <v>1100</v>
      </c>
      <c r="E526" s="278" t="s">
        <v>791</v>
      </c>
      <c r="F526" s="278" t="s">
        <v>13320</v>
      </c>
      <c r="G526" s="278"/>
      <c r="H526" s="247" t="s">
        <v>2470</v>
      </c>
      <c r="I526" s="247" t="s">
        <v>13708</v>
      </c>
      <c r="J526" s="280" t="str">
        <f t="shared" si="20"/>
        <v>TinTin Smelting Branch of Yunnan Tin Co., Ltd.</v>
      </c>
      <c r="K526" s="280" t="str">
        <f t="shared" si="21"/>
        <v>TinTin Smelting Branch of Yunnan Tin Co., Ltd.</v>
      </c>
    </row>
    <row r="527" spans="1:11">
      <c r="A527" s="278" t="s">
        <v>1131</v>
      </c>
      <c r="B527" s="278" t="s">
        <v>13263</v>
      </c>
      <c r="C527" s="278" t="s">
        <v>13263</v>
      </c>
      <c r="D527" s="278" t="s">
        <v>2456</v>
      </c>
      <c r="E527" s="278" t="s">
        <v>13264</v>
      </c>
      <c r="F527" s="278" t="s">
        <v>13320</v>
      </c>
      <c r="G527" s="278"/>
      <c r="H527" s="247" t="s">
        <v>13265</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13320</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13320</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13882</v>
      </c>
      <c r="D530" s="278" t="s">
        <v>1105</v>
      </c>
      <c r="E530" s="278" t="s">
        <v>804</v>
      </c>
      <c r="F530" s="278" t="s">
        <v>13320</v>
      </c>
      <c r="G530" s="278"/>
      <c r="H530" s="247" t="s">
        <v>1805</v>
      </c>
      <c r="I530" s="247" t="s">
        <v>6100</v>
      </c>
      <c r="J530" s="280" t="str">
        <f t="shared" si="20"/>
        <v>TinUnit Timah Kundur PT Tambang</v>
      </c>
      <c r="K530" s="280" t="str">
        <f t="shared" si="21"/>
        <v>TinUnit Timah Kundur PT Tambang</v>
      </c>
    </row>
    <row r="531" spans="1:11">
      <c r="A531" s="278" t="s">
        <v>1131</v>
      </c>
      <c r="B531" s="278" t="s">
        <v>15207</v>
      </c>
      <c r="C531" s="278" t="s">
        <v>15207</v>
      </c>
      <c r="D531" s="278" t="s">
        <v>892</v>
      </c>
      <c r="E531" s="278" t="s">
        <v>15208</v>
      </c>
      <c r="F531" s="278" t="s">
        <v>13320</v>
      </c>
      <c r="G531" s="278"/>
      <c r="H531" s="247" t="s">
        <v>15251</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13320</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13320</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13320</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13320</v>
      </c>
      <c r="G535" s="278"/>
      <c r="H535" s="278" t="s">
        <v>1788</v>
      </c>
      <c r="I535" s="279" t="s">
        <v>13683</v>
      </c>
      <c r="J535" s="280" t="str">
        <f t="shared" si="20"/>
        <v>TinXiHai - Liuzhou China Tin Group Co ltd</v>
      </c>
      <c r="K535" s="280" t="str">
        <f t="shared" si="21"/>
        <v>TinXiHai - Liuzhou China Tin Group Co ltd</v>
      </c>
    </row>
    <row r="536" spans="1:11">
      <c r="A536" s="278" t="s">
        <v>1131</v>
      </c>
      <c r="B536" s="278" t="s">
        <v>1023</v>
      </c>
      <c r="C536" s="278" t="s">
        <v>15579</v>
      </c>
      <c r="D536" s="278" t="s">
        <v>1100</v>
      </c>
      <c r="E536" s="278" t="s">
        <v>791</v>
      </c>
      <c r="F536" s="278" t="s">
        <v>13320</v>
      </c>
      <c r="G536" s="278"/>
      <c r="H536" s="278" t="s">
        <v>2470</v>
      </c>
      <c r="I536" s="279" t="s">
        <v>13708</v>
      </c>
      <c r="J536" s="280" t="str">
        <f t="shared" si="20"/>
        <v>TinYTCL</v>
      </c>
      <c r="K536" s="280" t="str">
        <f t="shared" si="21"/>
        <v>TinYTCL</v>
      </c>
    </row>
    <row r="537" spans="1:11">
      <c r="A537" s="278" t="s">
        <v>1131</v>
      </c>
      <c r="B537" s="278" t="s">
        <v>1815</v>
      </c>
      <c r="C537" s="278" t="s">
        <v>1812</v>
      </c>
      <c r="D537" s="278" t="s">
        <v>1100</v>
      </c>
      <c r="E537" s="278" t="s">
        <v>1813</v>
      </c>
      <c r="F537" s="278" t="s">
        <v>13320</v>
      </c>
      <c r="G537" s="278"/>
      <c r="H537" s="247" t="s">
        <v>2470</v>
      </c>
      <c r="I537" s="247" t="s">
        <v>13708</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13320</v>
      </c>
      <c r="G538" s="278"/>
      <c r="H538" s="247" t="s">
        <v>2470</v>
      </c>
      <c r="I538" s="247" t="s">
        <v>13708</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13320</v>
      </c>
      <c r="G539" s="278"/>
      <c r="H539" s="247" t="s">
        <v>2470</v>
      </c>
      <c r="I539" s="247" t="s">
        <v>13708</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13320</v>
      </c>
      <c r="G540" s="278"/>
      <c r="H540" s="247" t="s">
        <v>2470</v>
      </c>
      <c r="I540" s="247" t="s">
        <v>13708</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13320</v>
      </c>
      <c r="G541" s="278"/>
      <c r="H541" s="247" t="s">
        <v>2470</v>
      </c>
      <c r="I541" s="247" t="s">
        <v>13708</v>
      </c>
      <c r="J541" s="280" t="str">
        <f t="shared" si="20"/>
        <v>TinYunNan Gejiu Yunxin Electrolyze Limited</v>
      </c>
      <c r="K541" s="280" t="str">
        <f t="shared" si="21"/>
        <v>TinYunNan Gejiu Yunxin Electrolyze Limited</v>
      </c>
    </row>
    <row r="542" spans="1:11">
      <c r="A542" s="278" t="s">
        <v>1131</v>
      </c>
      <c r="B542" s="278" t="s">
        <v>13354</v>
      </c>
      <c r="C542" s="278" t="s">
        <v>1785</v>
      </c>
      <c r="D542" s="278" t="s">
        <v>1100</v>
      </c>
      <c r="E542" s="278" t="s">
        <v>771</v>
      </c>
      <c r="F542" s="278" t="s">
        <v>13320</v>
      </c>
      <c r="G542" s="278"/>
      <c r="H542" s="247" t="s">
        <v>2470</v>
      </c>
      <c r="I542" s="247" t="s">
        <v>13708</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13320</v>
      </c>
      <c r="G543" s="278"/>
      <c r="H543" s="247" t="s">
        <v>2470</v>
      </c>
      <c r="I543" s="247" t="s">
        <v>13708</v>
      </c>
      <c r="J543" s="280" t="str">
        <f t="shared" si="20"/>
        <v>TinYunnan ride non-ferrous metal co., LTD</v>
      </c>
      <c r="K543" s="280" t="str">
        <f t="shared" si="21"/>
        <v>TinYunnan ride non-ferrous metal co., LTD</v>
      </c>
    </row>
    <row r="544" spans="1:11">
      <c r="A544" s="278" t="s">
        <v>1131</v>
      </c>
      <c r="B544" s="278" t="s">
        <v>2365</v>
      </c>
      <c r="C544" s="278" t="s">
        <v>15579</v>
      </c>
      <c r="D544" s="278" t="s">
        <v>1100</v>
      </c>
      <c r="E544" s="278" t="s">
        <v>791</v>
      </c>
      <c r="F544" s="278" t="s">
        <v>13320</v>
      </c>
      <c r="G544" s="278"/>
      <c r="H544" s="247" t="s">
        <v>2470</v>
      </c>
      <c r="I544" s="247" t="s">
        <v>13708</v>
      </c>
      <c r="J544" s="280" t="str">
        <f t="shared" si="20"/>
        <v>TinYunnan Tin Company Limited</v>
      </c>
      <c r="K544" s="280" t="str">
        <f t="shared" si="21"/>
        <v>TinYunnan Tin Company Limited</v>
      </c>
    </row>
    <row r="545" spans="1:11">
      <c r="A545" s="278" t="s">
        <v>1131</v>
      </c>
      <c r="B545" s="278" t="s">
        <v>51</v>
      </c>
      <c r="C545" s="278" t="s">
        <v>15579</v>
      </c>
      <c r="D545" s="278" t="s">
        <v>1100</v>
      </c>
      <c r="E545" s="278" t="s">
        <v>791</v>
      </c>
      <c r="F545" s="278" t="s">
        <v>13320</v>
      </c>
      <c r="G545" s="278"/>
      <c r="H545" s="247" t="s">
        <v>2470</v>
      </c>
      <c r="I545" s="247" t="s">
        <v>13708</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13320</v>
      </c>
      <c r="G546" s="278"/>
      <c r="H546" s="247" t="s">
        <v>2470</v>
      </c>
      <c r="I546" s="247" t="s">
        <v>13708</v>
      </c>
      <c r="J546" s="280" t="str">
        <f t="shared" si="20"/>
        <v>TinYunnan wind Nonferrous Metals Co., Ltd.</v>
      </c>
      <c r="K546" s="280" t="str">
        <f t="shared" si="21"/>
        <v>TinYunnan wind Nonferrous Metals Co., Ltd.</v>
      </c>
    </row>
    <row r="547" spans="1:11">
      <c r="A547" s="278" t="s">
        <v>1131</v>
      </c>
      <c r="B547" s="278" t="s">
        <v>2558</v>
      </c>
      <c r="C547" s="278" t="s">
        <v>15579</v>
      </c>
      <c r="D547" s="278" t="s">
        <v>1100</v>
      </c>
      <c r="E547" s="278" t="s">
        <v>791</v>
      </c>
      <c r="F547" s="278" t="s">
        <v>13320</v>
      </c>
      <c r="G547" s="278"/>
      <c r="H547" s="247" t="s">
        <v>2470</v>
      </c>
      <c r="I547" s="247" t="s">
        <v>13708</v>
      </c>
      <c r="J547" s="280" t="str">
        <f t="shared" si="20"/>
        <v>TinYunnan Xi YE</v>
      </c>
      <c r="K547" s="280" t="str">
        <f t="shared" si="21"/>
        <v>TinYunnan Xi YE</v>
      </c>
    </row>
    <row r="548" spans="1:11">
      <c r="A548" s="278" t="s">
        <v>1131</v>
      </c>
      <c r="B548" s="278" t="s">
        <v>13891</v>
      </c>
      <c r="C548" s="278" t="s">
        <v>13891</v>
      </c>
      <c r="D548" s="278" t="s">
        <v>1100</v>
      </c>
      <c r="E548" s="278" t="s">
        <v>13892</v>
      </c>
      <c r="F548" s="278" t="s">
        <v>13320</v>
      </c>
      <c r="G548" s="278"/>
      <c r="H548" s="247" t="s">
        <v>2470</v>
      </c>
      <c r="I548" s="247" t="s">
        <v>13708</v>
      </c>
      <c r="J548" s="280" t="str">
        <f t="shared" si="20"/>
        <v>TinYunnan Yunfan Non-ferrous Metals Co., Ltd.</v>
      </c>
      <c r="K548" s="280" t="str">
        <f t="shared" si="21"/>
        <v>TinYunnan Yunfan Non-ferrous Metals Co., Ltd.</v>
      </c>
    </row>
    <row r="549" spans="1:11">
      <c r="A549" s="278" t="s">
        <v>1131</v>
      </c>
      <c r="B549" s="278" t="s">
        <v>44</v>
      </c>
      <c r="C549" s="278" t="s">
        <v>15579</v>
      </c>
      <c r="D549" s="278" t="s">
        <v>1100</v>
      </c>
      <c r="E549" s="278" t="s">
        <v>791</v>
      </c>
      <c r="F549" s="278" t="s">
        <v>13320</v>
      </c>
      <c r="G549" s="278"/>
      <c r="H549" s="247" t="s">
        <v>2470</v>
      </c>
      <c r="I549" s="247" t="s">
        <v>13708</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13320</v>
      </c>
      <c r="G550" s="278"/>
      <c r="H550" s="247" t="s">
        <v>2470</v>
      </c>
      <c r="I550" s="247" t="s">
        <v>13708</v>
      </c>
      <c r="J550" s="280" t="str">
        <f t="shared" si="20"/>
        <v>TinYUNXIN colored electrolysis Company Limited</v>
      </c>
      <c r="K550" s="280" t="str">
        <f t="shared" si="21"/>
        <v>TinYUNXIN colored electrolysis Company Limited</v>
      </c>
    </row>
    <row r="551" spans="1:11">
      <c r="A551" s="278" t="s">
        <v>1131</v>
      </c>
      <c r="B551" s="278" t="s">
        <v>15613</v>
      </c>
      <c r="C551" s="278" t="s">
        <v>15579</v>
      </c>
      <c r="D551" s="278" t="s">
        <v>1100</v>
      </c>
      <c r="E551" s="278" t="s">
        <v>791</v>
      </c>
      <c r="F551" s="278" t="s">
        <v>13320</v>
      </c>
      <c r="G551" s="278"/>
      <c r="H551" s="247" t="s">
        <v>2470</v>
      </c>
      <c r="I551" s="247" t="s">
        <v>13708</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13893</v>
      </c>
      <c r="C554" s="278" t="s">
        <v>13893</v>
      </c>
      <c r="D554" s="278" t="s">
        <v>1108</v>
      </c>
      <c r="E554" s="278" t="s">
        <v>792</v>
      </c>
      <c r="F554" s="278" t="s">
        <v>13320</v>
      </c>
      <c r="G554" s="278"/>
      <c r="H554" s="247" t="s">
        <v>2146</v>
      </c>
      <c r="I554" s="247" t="s">
        <v>2147</v>
      </c>
      <c r="J554" s="280" t="str">
        <f t="shared" si="20"/>
        <v>TungstenA.L.M.T. Corp.</v>
      </c>
      <c r="K554" s="280" t="str">
        <f t="shared" si="21"/>
        <v>TungstenA.L.M.T. Corp.</v>
      </c>
    </row>
    <row r="555" spans="1:11">
      <c r="A555" s="278" t="s">
        <v>1133</v>
      </c>
      <c r="B555" s="278" t="s">
        <v>1833</v>
      </c>
      <c r="C555" s="278" t="s">
        <v>13893</v>
      </c>
      <c r="D555" s="278" t="s">
        <v>1108</v>
      </c>
      <c r="E555" s="278" t="s">
        <v>792</v>
      </c>
      <c r="F555" s="278" t="s">
        <v>13320</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13320</v>
      </c>
      <c r="G556" s="278"/>
      <c r="H556" s="247" t="s">
        <v>2285</v>
      </c>
      <c r="I556" s="247" t="s">
        <v>1682</v>
      </c>
      <c r="J556" s="280" t="str">
        <f t="shared" si="20"/>
        <v>TungstenACL Metais Eireli</v>
      </c>
      <c r="K556" s="280" t="str">
        <f t="shared" si="21"/>
        <v>TungstenACL Metais Eireli</v>
      </c>
    </row>
    <row r="557" spans="1:11">
      <c r="A557" s="278" t="s">
        <v>1133</v>
      </c>
      <c r="B557" s="278" t="s">
        <v>13944</v>
      </c>
      <c r="C557" s="278" t="s">
        <v>13944</v>
      </c>
      <c r="D557" s="278" t="s">
        <v>1096</v>
      </c>
      <c r="E557" s="278" t="s">
        <v>13959</v>
      </c>
      <c r="F557" s="278" t="s">
        <v>13320</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13893</v>
      </c>
      <c r="D558" s="278" t="s">
        <v>1108</v>
      </c>
      <c r="E558" s="278" t="s">
        <v>792</v>
      </c>
      <c r="F558" s="278" t="s">
        <v>13320</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13893</v>
      </c>
      <c r="D559" s="278" t="s">
        <v>1108</v>
      </c>
      <c r="E559" s="278" t="s">
        <v>792</v>
      </c>
      <c r="F559" s="278" t="s">
        <v>13320</v>
      </c>
      <c r="G559" s="278"/>
      <c r="H559" s="247" t="s">
        <v>2146</v>
      </c>
      <c r="I559" s="247" t="s">
        <v>2147</v>
      </c>
      <c r="J559" s="280" t="str">
        <f t="shared" si="20"/>
        <v>TungstenALMT Corp</v>
      </c>
      <c r="K559" s="280" t="str">
        <f t="shared" si="21"/>
        <v>TungstenALMT Corp</v>
      </c>
    </row>
    <row r="560" spans="1:11">
      <c r="A560" s="278" t="s">
        <v>1133</v>
      </c>
      <c r="B560" s="278" t="s">
        <v>2254</v>
      </c>
      <c r="C560" s="278" t="s">
        <v>13893</v>
      </c>
      <c r="D560" s="278" t="s">
        <v>1108</v>
      </c>
      <c r="E560" s="278" t="s">
        <v>792</v>
      </c>
      <c r="F560" s="278" t="s">
        <v>13320</v>
      </c>
      <c r="G560" s="278"/>
      <c r="H560" s="247" t="s">
        <v>2146</v>
      </c>
      <c r="I560" s="247" t="s">
        <v>2147</v>
      </c>
      <c r="J560" s="280" t="str">
        <f t="shared" si="20"/>
        <v>TungstenALMT Sumitomo Group</v>
      </c>
      <c r="K560" s="280" t="str">
        <f t="shared" si="21"/>
        <v>TungstenALMT Sumitomo Group</v>
      </c>
    </row>
    <row r="561" spans="1:11">
      <c r="A561" s="278" t="s">
        <v>1133</v>
      </c>
      <c r="B561" s="278" t="s">
        <v>15225</v>
      </c>
      <c r="C561" s="278" t="s">
        <v>15225</v>
      </c>
      <c r="D561" s="278" t="s">
        <v>883</v>
      </c>
      <c r="E561" s="278" t="s">
        <v>15226</v>
      </c>
      <c r="F561" s="278" t="s">
        <v>13320</v>
      </c>
      <c r="G561" s="278"/>
      <c r="H561" s="247" t="s">
        <v>15257</v>
      </c>
      <c r="I561" s="247" t="s">
        <v>9971</v>
      </c>
      <c r="J561" s="280" t="str">
        <f t="shared" si="20"/>
        <v>TungstenArtek LLC</v>
      </c>
      <c r="K561" s="280" t="str">
        <f t="shared" si="21"/>
        <v>TungstenArtek LLC</v>
      </c>
    </row>
    <row r="562" spans="1:11">
      <c r="A562" s="278" t="s">
        <v>1133</v>
      </c>
      <c r="B562" s="278" t="s">
        <v>13945</v>
      </c>
      <c r="C562" s="278" t="s">
        <v>13945</v>
      </c>
      <c r="D562" s="278" t="s">
        <v>892</v>
      </c>
      <c r="E562" s="278" t="s">
        <v>13960</v>
      </c>
      <c r="F562" s="278" t="s">
        <v>13320</v>
      </c>
      <c r="G562" s="278"/>
      <c r="H562" s="247" t="s">
        <v>13970</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13320</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13320</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13320</v>
      </c>
      <c r="G565" s="278"/>
      <c r="H565" s="247" t="s">
        <v>1838</v>
      </c>
      <c r="I565" s="247" t="s">
        <v>13704</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13320</v>
      </c>
      <c r="G566" s="278"/>
      <c r="H566" s="247" t="s">
        <v>1787</v>
      </c>
      <c r="I566" s="247" t="s">
        <v>13703</v>
      </c>
      <c r="J566" s="280" t="str">
        <f t="shared" si="20"/>
        <v>TungstenChenzhou Diamond Tungsten Products Co., Ltd.</v>
      </c>
      <c r="K566" s="280" t="str">
        <f t="shared" si="21"/>
        <v>TungstenChenzhou Diamond Tungsten Products Co., Ltd.</v>
      </c>
    </row>
    <row r="567" spans="1:11">
      <c r="A567" s="278" t="s">
        <v>1133</v>
      </c>
      <c r="B567" s="278" t="s">
        <v>13894</v>
      </c>
      <c r="C567" s="278" t="s">
        <v>15227</v>
      </c>
      <c r="D567" s="278" t="s">
        <v>1100</v>
      </c>
      <c r="E567" s="278" t="s">
        <v>13896</v>
      </c>
      <c r="F567" s="278" t="s">
        <v>13320</v>
      </c>
      <c r="G567" s="278"/>
      <c r="H567" s="247" t="s">
        <v>1622</v>
      </c>
      <c r="I567" s="247" t="s">
        <v>13701</v>
      </c>
      <c r="J567" s="280" t="str">
        <f t="shared" si="20"/>
        <v>TungstenChina Molybdenum Co., Ltd.</v>
      </c>
      <c r="K567" s="280" t="str">
        <f t="shared" si="21"/>
        <v>TungstenChina Molybdenum Co., Ltd.</v>
      </c>
    </row>
    <row r="568" spans="1:11">
      <c r="A568" s="278" t="s">
        <v>1133</v>
      </c>
      <c r="B568" s="278" t="s">
        <v>15227</v>
      </c>
      <c r="C568" s="278" t="s">
        <v>15227</v>
      </c>
      <c r="D568" s="278" t="s">
        <v>1100</v>
      </c>
      <c r="E568" s="278" t="s">
        <v>13896</v>
      </c>
      <c r="F568" s="278" t="s">
        <v>13320</v>
      </c>
      <c r="G568" s="278"/>
      <c r="H568" s="247" t="s">
        <v>1622</v>
      </c>
      <c r="I568" s="247" t="s">
        <v>13701</v>
      </c>
      <c r="J568" s="280" t="str">
        <f t="shared" si="20"/>
        <v>TungstenChina Molybdenum Tungsten Co., Ltd.</v>
      </c>
      <c r="K568" s="280" t="str">
        <f t="shared" si="21"/>
        <v>TungstenChina Molybdenum Tungsten Co., Ltd.</v>
      </c>
    </row>
    <row r="569" spans="1:11">
      <c r="A569" s="278" t="s">
        <v>1133</v>
      </c>
      <c r="B569" s="278" t="s">
        <v>13895</v>
      </c>
      <c r="C569" s="278" t="s">
        <v>15227</v>
      </c>
      <c r="D569" s="278" t="s">
        <v>1100</v>
      </c>
      <c r="E569" s="278" t="s">
        <v>13896</v>
      </c>
      <c r="F569" s="278" t="s">
        <v>13320</v>
      </c>
      <c r="G569" s="278"/>
      <c r="H569" s="247" t="s">
        <v>1622</v>
      </c>
      <c r="I569" s="247" t="s">
        <v>13701</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13320</v>
      </c>
      <c r="G570" s="278"/>
      <c r="H570" s="247" t="s">
        <v>1786</v>
      </c>
      <c r="I570" s="247" t="s">
        <v>13699</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13897</v>
      </c>
      <c r="F571" s="278" t="s">
        <v>13320</v>
      </c>
      <c r="G571" s="278"/>
      <c r="H571" s="247" t="s">
        <v>1771</v>
      </c>
      <c r="I571" s="247" t="s">
        <v>13683</v>
      </c>
      <c r="J571" s="280" t="str">
        <f t="shared" si="20"/>
        <v>TungstenCNMC (Guangxi) PGMA Co., Ltd.</v>
      </c>
      <c r="K571" s="280" t="str">
        <f t="shared" si="21"/>
        <v>TungstenCNMC (Guangxi) PGMA Co., Ltd.</v>
      </c>
    </row>
    <row r="572" spans="1:11">
      <c r="A572" s="278" t="s">
        <v>1133</v>
      </c>
      <c r="B572" s="278" t="s">
        <v>13946</v>
      </c>
      <c r="C572" s="278" t="s">
        <v>13946</v>
      </c>
      <c r="D572" s="278" t="s">
        <v>1096</v>
      </c>
      <c r="E572" s="278" t="s">
        <v>13961</v>
      </c>
      <c r="F572" s="278" t="s">
        <v>13320</v>
      </c>
      <c r="G572" s="278"/>
      <c r="H572" s="247" t="s">
        <v>13971</v>
      </c>
      <c r="I572" s="247" t="s">
        <v>3485</v>
      </c>
      <c r="J572" s="280" t="str">
        <f t="shared" si="20"/>
        <v>TungstenCronimet Brasil Ltda</v>
      </c>
      <c r="K572" s="280" t="str">
        <f t="shared" si="21"/>
        <v>TungstenCronimet Brasil Ltda</v>
      </c>
    </row>
    <row r="573" spans="1:11">
      <c r="A573" s="278" t="s">
        <v>1133</v>
      </c>
      <c r="B573" s="278" t="s">
        <v>13898</v>
      </c>
      <c r="C573" s="278" t="s">
        <v>13898</v>
      </c>
      <c r="D573" s="278" t="s">
        <v>1100</v>
      </c>
      <c r="E573" s="278" t="s">
        <v>13899</v>
      </c>
      <c r="F573" s="278" t="s">
        <v>13320</v>
      </c>
      <c r="G573" s="278"/>
      <c r="H573" s="247" t="s">
        <v>13924</v>
      </c>
      <c r="I573" s="247" t="s">
        <v>13698</v>
      </c>
      <c r="J573" s="280" t="str">
        <f t="shared" si="20"/>
        <v>TungstenFujian Ganmin RareMetal Co., Ltd.</v>
      </c>
      <c r="K573" s="280" t="str">
        <f t="shared" si="21"/>
        <v>TungstenFujian Ganmin RareMetal Co., Ltd.</v>
      </c>
    </row>
    <row r="574" spans="1:11">
      <c r="A574" s="278" t="s">
        <v>1133</v>
      </c>
      <c r="B574" s="278" t="s">
        <v>15228</v>
      </c>
      <c r="C574" s="278" t="s">
        <v>15228</v>
      </c>
      <c r="D574" s="278" t="s">
        <v>1100</v>
      </c>
      <c r="E574" s="278" t="s">
        <v>15229</v>
      </c>
      <c r="F574" s="278" t="s">
        <v>13320</v>
      </c>
      <c r="G574" s="278"/>
      <c r="H574" s="247" t="s">
        <v>13924</v>
      </c>
      <c r="I574" s="247" t="s">
        <v>13698</v>
      </c>
      <c r="J574" s="280" t="str">
        <f t="shared" si="20"/>
        <v>TungstenFujian Xinlu Tungsten</v>
      </c>
      <c r="K574" s="280" t="str">
        <f t="shared" si="21"/>
        <v>TungstenFujian Xinlu Tungsten</v>
      </c>
    </row>
    <row r="575" spans="1:11">
      <c r="A575" s="278" t="s">
        <v>1133</v>
      </c>
      <c r="B575" s="278" t="s">
        <v>13017</v>
      </c>
      <c r="C575" s="278" t="s">
        <v>13017</v>
      </c>
      <c r="D575" s="278" t="s">
        <v>1100</v>
      </c>
      <c r="E575" s="278" t="s">
        <v>2559</v>
      </c>
      <c r="F575" s="278" t="s">
        <v>13320</v>
      </c>
      <c r="G575" s="278"/>
      <c r="H575" s="247" t="s">
        <v>1786</v>
      </c>
      <c r="I575" s="247" t="s">
        <v>13699</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13320</v>
      </c>
      <c r="G576" s="278"/>
      <c r="H576" s="247" t="s">
        <v>1786</v>
      </c>
      <c r="I576" s="247" t="s">
        <v>13699</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13320</v>
      </c>
      <c r="G577" s="278"/>
      <c r="H577" s="247" t="s">
        <v>1786</v>
      </c>
      <c r="I577" s="247" t="s">
        <v>13699</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13320</v>
      </c>
      <c r="G578" s="278"/>
      <c r="H578" s="247" t="s">
        <v>1786</v>
      </c>
      <c r="I578" s="247" t="s">
        <v>13699</v>
      </c>
      <c r="J578" s="280" t="str">
        <f t="shared" si="20"/>
        <v>TungstenGanzhou Seadragon W &amp; Mo Co., Ltd.</v>
      </c>
      <c r="K578" s="280" t="str">
        <f t="shared" si="21"/>
        <v>TungstenGanzhou Seadragon W &amp; Mo Co., Ltd.</v>
      </c>
    </row>
    <row r="579" spans="1:11">
      <c r="A579" s="278" t="s">
        <v>1133</v>
      </c>
      <c r="B579" s="278" t="s">
        <v>13947</v>
      </c>
      <c r="C579" s="278" t="s">
        <v>15614</v>
      </c>
      <c r="D579" s="278" t="s">
        <v>1100</v>
      </c>
      <c r="E579" s="278" t="s">
        <v>13962</v>
      </c>
      <c r="F579" s="278" t="s">
        <v>13320</v>
      </c>
      <c r="G579" s="278"/>
      <c r="H579" s="247" t="s">
        <v>15243</v>
      </c>
      <c r="I579" s="247" t="s">
        <v>13704</v>
      </c>
      <c r="J579" s="280" t="str">
        <f t="shared" si="20"/>
        <v>TungstenGEM Co., Ltd.</v>
      </c>
      <c r="K579" s="280" t="str">
        <f t="shared" si="21"/>
        <v>TungstenGEM Co., Ltd.</v>
      </c>
    </row>
    <row r="580" spans="1:11">
      <c r="A580" s="278" t="s">
        <v>1133</v>
      </c>
      <c r="B580" s="278" t="s">
        <v>1</v>
      </c>
      <c r="C580" s="278" t="s">
        <v>1</v>
      </c>
      <c r="D580" s="278" t="s">
        <v>2456</v>
      </c>
      <c r="E580" s="278" t="s">
        <v>796</v>
      </c>
      <c r="F580" s="278" t="s">
        <v>13320</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13320</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13320</v>
      </c>
      <c r="G582" s="278"/>
      <c r="H582" s="247" t="s">
        <v>1838</v>
      </c>
      <c r="I582" s="247" t="s">
        <v>13704</v>
      </c>
      <c r="J582" s="280" t="str">
        <f t="shared" si="20"/>
        <v>TungstenGuangdong Xianglu Tungsten Co., Ltd.</v>
      </c>
      <c r="K582" s="280" t="str">
        <f t="shared" si="21"/>
        <v>TungstenGuangdong Xianglu Tungsten Co., Ltd.</v>
      </c>
    </row>
    <row r="583" spans="1:11">
      <c r="A583" s="278" t="s">
        <v>1133</v>
      </c>
      <c r="B583" s="278" t="s">
        <v>2357</v>
      </c>
      <c r="C583" s="278" t="s">
        <v>15186</v>
      </c>
      <c r="D583" s="278" t="s">
        <v>1101</v>
      </c>
      <c r="E583" s="278" t="s">
        <v>1429</v>
      </c>
      <c r="F583" s="278" t="s">
        <v>13320</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13320</v>
      </c>
      <c r="G584" s="278"/>
      <c r="H584" s="247" t="s">
        <v>1760</v>
      </c>
      <c r="I584" s="247" t="s">
        <v>4270</v>
      </c>
      <c r="J584" s="280" t="str">
        <f t="shared" si="22"/>
        <v>TungstenH.C. Starck Tungsten GmbH</v>
      </c>
      <c r="K584" s="280" t="str">
        <f t="shared" si="23"/>
        <v>TungstenH.C. Starck Tungsten GmbH</v>
      </c>
    </row>
    <row r="585" spans="1:11">
      <c r="A585" s="278" t="s">
        <v>1133</v>
      </c>
      <c r="B585" s="278" t="s">
        <v>13018</v>
      </c>
      <c r="C585" s="278" t="s">
        <v>151</v>
      </c>
      <c r="D585" s="278" t="s">
        <v>1100</v>
      </c>
      <c r="E585" s="278" t="s">
        <v>140</v>
      </c>
      <c r="F585" s="278" t="s">
        <v>13320</v>
      </c>
      <c r="G585" s="278"/>
      <c r="H585" s="247" t="s">
        <v>1786</v>
      </c>
      <c r="I585" s="247" t="s">
        <v>13699</v>
      </c>
      <c r="J585" s="280" t="str">
        <f t="shared" si="22"/>
        <v>TungstenHan River Pelican State Alloy Co., Ltd.</v>
      </c>
      <c r="K585" s="280" t="str">
        <f t="shared" si="23"/>
        <v>TungstenHan River Pelican State Alloy Co., Ltd.</v>
      </c>
    </row>
    <row r="586" spans="1:11">
      <c r="A586" s="278" t="s">
        <v>1133</v>
      </c>
      <c r="B586" s="278" t="s">
        <v>15615</v>
      </c>
      <c r="C586" s="278" t="s">
        <v>15615</v>
      </c>
      <c r="D586" s="278" t="s">
        <v>1111</v>
      </c>
      <c r="E586" s="278" t="s">
        <v>15616</v>
      </c>
      <c r="F586" s="278" t="s">
        <v>13320</v>
      </c>
      <c r="G586" s="278"/>
      <c r="H586" s="247" t="s">
        <v>15617</v>
      </c>
      <c r="I586" s="247" t="s">
        <v>12948</v>
      </c>
      <c r="J586" s="280" t="str">
        <f t="shared" si="22"/>
        <v>TungstenHANNAE FOR T Co., Ltd.</v>
      </c>
      <c r="K586" s="280" t="str">
        <f t="shared" si="23"/>
        <v>TungstenHANNAE FOR T Co., Ltd.</v>
      </c>
    </row>
    <row r="587" spans="1:11">
      <c r="A587" s="278" t="s">
        <v>1133</v>
      </c>
      <c r="B587" s="278" t="s">
        <v>13900</v>
      </c>
      <c r="C587" s="278" t="s">
        <v>1381</v>
      </c>
      <c r="D587" s="278" t="s">
        <v>1100</v>
      </c>
      <c r="E587" s="278" t="s">
        <v>798</v>
      </c>
      <c r="F587" s="278" t="s">
        <v>13320</v>
      </c>
      <c r="G587" s="278"/>
      <c r="H587" s="247" t="s">
        <v>1751</v>
      </c>
      <c r="I587" s="247" t="s">
        <v>13703</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13320</v>
      </c>
      <c r="G588" s="278"/>
      <c r="H588" s="247" t="s">
        <v>2148</v>
      </c>
      <c r="I588" s="247" t="s">
        <v>13703</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13320</v>
      </c>
      <c r="G589" s="278"/>
      <c r="H589" s="247" t="s">
        <v>2148</v>
      </c>
      <c r="I589" s="247" t="s">
        <v>13703</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13320</v>
      </c>
      <c r="G590" s="278"/>
      <c r="H590" s="247" t="s">
        <v>1751</v>
      </c>
      <c r="I590" s="247" t="s">
        <v>13703</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13320</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13320</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13320</v>
      </c>
      <c r="G593" s="278"/>
      <c r="H593" s="247" t="s">
        <v>1786</v>
      </c>
      <c r="I593" s="247" t="s">
        <v>13699</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13320</v>
      </c>
      <c r="G594" s="278"/>
      <c r="H594" s="247" t="s">
        <v>1851</v>
      </c>
      <c r="I594" s="247" t="s">
        <v>13699</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13320</v>
      </c>
      <c r="G595" s="278"/>
      <c r="H595" s="247" t="s">
        <v>1847</v>
      </c>
      <c r="I595" s="224" t="s">
        <v>13699</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13320</v>
      </c>
      <c r="G596" s="278"/>
      <c r="H596" s="247" t="s">
        <v>1848</v>
      </c>
      <c r="I596" s="224" t="s">
        <v>13699</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13320</v>
      </c>
      <c r="G597" s="278"/>
      <c r="H597" s="247" t="s">
        <v>1786</v>
      </c>
      <c r="I597" s="224" t="s">
        <v>13699</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13320</v>
      </c>
      <c r="G598" s="278"/>
      <c r="H598" s="247" t="s">
        <v>1786</v>
      </c>
      <c r="I598" s="224" t="s">
        <v>13699</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13320</v>
      </c>
      <c r="G599" s="278"/>
      <c r="H599" s="247" t="s">
        <v>1786</v>
      </c>
      <c r="I599" s="224" t="s">
        <v>13699</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13320</v>
      </c>
      <c r="G600" s="278"/>
      <c r="H600" s="247" t="s">
        <v>1786</v>
      </c>
      <c r="I600" s="224" t="s">
        <v>13699</v>
      </c>
      <c r="J600" s="280" t="str">
        <f t="shared" si="22"/>
        <v>TungstenJiangxi Yaosheng Tungsten Co., Ltd.</v>
      </c>
      <c r="K600" s="280" t="str">
        <f t="shared" si="23"/>
        <v>TungstenJiangxi Yaosheng Tungsten Co., Ltd.</v>
      </c>
    </row>
    <row r="601" spans="1:11">
      <c r="A601" s="278" t="s">
        <v>1133</v>
      </c>
      <c r="B601" s="278" t="s">
        <v>15614</v>
      </c>
      <c r="C601" s="278" t="s">
        <v>15614</v>
      </c>
      <c r="D601" s="278" t="s">
        <v>1100</v>
      </c>
      <c r="E601" s="278" t="s">
        <v>13962</v>
      </c>
      <c r="F601" s="278" t="s">
        <v>13320</v>
      </c>
      <c r="G601" s="278"/>
      <c r="H601" s="247" t="s">
        <v>15243</v>
      </c>
      <c r="I601" s="224" t="s">
        <v>13704</v>
      </c>
      <c r="J601" s="280" t="str">
        <f t="shared" si="22"/>
        <v>TungstenJingmen Dewei GEM Tungsten Resources Recycling Co., Ltd.</v>
      </c>
      <c r="K601" s="280" t="str">
        <f t="shared" si="23"/>
        <v>TungstenJingmen Dewei GEM Tungsten Resources Recycling Co., Ltd.</v>
      </c>
    </row>
    <row r="602" spans="1:11">
      <c r="A602" s="278" t="s">
        <v>1133</v>
      </c>
      <c r="B602" s="278" t="s">
        <v>13901</v>
      </c>
      <c r="C602" s="278" t="s">
        <v>13901</v>
      </c>
      <c r="D602" s="278" t="s">
        <v>883</v>
      </c>
      <c r="E602" s="278" t="s">
        <v>13902</v>
      </c>
      <c r="F602" s="278" t="s">
        <v>13320</v>
      </c>
      <c r="G602" s="278"/>
      <c r="H602" s="247" t="s">
        <v>13917</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13320</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13320</v>
      </c>
      <c r="G604" s="278"/>
      <c r="H604" s="247" t="s">
        <v>1836</v>
      </c>
      <c r="I604" s="224" t="s">
        <v>1837</v>
      </c>
      <c r="J604" s="280" t="str">
        <f t="shared" si="22"/>
        <v>TungstenKennametal Huntsville</v>
      </c>
      <c r="K604" s="280" t="str">
        <f t="shared" si="23"/>
        <v>TungstenKennametal Huntsville</v>
      </c>
    </row>
    <row r="605" spans="1:11">
      <c r="A605" s="278" t="s">
        <v>1133</v>
      </c>
      <c r="B605" s="278" t="s">
        <v>13903</v>
      </c>
      <c r="C605" s="278" t="s">
        <v>13903</v>
      </c>
      <c r="D605" s="278" t="s">
        <v>1111</v>
      </c>
      <c r="E605" s="278" t="s">
        <v>13904</v>
      </c>
      <c r="F605" s="278" t="s">
        <v>13320</v>
      </c>
      <c r="G605" s="278"/>
      <c r="H605" s="247" t="s">
        <v>13918</v>
      </c>
      <c r="I605" s="224" t="s">
        <v>12950</v>
      </c>
      <c r="J605" s="280" t="str">
        <f t="shared" si="22"/>
        <v>TungstenKGETS Co., Ltd.</v>
      </c>
      <c r="K605" s="280" t="str">
        <f t="shared" si="23"/>
        <v>TungstenKGETS Co., Ltd.</v>
      </c>
    </row>
    <row r="606" spans="1:11">
      <c r="A606" s="278" t="s">
        <v>1133</v>
      </c>
      <c r="B606" s="278" t="s">
        <v>13905</v>
      </c>
      <c r="C606" s="278" t="s">
        <v>13905</v>
      </c>
      <c r="D606" s="278" t="s">
        <v>2455</v>
      </c>
      <c r="E606" s="278" t="s">
        <v>13906</v>
      </c>
      <c r="F606" s="278" t="s">
        <v>13320</v>
      </c>
      <c r="G606" s="278"/>
      <c r="H606" s="247" t="s">
        <v>13919</v>
      </c>
      <c r="I606" s="224" t="s">
        <v>11563</v>
      </c>
      <c r="J606" s="280" t="str">
        <f t="shared" si="22"/>
        <v>TungstenLianyou Metals Co., Ltd.</v>
      </c>
      <c r="K606" s="280" t="str">
        <f t="shared" si="23"/>
        <v>TungstenLianyou Metals Co., Ltd.</v>
      </c>
    </row>
    <row r="607" spans="1:11">
      <c r="A607" s="278" t="s">
        <v>1133</v>
      </c>
      <c r="B607" s="278" t="s">
        <v>15618</v>
      </c>
      <c r="C607" s="278" t="s">
        <v>15618</v>
      </c>
      <c r="D607" s="278" t="s">
        <v>883</v>
      </c>
      <c r="E607" s="278" t="s">
        <v>15619</v>
      </c>
      <c r="F607" s="278" t="s">
        <v>13320</v>
      </c>
      <c r="G607" s="278"/>
      <c r="H607" s="247" t="s">
        <v>15620</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13320</v>
      </c>
      <c r="G608" s="278"/>
      <c r="H608" s="247" t="s">
        <v>1849</v>
      </c>
      <c r="I608" s="224" t="s">
        <v>13708</v>
      </c>
      <c r="J608" s="280" t="str">
        <f t="shared" si="22"/>
        <v>TungstenMalipo Haiyu Tungsten Co., Ltd.</v>
      </c>
      <c r="K608" s="280" t="str">
        <f t="shared" si="23"/>
        <v>TungstenMalipo Haiyu Tungsten Co., Ltd.</v>
      </c>
    </row>
    <row r="609" spans="1:11">
      <c r="A609" s="278" t="s">
        <v>1133</v>
      </c>
      <c r="B609" s="278" t="s">
        <v>15230</v>
      </c>
      <c r="C609" s="278" t="s">
        <v>15230</v>
      </c>
      <c r="D609" s="278" t="s">
        <v>892</v>
      </c>
      <c r="E609" s="278" t="s">
        <v>1432</v>
      </c>
      <c r="F609" s="278" t="s">
        <v>13320</v>
      </c>
      <c r="G609" s="278"/>
      <c r="H609" s="247" t="s">
        <v>1853</v>
      </c>
      <c r="I609" s="224" t="s">
        <v>12213</v>
      </c>
      <c r="J609" s="280" t="str">
        <f t="shared" si="22"/>
        <v>TungstenMasan High-Tech Materials</v>
      </c>
      <c r="K609" s="280" t="str">
        <f t="shared" si="23"/>
        <v>TungstenMasan High-Tech Materials</v>
      </c>
    </row>
    <row r="610" spans="1:11">
      <c r="A610" s="278" t="s">
        <v>1133</v>
      </c>
      <c r="B610" s="278" t="s">
        <v>13907</v>
      </c>
      <c r="C610" s="278" t="s">
        <v>15230</v>
      </c>
      <c r="D610" s="278" t="s">
        <v>892</v>
      </c>
      <c r="E610" s="278" t="s">
        <v>1432</v>
      </c>
      <c r="F610" s="278" t="s">
        <v>13320</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13320</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13320</v>
      </c>
      <c r="G612" s="278"/>
      <c r="H612" s="247" t="s">
        <v>1856</v>
      </c>
      <c r="I612" s="224" t="s">
        <v>1624</v>
      </c>
      <c r="J612" s="280" t="str">
        <f t="shared" si="22"/>
        <v>TungstenNiagara Refining LLC</v>
      </c>
      <c r="K612" s="280" t="str">
        <f t="shared" si="23"/>
        <v>TungstenNiagara Refining LLC</v>
      </c>
    </row>
    <row r="613" spans="1:11">
      <c r="A613" s="278" t="s">
        <v>1133</v>
      </c>
      <c r="B613" s="278" t="s">
        <v>13948</v>
      </c>
      <c r="C613" s="278" t="s">
        <v>13948</v>
      </c>
      <c r="D613" s="278" t="s">
        <v>883</v>
      </c>
      <c r="E613" s="278" t="s">
        <v>13963</v>
      </c>
      <c r="F613" s="278" t="s">
        <v>13320</v>
      </c>
      <c r="G613" s="278"/>
      <c r="H613" s="247" t="s">
        <v>13972</v>
      </c>
      <c r="I613" s="224" t="s">
        <v>13973</v>
      </c>
      <c r="J613" s="280" t="str">
        <f t="shared" si="22"/>
        <v>TungstenNPP Tyazhmetprom LLC</v>
      </c>
      <c r="K613" s="280" t="str">
        <f t="shared" si="23"/>
        <v>TungstenNPP Tyazhmetprom LLC</v>
      </c>
    </row>
    <row r="614" spans="1:11">
      <c r="A614" s="278" t="s">
        <v>1133</v>
      </c>
      <c r="B614" s="278" t="s">
        <v>1433</v>
      </c>
      <c r="C614" s="278" t="s">
        <v>15230</v>
      </c>
      <c r="D614" s="278" t="s">
        <v>892</v>
      </c>
      <c r="E614" s="278" t="s">
        <v>1432</v>
      </c>
      <c r="F614" s="278" t="s">
        <v>13320</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15231</v>
      </c>
      <c r="C615" s="278" t="s">
        <v>15231</v>
      </c>
      <c r="D615" s="278" t="s">
        <v>883</v>
      </c>
      <c r="E615" s="278" t="s">
        <v>15232</v>
      </c>
      <c r="F615" s="278" t="s">
        <v>13320</v>
      </c>
      <c r="G615" s="278"/>
      <c r="H615" s="278" t="s">
        <v>15258</v>
      </c>
      <c r="I615" s="279" t="s">
        <v>10038</v>
      </c>
      <c r="J615" s="280" t="str">
        <f t="shared" si="22"/>
        <v>TungstenOOO “Technolom” 1</v>
      </c>
      <c r="K615" s="280" t="str">
        <f t="shared" si="23"/>
        <v>TungstenOOO “Technolom” 1</v>
      </c>
    </row>
    <row r="616" spans="1:11">
      <c r="A616" s="278" t="s">
        <v>1133</v>
      </c>
      <c r="B616" s="278" t="s">
        <v>15233</v>
      </c>
      <c r="C616" s="278" t="s">
        <v>15233</v>
      </c>
      <c r="D616" s="278" t="s">
        <v>883</v>
      </c>
      <c r="E616" s="278" t="s">
        <v>15234</v>
      </c>
      <c r="F616" s="278" t="s">
        <v>13320</v>
      </c>
      <c r="G616" s="278"/>
      <c r="H616" s="278" t="s">
        <v>15258</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13320</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15186</v>
      </c>
      <c r="C618" s="224" t="s">
        <v>15186</v>
      </c>
      <c r="D618" s="224" t="s">
        <v>1101</v>
      </c>
      <c r="E618" s="224" t="s">
        <v>1429</v>
      </c>
      <c r="F618" s="278" t="s">
        <v>13320</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13320</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13320</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13320</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13320</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13320</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13320</v>
      </c>
      <c r="H624" s="225" t="s">
        <v>1846</v>
      </c>
      <c r="I624" s="224" t="s">
        <v>13698</v>
      </c>
      <c r="J624" s="280" t="str">
        <f t="shared" si="22"/>
        <v>TungstenXiamen H.C.</v>
      </c>
      <c r="K624" s="280" t="str">
        <f t="shared" si="23"/>
        <v>TungstenXiamen H.C.</v>
      </c>
    </row>
    <row r="625" spans="1:11">
      <c r="A625" s="224" t="s">
        <v>1133</v>
      </c>
      <c r="B625" s="224" t="s">
        <v>156</v>
      </c>
      <c r="C625" s="224" t="s">
        <v>156</v>
      </c>
      <c r="D625" s="224" t="s">
        <v>1100</v>
      </c>
      <c r="E625" s="224" t="s">
        <v>145</v>
      </c>
      <c r="F625" s="278" t="s">
        <v>13320</v>
      </c>
      <c r="H625" s="225" t="s">
        <v>1846</v>
      </c>
      <c r="I625" s="224" t="s">
        <v>13698</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13320</v>
      </c>
      <c r="H626" s="225" t="s">
        <v>1846</v>
      </c>
      <c r="I626" s="224" t="s">
        <v>13698</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13320</v>
      </c>
      <c r="H627" s="225" t="s">
        <v>1786</v>
      </c>
      <c r="I627" s="224" t="s">
        <v>13699</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15621</v>
      </c>
      <c r="C628" s="224" t="s">
        <v>15621</v>
      </c>
      <c r="D628" s="224" t="s">
        <v>1100</v>
      </c>
      <c r="E628" s="224" t="s">
        <v>15622</v>
      </c>
      <c r="F628" s="278" t="s">
        <v>13320</v>
      </c>
      <c r="H628" s="225" t="s">
        <v>15623</v>
      </c>
      <c r="I628" s="224" t="s">
        <v>13699</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13320</v>
      </c>
      <c r="H629" s="225" t="s">
        <v>1786</v>
      </c>
      <c r="I629" s="224" t="s">
        <v>13699</v>
      </c>
      <c r="J629" s="280" t="str">
        <f t="shared" si="22"/>
        <v>TungstenZhangyuan Tungsten Co Ltd</v>
      </c>
      <c r="K629" s="280" t="str">
        <f t="shared" si="23"/>
        <v>TungstenZhangyuan Tungsten Co Ltd</v>
      </c>
    </row>
    <row r="630" spans="1:11">
      <c r="A630" s="224" t="s">
        <v>1133</v>
      </c>
      <c r="B630" s="224" t="s">
        <v>13908</v>
      </c>
      <c r="C630" s="224" t="s">
        <v>15227</v>
      </c>
      <c r="D630" s="224" t="s">
        <v>1100</v>
      </c>
      <c r="E630" s="224" t="s">
        <v>13896</v>
      </c>
      <c r="F630" s="278" t="s">
        <v>13320</v>
      </c>
      <c r="H630" s="225" t="s">
        <v>1622</v>
      </c>
      <c r="I630" s="224" t="s">
        <v>13701</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7" customWidth="1"/>
    <col min="2" max="2" width="14" style="287" customWidth="1"/>
    <col min="3" max="3" width="6.15234375" style="287" customWidth="1"/>
    <col min="4" max="4" width="56.23046875" style="287" customWidth="1"/>
    <col min="5" max="5" width="53.69140625" style="282" customWidth="1"/>
    <col min="6" max="6" width="54.15234375" style="287" customWidth="1"/>
    <col min="7" max="7" width="68.23046875" style="290" customWidth="1"/>
    <col min="8" max="8" width="49.23046875" style="287" customWidth="1"/>
    <col min="9" max="9" width="51.61328125" style="287" customWidth="1"/>
    <col min="10" max="10" width="50.23046875" style="287" customWidth="1"/>
    <col min="11" max="11" width="51.84375" style="251" customWidth="1"/>
    <col min="12" max="12" width="66.84375" style="317" customWidth="1"/>
    <col min="13" max="13" width="46.15234375" style="185" customWidth="1"/>
    <col min="14" max="15" width="8.84375" style="185" customWidth="1"/>
    <col min="16" max="16384" width="8.84375" style="185"/>
  </cols>
  <sheetData>
    <row r="1" spans="1:13">
      <c r="B1" s="287" t="s">
        <v>1436</v>
      </c>
      <c r="C1" s="287" t="s">
        <v>630</v>
      </c>
      <c r="D1" s="287" t="s">
        <v>861</v>
      </c>
      <c r="E1" s="253" t="s">
        <v>13373</v>
      </c>
      <c r="F1" s="287" t="s">
        <v>14282</v>
      </c>
      <c r="G1" s="290" t="s">
        <v>533</v>
      </c>
      <c r="H1" s="287" t="s">
        <v>534</v>
      </c>
      <c r="I1" s="287" t="s">
        <v>535</v>
      </c>
      <c r="J1" s="287" t="s">
        <v>536</v>
      </c>
      <c r="K1" s="290" t="s">
        <v>537</v>
      </c>
      <c r="L1" s="293" t="s">
        <v>15262</v>
      </c>
      <c r="M1" s="185" t="s">
        <v>14746</v>
      </c>
    </row>
    <row r="2" spans="1:13" ht="81">
      <c r="A2" s="287" t="str">
        <f>B2&amp;C2</f>
        <v>InstructionsA1</v>
      </c>
      <c r="B2" s="287" t="s">
        <v>532</v>
      </c>
      <c r="C2" s="287" t="s">
        <v>631</v>
      </c>
      <c r="D2" s="287" t="s">
        <v>13233</v>
      </c>
      <c r="E2" s="287" t="s">
        <v>14187</v>
      </c>
      <c r="F2" s="337" t="s">
        <v>14283</v>
      </c>
      <c r="G2" s="290" t="s">
        <v>15266</v>
      </c>
      <c r="H2" s="287" t="s">
        <v>14528</v>
      </c>
      <c r="I2" s="287" t="s">
        <v>14582</v>
      </c>
      <c r="J2" s="287" t="s">
        <v>13545</v>
      </c>
      <c r="K2" s="281" t="s">
        <v>13361</v>
      </c>
      <c r="L2" s="293" t="s">
        <v>14696</v>
      </c>
      <c r="M2" s="287" t="s">
        <v>14747</v>
      </c>
    </row>
    <row r="3" spans="1:13">
      <c r="A3" s="287" t="str">
        <f t="shared" ref="A3" si="0">B3&amp;C3</f>
        <v>InstructionsA2</v>
      </c>
      <c r="B3" s="287" t="s">
        <v>532</v>
      </c>
      <c r="C3" s="287" t="s">
        <v>632</v>
      </c>
      <c r="D3" s="287" t="s">
        <v>854</v>
      </c>
      <c r="E3" s="253" t="s">
        <v>13374</v>
      </c>
      <c r="F3" s="337" t="s">
        <v>14284</v>
      </c>
      <c r="G3" s="290" t="s">
        <v>1041</v>
      </c>
      <c r="H3" s="287" t="s">
        <v>854</v>
      </c>
      <c r="I3" s="287" t="s">
        <v>1042</v>
      </c>
      <c r="J3" s="287" t="s">
        <v>1043</v>
      </c>
      <c r="K3" s="281" t="s">
        <v>398</v>
      </c>
      <c r="L3" s="293" t="s">
        <v>1174</v>
      </c>
      <c r="M3" s="287" t="s">
        <v>14748</v>
      </c>
    </row>
    <row r="4" spans="1:13" ht="337.5">
      <c r="A4" s="287" t="str">
        <f t="shared" ref="A4:A27" si="1">B4&amp;C4</f>
        <v>InstructionsA3</v>
      </c>
      <c r="B4" s="287" t="s">
        <v>532</v>
      </c>
      <c r="C4" s="287" t="s">
        <v>633</v>
      </c>
      <c r="D4" s="287" t="s">
        <v>13359</v>
      </c>
      <c r="E4" s="319" t="s">
        <v>14188</v>
      </c>
      <c r="F4" s="337" t="s">
        <v>14285</v>
      </c>
      <c r="G4" s="290" t="s">
        <v>14475</v>
      </c>
      <c r="H4" s="287" t="s">
        <v>14529</v>
      </c>
      <c r="I4" s="287" t="s">
        <v>14583</v>
      </c>
      <c r="J4" s="287" t="s">
        <v>15357</v>
      </c>
      <c r="K4" s="281" t="s">
        <v>14639</v>
      </c>
      <c r="L4" s="293" t="s">
        <v>14697</v>
      </c>
      <c r="M4" s="287" t="s">
        <v>14749</v>
      </c>
    </row>
    <row r="5" spans="1:13" ht="365.25" customHeight="1">
      <c r="A5" s="287" t="str">
        <f t="shared" si="1"/>
        <v>InstructionsA4</v>
      </c>
      <c r="B5" s="287" t="s">
        <v>532</v>
      </c>
      <c r="C5" s="287" t="s">
        <v>634</v>
      </c>
      <c r="D5" s="287" t="s">
        <v>14939</v>
      </c>
      <c r="E5" s="287" t="s">
        <v>14189</v>
      </c>
      <c r="F5" s="337" t="s">
        <v>15115</v>
      </c>
      <c r="G5" s="290" t="s">
        <v>15267</v>
      </c>
      <c r="H5" s="287" t="s">
        <v>14530</v>
      </c>
      <c r="I5" s="287" t="s">
        <v>14584</v>
      </c>
      <c r="J5" s="287" t="s">
        <v>14938</v>
      </c>
      <c r="K5" s="287" t="s">
        <v>14640</v>
      </c>
      <c r="L5" s="287" t="s">
        <v>14698</v>
      </c>
      <c r="M5" s="287" t="s">
        <v>14750</v>
      </c>
    </row>
    <row r="6" spans="1:13" ht="40.5">
      <c r="A6" s="287" t="str">
        <f t="shared" si="1"/>
        <v>InstructionsA6</v>
      </c>
      <c r="B6" s="287" t="s">
        <v>532</v>
      </c>
      <c r="C6" s="287" t="s">
        <v>635</v>
      </c>
      <c r="D6" s="287" t="s">
        <v>410</v>
      </c>
      <c r="E6" s="253" t="s">
        <v>14190</v>
      </c>
      <c r="F6" s="337" t="s">
        <v>14286</v>
      </c>
      <c r="G6" s="290" t="s">
        <v>14476</v>
      </c>
      <c r="H6" s="287" t="s">
        <v>317</v>
      </c>
      <c r="I6" s="287" t="s">
        <v>281</v>
      </c>
      <c r="J6" s="287" t="s">
        <v>1329</v>
      </c>
      <c r="K6" s="281" t="s">
        <v>14641</v>
      </c>
      <c r="L6" s="293" t="s">
        <v>14699</v>
      </c>
      <c r="M6" s="287" t="s">
        <v>14751</v>
      </c>
    </row>
    <row r="7" spans="1:13" ht="27">
      <c r="A7" s="287" t="str">
        <f t="shared" si="1"/>
        <v>InstructionsA7</v>
      </c>
      <c r="B7" s="287" t="s">
        <v>532</v>
      </c>
      <c r="C7" s="287" t="s">
        <v>636</v>
      </c>
      <c r="D7" s="287" t="s">
        <v>2384</v>
      </c>
      <c r="E7" s="253" t="s">
        <v>13375</v>
      </c>
      <c r="F7" s="337" t="s">
        <v>14287</v>
      </c>
      <c r="G7" s="290" t="s">
        <v>1044</v>
      </c>
      <c r="H7" s="287" t="s">
        <v>538</v>
      </c>
      <c r="I7" s="287" t="s">
        <v>282</v>
      </c>
      <c r="J7" s="287" t="s">
        <v>1248</v>
      </c>
      <c r="K7" s="281" t="s">
        <v>399</v>
      </c>
      <c r="L7" s="293" t="s">
        <v>1175</v>
      </c>
      <c r="M7" s="287" t="s">
        <v>14752</v>
      </c>
    </row>
    <row r="8" spans="1:13" ht="86.25" customHeight="1">
      <c r="A8" s="287" t="str">
        <f t="shared" si="1"/>
        <v>InstructionsA8</v>
      </c>
      <c r="B8" s="287" t="s">
        <v>532</v>
      </c>
      <c r="C8" s="287" t="s">
        <v>637</v>
      </c>
      <c r="D8" s="287" t="s">
        <v>2453</v>
      </c>
      <c r="E8" s="319" t="s">
        <v>14191</v>
      </c>
      <c r="F8" s="337" t="s">
        <v>14288</v>
      </c>
      <c r="G8" s="290" t="s">
        <v>2483</v>
      </c>
      <c r="H8" s="287" t="s">
        <v>2486</v>
      </c>
      <c r="I8" s="287" t="s">
        <v>2487</v>
      </c>
      <c r="J8" s="287" t="s">
        <v>2492</v>
      </c>
      <c r="K8" s="281" t="s">
        <v>2493</v>
      </c>
      <c r="L8" s="293" t="s">
        <v>2498</v>
      </c>
      <c r="M8" s="287" t="s">
        <v>2499</v>
      </c>
    </row>
    <row r="9" spans="1:13" ht="409.5">
      <c r="A9" s="287" t="str">
        <f t="shared" si="1"/>
        <v>InstructionsA9</v>
      </c>
      <c r="B9" s="287" t="s">
        <v>532</v>
      </c>
      <c r="C9" s="287" t="s">
        <v>1177</v>
      </c>
      <c r="D9" s="287" t="s">
        <v>13576</v>
      </c>
      <c r="E9" s="318" t="s">
        <v>14192</v>
      </c>
      <c r="F9" s="338" t="s">
        <v>14289</v>
      </c>
      <c r="G9" s="341" t="s">
        <v>15268</v>
      </c>
      <c r="H9" s="289" t="s">
        <v>14531</v>
      </c>
      <c r="I9" s="289" t="s">
        <v>14585</v>
      </c>
      <c r="J9" s="289" t="s">
        <v>1440</v>
      </c>
      <c r="K9" s="283" t="s">
        <v>14642</v>
      </c>
      <c r="L9" s="294" t="s">
        <v>14700</v>
      </c>
      <c r="M9" s="287" t="s">
        <v>14753</v>
      </c>
    </row>
    <row r="10" spans="1:13" ht="40.5">
      <c r="A10" s="287" t="str">
        <f t="shared" si="1"/>
        <v>InstructionsA10</v>
      </c>
      <c r="B10" s="287" t="s">
        <v>532</v>
      </c>
      <c r="C10" s="287" t="s">
        <v>1178</v>
      </c>
      <c r="D10" s="287" t="s">
        <v>418</v>
      </c>
      <c r="E10" s="253" t="s">
        <v>13376</v>
      </c>
      <c r="F10" s="337" t="s">
        <v>14290</v>
      </c>
      <c r="G10" s="290" t="s">
        <v>824</v>
      </c>
      <c r="H10" s="287" t="s">
        <v>318</v>
      </c>
      <c r="I10" s="287" t="s">
        <v>283</v>
      </c>
      <c r="J10" s="287" t="s">
        <v>1330</v>
      </c>
      <c r="K10" s="248" t="s">
        <v>400</v>
      </c>
      <c r="L10" s="293" t="s">
        <v>1250</v>
      </c>
      <c r="M10" s="287" t="s">
        <v>14754</v>
      </c>
    </row>
    <row r="11" spans="1:13" ht="40.5">
      <c r="A11" s="287" t="str">
        <f t="shared" si="1"/>
        <v>InstructionsA11</v>
      </c>
      <c r="B11" s="287" t="s">
        <v>532</v>
      </c>
      <c r="C11" s="287" t="s">
        <v>1179</v>
      </c>
      <c r="D11" s="287" t="s">
        <v>419</v>
      </c>
      <c r="E11" s="253" t="s">
        <v>13377</v>
      </c>
      <c r="F11" s="337" t="s">
        <v>14291</v>
      </c>
      <c r="G11" s="290" t="s">
        <v>351</v>
      </c>
      <c r="H11" s="287" t="s">
        <v>425</v>
      </c>
      <c r="I11" s="287" t="s">
        <v>284</v>
      </c>
      <c r="J11" s="287" t="s">
        <v>1331</v>
      </c>
      <c r="K11" s="248" t="s">
        <v>401</v>
      </c>
      <c r="L11" s="293" t="s">
        <v>6</v>
      </c>
      <c r="M11" s="287" t="s">
        <v>14755</v>
      </c>
    </row>
    <row r="12" spans="1:13" ht="40.5">
      <c r="A12" s="287" t="str">
        <f t="shared" si="1"/>
        <v>InstructionsA12</v>
      </c>
      <c r="B12" s="287" t="s">
        <v>532</v>
      </c>
      <c r="C12" s="287" t="s">
        <v>1180</v>
      </c>
      <c r="D12" s="287" t="s">
        <v>420</v>
      </c>
      <c r="E12" s="253" t="s">
        <v>13378</v>
      </c>
      <c r="F12" s="337" t="s">
        <v>14292</v>
      </c>
      <c r="G12" s="290" t="s">
        <v>352</v>
      </c>
      <c r="H12" s="287" t="s">
        <v>426</v>
      </c>
      <c r="I12" s="287" t="s">
        <v>285</v>
      </c>
      <c r="J12" s="287" t="s">
        <v>1332</v>
      </c>
      <c r="K12" s="248" t="s">
        <v>123</v>
      </c>
      <c r="L12" s="293" t="s">
        <v>7</v>
      </c>
      <c r="M12" s="287" t="s">
        <v>14756</v>
      </c>
    </row>
    <row r="13" spans="1:13" ht="40.5">
      <c r="A13" s="287" t="str">
        <f t="shared" si="1"/>
        <v>InstructionsA13</v>
      </c>
      <c r="B13" s="287" t="s">
        <v>532</v>
      </c>
      <c r="C13" s="287" t="s">
        <v>1181</v>
      </c>
      <c r="D13" s="287" t="s">
        <v>411</v>
      </c>
      <c r="E13" s="253" t="s">
        <v>13379</v>
      </c>
      <c r="F13" s="337" t="s">
        <v>14293</v>
      </c>
      <c r="G13" s="290" t="s">
        <v>353</v>
      </c>
      <c r="H13" s="287" t="s">
        <v>427</v>
      </c>
      <c r="I13" s="287" t="s">
        <v>286</v>
      </c>
      <c r="J13" s="287" t="s">
        <v>1333</v>
      </c>
      <c r="K13" s="248" t="s">
        <v>122</v>
      </c>
      <c r="L13" s="293" t="s">
        <v>8</v>
      </c>
      <c r="M13" s="287" t="s">
        <v>14757</v>
      </c>
    </row>
    <row r="14" spans="1:13" ht="81">
      <c r="A14" s="287" t="str">
        <f t="shared" si="1"/>
        <v>InstructionsA14</v>
      </c>
      <c r="B14" s="287" t="s">
        <v>532</v>
      </c>
      <c r="C14" s="287" t="s">
        <v>1182</v>
      </c>
      <c r="D14" s="287" t="s">
        <v>412</v>
      </c>
      <c r="E14" s="253" t="s">
        <v>13380</v>
      </c>
      <c r="F14" s="337" t="s">
        <v>14294</v>
      </c>
      <c r="G14" s="290" t="s">
        <v>354</v>
      </c>
      <c r="H14" s="287" t="s">
        <v>428</v>
      </c>
      <c r="I14" s="287" t="s">
        <v>287</v>
      </c>
      <c r="J14" s="287" t="s">
        <v>1362</v>
      </c>
      <c r="K14" s="248" t="s">
        <v>121</v>
      </c>
      <c r="L14" s="293" t="s">
        <v>9</v>
      </c>
      <c r="M14" s="287" t="s">
        <v>14758</v>
      </c>
    </row>
    <row r="15" spans="1:13" ht="27">
      <c r="A15" s="287" t="str">
        <f t="shared" si="1"/>
        <v>InstructionsA15</v>
      </c>
      <c r="B15" s="287" t="s">
        <v>532</v>
      </c>
      <c r="C15" s="287" t="s">
        <v>414</v>
      </c>
      <c r="D15" s="287" t="s">
        <v>413</v>
      </c>
      <c r="E15" s="253" t="s">
        <v>13381</v>
      </c>
      <c r="F15" s="337" t="s">
        <v>14295</v>
      </c>
      <c r="G15" s="290" t="s">
        <v>355</v>
      </c>
      <c r="H15" s="287" t="s">
        <v>429</v>
      </c>
      <c r="I15" s="287" t="s">
        <v>288</v>
      </c>
      <c r="J15" s="287" t="s">
        <v>1334</v>
      </c>
      <c r="K15" s="248" t="s">
        <v>120</v>
      </c>
      <c r="L15" s="293" t="s">
        <v>10</v>
      </c>
      <c r="M15" s="287" t="s">
        <v>14759</v>
      </c>
    </row>
    <row r="16" spans="1:13" ht="81">
      <c r="A16" s="287" t="str">
        <f t="shared" si="1"/>
        <v>InstructionsA16</v>
      </c>
      <c r="B16" s="287" t="s">
        <v>532</v>
      </c>
      <c r="C16" s="287" t="s">
        <v>1183</v>
      </c>
      <c r="D16" s="287" t="s">
        <v>13228</v>
      </c>
      <c r="E16" s="253" t="s">
        <v>14068</v>
      </c>
      <c r="F16" s="337" t="s">
        <v>14296</v>
      </c>
      <c r="G16" s="290" t="s">
        <v>15269</v>
      </c>
      <c r="H16" s="287" t="s">
        <v>430</v>
      </c>
      <c r="I16" s="287" t="s">
        <v>289</v>
      </c>
      <c r="J16" s="287" t="s">
        <v>1335</v>
      </c>
      <c r="K16" s="281" t="s">
        <v>402</v>
      </c>
      <c r="L16" s="293" t="s">
        <v>11</v>
      </c>
      <c r="M16" s="287" t="s">
        <v>14760</v>
      </c>
    </row>
    <row r="17" spans="1:13" ht="27">
      <c r="A17" s="287" t="str">
        <f t="shared" si="1"/>
        <v>InstructionsA17</v>
      </c>
      <c r="B17" s="287" t="s">
        <v>532</v>
      </c>
      <c r="C17" s="287" t="s">
        <v>1184</v>
      </c>
      <c r="D17" s="287" t="s">
        <v>415</v>
      </c>
      <c r="E17" s="253" t="s">
        <v>13382</v>
      </c>
      <c r="F17" s="337" t="s">
        <v>14297</v>
      </c>
      <c r="G17" s="290" t="s">
        <v>15270</v>
      </c>
      <c r="H17" s="287" t="s">
        <v>431</v>
      </c>
      <c r="I17" s="287" t="s">
        <v>290</v>
      </c>
      <c r="J17" s="287" t="s">
        <v>1336</v>
      </c>
      <c r="K17" s="281" t="s">
        <v>403</v>
      </c>
      <c r="L17" s="293" t="s">
        <v>12</v>
      </c>
      <c r="M17" s="287" t="s">
        <v>14761</v>
      </c>
    </row>
    <row r="18" spans="1:13" ht="67.5">
      <c r="A18" s="287" t="str">
        <f t="shared" si="1"/>
        <v>InstructionsA18</v>
      </c>
      <c r="B18" s="287" t="s">
        <v>532</v>
      </c>
      <c r="C18" s="287" t="s">
        <v>1185</v>
      </c>
      <c r="D18" s="287" t="s">
        <v>2203</v>
      </c>
      <c r="E18" s="253" t="s">
        <v>13383</v>
      </c>
      <c r="F18" s="337" t="s">
        <v>14298</v>
      </c>
      <c r="G18" s="290" t="s">
        <v>15271</v>
      </c>
      <c r="H18" s="287" t="s">
        <v>2204</v>
      </c>
      <c r="I18" s="287" t="s">
        <v>2205</v>
      </c>
      <c r="J18" s="287" t="s">
        <v>2206</v>
      </c>
      <c r="K18" s="281" t="s">
        <v>2207</v>
      </c>
      <c r="L18" s="293" t="s">
        <v>2208</v>
      </c>
      <c r="M18" s="287" t="s">
        <v>14762</v>
      </c>
    </row>
    <row r="19" spans="1:13" ht="75.75" customHeight="1">
      <c r="A19" s="287" t="str">
        <f t="shared" si="1"/>
        <v>InstructionsA19</v>
      </c>
      <c r="B19" s="287" t="s">
        <v>532</v>
      </c>
      <c r="C19" s="287" t="s">
        <v>1186</v>
      </c>
      <c r="D19" s="287" t="s">
        <v>14941</v>
      </c>
      <c r="E19" s="287" t="s">
        <v>14193</v>
      </c>
      <c r="F19" s="337" t="s">
        <v>14299</v>
      </c>
      <c r="G19" s="290" t="s">
        <v>15267</v>
      </c>
      <c r="H19" s="287" t="s">
        <v>14532</v>
      </c>
      <c r="I19" s="287" t="s">
        <v>14584</v>
      </c>
      <c r="J19" s="287" t="s">
        <v>14940</v>
      </c>
      <c r="K19" s="287" t="s">
        <v>14643</v>
      </c>
      <c r="L19" s="287" t="s">
        <v>14701</v>
      </c>
      <c r="M19" s="287" t="s">
        <v>14763</v>
      </c>
    </row>
    <row r="20" spans="1:13" ht="40.5">
      <c r="A20" s="287" t="str">
        <f t="shared" si="1"/>
        <v>InstructionsA20</v>
      </c>
      <c r="B20" s="287" t="s">
        <v>532</v>
      </c>
      <c r="C20" s="287" t="s">
        <v>1187</v>
      </c>
      <c r="D20" s="287" t="s">
        <v>421</v>
      </c>
      <c r="E20" s="253" t="s">
        <v>13384</v>
      </c>
      <c r="F20" s="337" t="s">
        <v>14300</v>
      </c>
      <c r="G20" s="290" t="s">
        <v>356</v>
      </c>
      <c r="H20" s="287" t="s">
        <v>432</v>
      </c>
      <c r="I20" s="287" t="s">
        <v>291</v>
      </c>
      <c r="J20" s="287" t="s">
        <v>1337</v>
      </c>
      <c r="K20" s="281" t="s">
        <v>404</v>
      </c>
      <c r="L20" s="293" t="s">
        <v>13</v>
      </c>
      <c r="M20" s="287" t="s">
        <v>14764</v>
      </c>
    </row>
    <row r="21" spans="1:13" ht="40.5">
      <c r="A21" s="287" t="str">
        <f t="shared" si="1"/>
        <v>InstructionsA21</v>
      </c>
      <c r="B21" s="287" t="s">
        <v>532</v>
      </c>
      <c r="C21" s="287" t="s">
        <v>1188</v>
      </c>
      <c r="D21" s="287" t="s">
        <v>422</v>
      </c>
      <c r="E21" s="253" t="s">
        <v>13385</v>
      </c>
      <c r="F21" s="337" t="s">
        <v>14301</v>
      </c>
      <c r="G21" s="290" t="s">
        <v>357</v>
      </c>
      <c r="H21" s="287" t="s">
        <v>433</v>
      </c>
      <c r="I21" s="287" t="s">
        <v>292</v>
      </c>
      <c r="J21" s="287" t="s">
        <v>1338</v>
      </c>
      <c r="K21" s="281" t="s">
        <v>405</v>
      </c>
      <c r="L21" s="293" t="s">
        <v>14</v>
      </c>
      <c r="M21" s="287" t="s">
        <v>14765</v>
      </c>
    </row>
    <row r="22" spans="1:13" ht="54.75" customHeight="1">
      <c r="A22" s="287" t="str">
        <f t="shared" si="1"/>
        <v>InstructionsA23</v>
      </c>
      <c r="B22" s="287" t="s">
        <v>532</v>
      </c>
      <c r="C22" s="287" t="s">
        <v>1189</v>
      </c>
      <c r="D22" s="287" t="s">
        <v>14943</v>
      </c>
      <c r="E22" s="287" t="s">
        <v>14194</v>
      </c>
      <c r="F22" s="337" t="s">
        <v>15116</v>
      </c>
      <c r="G22" s="290" t="s">
        <v>14477</v>
      </c>
      <c r="H22" s="287" t="s">
        <v>14532</v>
      </c>
      <c r="I22" s="287" t="s">
        <v>14586</v>
      </c>
      <c r="J22" s="287" t="s">
        <v>14942</v>
      </c>
      <c r="K22" s="287" t="s">
        <v>14644</v>
      </c>
      <c r="L22" s="287" t="s">
        <v>14702</v>
      </c>
      <c r="M22" s="287" t="s">
        <v>14766</v>
      </c>
    </row>
    <row r="23" spans="1:13" ht="148.5">
      <c r="A23" s="287" t="str">
        <f t="shared" si="1"/>
        <v>InstructionsA24</v>
      </c>
      <c r="B23" s="287" t="s">
        <v>532</v>
      </c>
      <c r="C23" s="287" t="s">
        <v>1190</v>
      </c>
      <c r="D23" s="289" t="s">
        <v>14967</v>
      </c>
      <c r="E23" s="289" t="s">
        <v>14195</v>
      </c>
      <c r="F23" s="338" t="s">
        <v>14302</v>
      </c>
      <c r="G23" s="341" t="s">
        <v>15272</v>
      </c>
      <c r="H23" s="289" t="s">
        <v>14533</v>
      </c>
      <c r="I23" s="289" t="s">
        <v>14587</v>
      </c>
      <c r="J23" s="289" t="s">
        <v>14966</v>
      </c>
      <c r="K23" s="289" t="s">
        <v>14645</v>
      </c>
      <c r="L23" s="289" t="s">
        <v>14703</v>
      </c>
      <c r="M23" s="289" t="s">
        <v>14767</v>
      </c>
    </row>
    <row r="24" spans="1:13" ht="121.5">
      <c r="A24" s="287" t="str">
        <f t="shared" si="1"/>
        <v>InstructionsA25</v>
      </c>
      <c r="B24" s="287" t="s">
        <v>532</v>
      </c>
      <c r="C24" s="287" t="s">
        <v>1191</v>
      </c>
      <c r="D24" s="289" t="s">
        <v>14968</v>
      </c>
      <c r="E24" s="289" t="s">
        <v>14196</v>
      </c>
      <c r="F24" s="338" t="s">
        <v>15117</v>
      </c>
      <c r="G24" s="341" t="s">
        <v>14478</v>
      </c>
      <c r="H24" s="289" t="s">
        <v>14534</v>
      </c>
      <c r="I24" s="289" t="s">
        <v>14588</v>
      </c>
      <c r="J24" s="289" t="s">
        <v>15358</v>
      </c>
      <c r="K24" s="289" t="s">
        <v>14646</v>
      </c>
      <c r="L24" s="289" t="s">
        <v>14704</v>
      </c>
      <c r="M24" s="289" t="s">
        <v>14768</v>
      </c>
    </row>
    <row r="25" spans="1:13" ht="409.5">
      <c r="A25" s="287" t="str">
        <f t="shared" si="1"/>
        <v>InstructionsA26</v>
      </c>
      <c r="B25" s="287" t="s">
        <v>532</v>
      </c>
      <c r="C25" s="287" t="s">
        <v>1192</v>
      </c>
      <c r="D25" s="289" t="s">
        <v>12484</v>
      </c>
      <c r="E25" s="320" t="s">
        <v>14197</v>
      </c>
      <c r="F25" s="341" t="s">
        <v>15355</v>
      </c>
      <c r="G25" s="342" t="s">
        <v>14479</v>
      </c>
      <c r="H25" s="295" t="s">
        <v>14535</v>
      </c>
      <c r="I25" s="295" t="s">
        <v>14589</v>
      </c>
      <c r="J25" s="335" t="s">
        <v>15259</v>
      </c>
      <c r="K25" s="296" t="s">
        <v>14647</v>
      </c>
      <c r="L25" s="297" t="s">
        <v>15260</v>
      </c>
      <c r="M25" s="284" t="s">
        <v>14769</v>
      </c>
    </row>
    <row r="26" spans="1:13" ht="40.5">
      <c r="A26" s="287" t="str">
        <f t="shared" si="1"/>
        <v>InstructionsA27</v>
      </c>
      <c r="B26" s="287" t="s">
        <v>532</v>
      </c>
      <c r="C26" s="287" t="s">
        <v>416</v>
      </c>
      <c r="D26" s="287" t="s">
        <v>417</v>
      </c>
      <c r="E26" s="319" t="s">
        <v>13386</v>
      </c>
      <c r="F26" s="337" t="s">
        <v>14303</v>
      </c>
      <c r="G26" s="290" t="s">
        <v>13372</v>
      </c>
      <c r="H26" s="287" t="s">
        <v>434</v>
      </c>
      <c r="I26" s="287" t="s">
        <v>293</v>
      </c>
      <c r="J26" s="287" t="s">
        <v>1339</v>
      </c>
      <c r="K26" s="281" t="s">
        <v>406</v>
      </c>
      <c r="L26" s="293" t="s">
        <v>15</v>
      </c>
      <c r="M26" s="287" t="s">
        <v>14770</v>
      </c>
    </row>
    <row r="27" spans="1:13" ht="391.5">
      <c r="A27" s="287" t="str">
        <f t="shared" si="1"/>
        <v>InstructionsA28</v>
      </c>
      <c r="B27" s="287" t="s">
        <v>532</v>
      </c>
      <c r="C27" s="287" t="s">
        <v>993</v>
      </c>
      <c r="D27" s="289" t="s">
        <v>12497</v>
      </c>
      <c r="E27" s="320" t="s">
        <v>14198</v>
      </c>
      <c r="F27" s="332" t="s">
        <v>14304</v>
      </c>
      <c r="G27" s="343" t="s">
        <v>14480</v>
      </c>
      <c r="H27" s="295" t="s">
        <v>14536</v>
      </c>
      <c r="I27" s="295" t="s">
        <v>14590</v>
      </c>
      <c r="J27" s="295" t="s">
        <v>14944</v>
      </c>
      <c r="K27" s="296" t="s">
        <v>14648</v>
      </c>
      <c r="L27" s="297" t="s">
        <v>14705</v>
      </c>
      <c r="M27" s="284" t="s">
        <v>14771</v>
      </c>
    </row>
    <row r="28" spans="1:13" ht="348" customHeight="1">
      <c r="A28" s="287" t="str">
        <f t="shared" ref="A28" si="2">B28&amp;C28</f>
        <v>InstructionsA29</v>
      </c>
      <c r="B28" s="287" t="s">
        <v>532</v>
      </c>
      <c r="C28" s="287" t="s">
        <v>1193</v>
      </c>
      <c r="D28" s="289" t="s">
        <v>14970</v>
      </c>
      <c r="E28" s="289" t="s">
        <v>15628</v>
      </c>
      <c r="F28" s="338" t="s">
        <v>15629</v>
      </c>
      <c r="G28" s="341" t="s">
        <v>14478</v>
      </c>
      <c r="H28" s="289" t="s">
        <v>15630</v>
      </c>
      <c r="I28" s="289" t="s">
        <v>15077</v>
      </c>
      <c r="J28" s="289" t="s">
        <v>14969</v>
      </c>
      <c r="K28" s="289" t="s">
        <v>15631</v>
      </c>
      <c r="L28" s="289" t="s">
        <v>15632</v>
      </c>
      <c r="M28" s="289" t="s">
        <v>15633</v>
      </c>
    </row>
    <row r="29" spans="1:13" ht="234" customHeight="1">
      <c r="A29" s="287" t="str">
        <f t="shared" ref="A29:A47" si="3">B29&amp;C29</f>
        <v>InstructionsA30</v>
      </c>
      <c r="B29" s="287" t="s">
        <v>532</v>
      </c>
      <c r="C29" s="287" t="s">
        <v>1194</v>
      </c>
      <c r="D29" s="289" t="s">
        <v>15635</v>
      </c>
      <c r="E29" s="289" t="s">
        <v>15636</v>
      </c>
      <c r="F29" s="338" t="s">
        <v>15637</v>
      </c>
      <c r="G29" s="341" t="s">
        <v>15638</v>
      </c>
      <c r="H29" s="289" t="s">
        <v>15645</v>
      </c>
      <c r="I29" s="289" t="s">
        <v>15639</v>
      </c>
      <c r="J29" s="289" t="s">
        <v>15640</v>
      </c>
      <c r="K29" s="289" t="s">
        <v>15641</v>
      </c>
      <c r="L29" s="289" t="s">
        <v>15642</v>
      </c>
      <c r="M29" s="289" t="s">
        <v>15643</v>
      </c>
    </row>
    <row r="30" spans="1:13" ht="229.5">
      <c r="A30" s="287" t="str">
        <f t="shared" si="3"/>
        <v>InstructionsA31</v>
      </c>
      <c r="B30" s="287" t="s">
        <v>532</v>
      </c>
      <c r="C30" s="287" t="s">
        <v>1195</v>
      </c>
      <c r="D30" s="289" t="s">
        <v>14073</v>
      </c>
      <c r="E30" s="318" t="s">
        <v>14199</v>
      </c>
      <c r="F30" s="338" t="s">
        <v>15644</v>
      </c>
      <c r="G30" s="341" t="s">
        <v>15273</v>
      </c>
      <c r="H30" s="289" t="s">
        <v>14537</v>
      </c>
      <c r="I30" s="289" t="s">
        <v>14591</v>
      </c>
      <c r="J30" s="289" t="s">
        <v>14074</v>
      </c>
      <c r="K30" s="283" t="s">
        <v>14649</v>
      </c>
      <c r="L30" s="298" t="s">
        <v>14706</v>
      </c>
      <c r="M30" s="289" t="s">
        <v>14772</v>
      </c>
    </row>
    <row r="31" spans="1:13" ht="255">
      <c r="A31" s="287" t="str">
        <f t="shared" si="3"/>
        <v>InstructionsA32</v>
      </c>
      <c r="B31" s="287" t="s">
        <v>532</v>
      </c>
      <c r="C31" s="287" t="s">
        <v>1196</v>
      </c>
      <c r="D31" s="289" t="s">
        <v>14075</v>
      </c>
      <c r="E31" s="320" t="s">
        <v>14200</v>
      </c>
      <c r="F31" s="336" t="s">
        <v>14305</v>
      </c>
      <c r="G31" s="344" t="s">
        <v>15274</v>
      </c>
      <c r="H31" s="295" t="s">
        <v>14538</v>
      </c>
      <c r="I31" s="284" t="s">
        <v>14592</v>
      </c>
      <c r="J31" s="284" t="s">
        <v>14076</v>
      </c>
      <c r="K31" s="296" t="s">
        <v>14650</v>
      </c>
      <c r="L31" s="297" t="s">
        <v>14707</v>
      </c>
      <c r="M31" s="284" t="s">
        <v>14773</v>
      </c>
    </row>
    <row r="32" spans="1:13" ht="116">
      <c r="A32" s="287" t="str">
        <f t="shared" si="3"/>
        <v>InstructionsA33</v>
      </c>
      <c r="B32" s="287" t="s">
        <v>532</v>
      </c>
      <c r="C32" s="287" t="s">
        <v>1197</v>
      </c>
      <c r="D32" s="289" t="s">
        <v>14077</v>
      </c>
      <c r="E32" s="254" t="s">
        <v>14201</v>
      </c>
      <c r="F32" s="336" t="s">
        <v>14306</v>
      </c>
      <c r="G32" s="344" t="s">
        <v>15275</v>
      </c>
      <c r="H32" s="295" t="s">
        <v>14078</v>
      </c>
      <c r="I32" s="284" t="s">
        <v>14079</v>
      </c>
      <c r="J32" s="284" t="s">
        <v>14080</v>
      </c>
      <c r="K32" s="296" t="s">
        <v>14081</v>
      </c>
      <c r="L32" s="297" t="s">
        <v>14708</v>
      </c>
      <c r="M32" s="284" t="s">
        <v>14082</v>
      </c>
    </row>
    <row r="33" spans="1:13" ht="116">
      <c r="A33" s="287" t="str">
        <f t="shared" si="3"/>
        <v>InstructionsA34</v>
      </c>
      <c r="B33" s="287" t="s">
        <v>532</v>
      </c>
      <c r="C33" s="287" t="s">
        <v>1198</v>
      </c>
      <c r="D33" s="289" t="s">
        <v>14083</v>
      </c>
      <c r="E33" s="320" t="s">
        <v>14084</v>
      </c>
      <c r="F33" s="336" t="s">
        <v>14307</v>
      </c>
      <c r="G33" s="344" t="s">
        <v>15276</v>
      </c>
      <c r="H33" s="295" t="s">
        <v>14085</v>
      </c>
      <c r="I33" s="284" t="s">
        <v>15264</v>
      </c>
      <c r="J33" s="284" t="s">
        <v>14086</v>
      </c>
      <c r="K33" s="296" t="s">
        <v>15652</v>
      </c>
      <c r="L33" s="297" t="s">
        <v>14087</v>
      </c>
      <c r="M33" s="284" t="s">
        <v>14088</v>
      </c>
    </row>
    <row r="34" spans="1:13" ht="40.5">
      <c r="A34" s="287" t="str">
        <f t="shared" si="3"/>
        <v>InstructionsA35</v>
      </c>
      <c r="B34" s="287" t="s">
        <v>532</v>
      </c>
      <c r="C34" s="287" t="s">
        <v>14069</v>
      </c>
      <c r="D34" s="287" t="s">
        <v>1029</v>
      </c>
      <c r="E34" s="253" t="s">
        <v>13387</v>
      </c>
      <c r="F34" s="337" t="s">
        <v>14308</v>
      </c>
      <c r="G34" s="290" t="s">
        <v>943</v>
      </c>
      <c r="H34" s="287" t="s">
        <v>944</v>
      </c>
      <c r="I34" s="287" t="s">
        <v>294</v>
      </c>
      <c r="J34" s="287" t="s">
        <v>1045</v>
      </c>
      <c r="K34" s="249" t="s">
        <v>407</v>
      </c>
      <c r="L34" s="293" t="s">
        <v>1251</v>
      </c>
      <c r="M34" s="287" t="s">
        <v>14774</v>
      </c>
    </row>
    <row r="35" spans="1:13" ht="58">
      <c r="A35" s="287" t="str">
        <f t="shared" si="3"/>
        <v>InstructionsA37</v>
      </c>
      <c r="B35" s="287" t="s">
        <v>532</v>
      </c>
      <c r="C35" s="287" t="s">
        <v>1199</v>
      </c>
      <c r="D35" s="287" t="s">
        <v>14071</v>
      </c>
      <c r="E35" s="254" t="s">
        <v>14202</v>
      </c>
      <c r="F35" s="336" t="s">
        <v>14309</v>
      </c>
      <c r="G35" s="345" t="s">
        <v>14481</v>
      </c>
      <c r="H35" s="284" t="s">
        <v>14539</v>
      </c>
      <c r="I35" s="284" t="s">
        <v>14593</v>
      </c>
      <c r="J35" s="284" t="s">
        <v>14072</v>
      </c>
      <c r="K35" s="296" t="s">
        <v>14651</v>
      </c>
      <c r="L35" s="297" t="s">
        <v>14709</v>
      </c>
      <c r="M35" s="284" t="s">
        <v>14775</v>
      </c>
    </row>
    <row r="36" spans="1:13" ht="33.75" customHeight="1">
      <c r="A36" s="287" t="str">
        <f t="shared" si="3"/>
        <v>InstructionsA38</v>
      </c>
      <c r="B36" s="287" t="s">
        <v>532</v>
      </c>
      <c r="C36" s="287" t="s">
        <v>1200</v>
      </c>
      <c r="D36" s="287" t="s">
        <v>14089</v>
      </c>
      <c r="E36" s="253" t="s">
        <v>14090</v>
      </c>
      <c r="F36" s="337" t="s">
        <v>15118</v>
      </c>
      <c r="G36" s="290" t="s">
        <v>14482</v>
      </c>
      <c r="H36" s="287" t="s">
        <v>14091</v>
      </c>
      <c r="I36" s="287" t="s">
        <v>14092</v>
      </c>
      <c r="J36" s="287" t="s">
        <v>15359</v>
      </c>
      <c r="K36" s="281" t="s">
        <v>14093</v>
      </c>
      <c r="L36" s="293" t="s">
        <v>14710</v>
      </c>
      <c r="M36" s="287" t="s">
        <v>14094</v>
      </c>
    </row>
    <row r="37" spans="1:13" ht="108">
      <c r="A37" s="287" t="str">
        <f t="shared" si="3"/>
        <v>InstructionsA39</v>
      </c>
      <c r="B37" s="287" t="s">
        <v>532</v>
      </c>
      <c r="C37" s="287" t="s">
        <v>1201</v>
      </c>
      <c r="D37" s="287" t="s">
        <v>14946</v>
      </c>
      <c r="E37" s="287" t="s">
        <v>14203</v>
      </c>
      <c r="F37" s="337" t="s">
        <v>14310</v>
      </c>
      <c r="G37" s="290" t="s">
        <v>15277</v>
      </c>
      <c r="H37" s="287" t="s">
        <v>14540</v>
      </c>
      <c r="I37" s="287" t="s">
        <v>14594</v>
      </c>
      <c r="J37" s="287" t="s">
        <v>14945</v>
      </c>
      <c r="K37" s="287" t="s">
        <v>14652</v>
      </c>
      <c r="L37" s="287" t="s">
        <v>14711</v>
      </c>
      <c r="M37" s="287" t="s">
        <v>14776</v>
      </c>
    </row>
    <row r="38" spans="1:13" ht="108">
      <c r="A38" s="287" t="str">
        <f t="shared" si="3"/>
        <v>InstructionsA40</v>
      </c>
      <c r="B38" s="287" t="s">
        <v>532</v>
      </c>
      <c r="C38" s="287" t="s">
        <v>423</v>
      </c>
      <c r="D38" s="287" t="s">
        <v>14948</v>
      </c>
      <c r="E38" s="287" t="s">
        <v>14204</v>
      </c>
      <c r="F38" s="337" t="s">
        <v>14311</v>
      </c>
      <c r="G38" s="290" t="s">
        <v>15278</v>
      </c>
      <c r="H38" s="287" t="s">
        <v>14541</v>
      </c>
      <c r="I38" s="287" t="s">
        <v>14594</v>
      </c>
      <c r="J38" s="287" t="s">
        <v>14947</v>
      </c>
      <c r="K38" s="287" t="s">
        <v>14653</v>
      </c>
      <c r="L38" s="287" t="s">
        <v>14712</v>
      </c>
      <c r="M38" s="287" t="s">
        <v>14776</v>
      </c>
    </row>
    <row r="39" spans="1:13" ht="101.5">
      <c r="A39" s="287" t="str">
        <f t="shared" si="3"/>
        <v>InstructionsA41</v>
      </c>
      <c r="B39" s="287" t="s">
        <v>532</v>
      </c>
      <c r="C39" s="287" t="s">
        <v>994</v>
      </c>
      <c r="D39" s="289" t="s">
        <v>14115</v>
      </c>
      <c r="E39" s="254" t="s">
        <v>14205</v>
      </c>
      <c r="F39" s="332" t="s">
        <v>14312</v>
      </c>
      <c r="G39" s="342" t="s">
        <v>15279</v>
      </c>
      <c r="H39" s="284" t="s">
        <v>14542</v>
      </c>
      <c r="I39" s="284" t="s">
        <v>14595</v>
      </c>
      <c r="J39" s="284" t="s">
        <v>15360</v>
      </c>
      <c r="K39" s="296" t="s">
        <v>14654</v>
      </c>
      <c r="L39" s="297" t="s">
        <v>14713</v>
      </c>
      <c r="M39" s="284" t="s">
        <v>14777</v>
      </c>
    </row>
    <row r="40" spans="1:13" ht="364.5">
      <c r="A40" s="287" t="str">
        <f t="shared" si="3"/>
        <v>InstructionsA42</v>
      </c>
      <c r="B40" s="287" t="s">
        <v>532</v>
      </c>
      <c r="C40" s="287" t="s">
        <v>1202</v>
      </c>
      <c r="D40" s="287" t="s">
        <v>15092</v>
      </c>
      <c r="E40" s="287" t="s">
        <v>14206</v>
      </c>
      <c r="F40" s="337" t="s">
        <v>15091</v>
      </c>
      <c r="G40" s="290" t="s">
        <v>15280</v>
      </c>
      <c r="H40" s="287" t="s">
        <v>15093</v>
      </c>
      <c r="I40" s="287" t="s">
        <v>15097</v>
      </c>
      <c r="J40" s="287" t="s">
        <v>15361</v>
      </c>
      <c r="K40" s="287" t="s">
        <v>15094</v>
      </c>
      <c r="L40" s="287" t="s">
        <v>15096</v>
      </c>
      <c r="M40" s="287" t="s">
        <v>15095</v>
      </c>
    </row>
    <row r="41" spans="1:13" ht="203">
      <c r="A41" s="287" t="str">
        <f t="shared" si="3"/>
        <v>InstructionsA43</v>
      </c>
      <c r="B41" s="287" t="s">
        <v>532</v>
      </c>
      <c r="C41" s="287" t="s">
        <v>1203</v>
      </c>
      <c r="D41" s="289" t="s">
        <v>14099</v>
      </c>
      <c r="E41" s="320" t="s">
        <v>14207</v>
      </c>
      <c r="F41" s="332" t="s">
        <v>14313</v>
      </c>
      <c r="G41" s="342" t="s">
        <v>15281</v>
      </c>
      <c r="H41" s="295" t="s">
        <v>14543</v>
      </c>
      <c r="I41" s="284" t="s">
        <v>14596</v>
      </c>
      <c r="J41" s="284" t="s">
        <v>14100</v>
      </c>
      <c r="K41" s="296" t="s">
        <v>14655</v>
      </c>
      <c r="L41" s="297" t="s">
        <v>14714</v>
      </c>
      <c r="M41" s="284" t="s">
        <v>14778</v>
      </c>
    </row>
    <row r="42" spans="1:13" ht="188.5">
      <c r="A42" s="287" t="str">
        <f t="shared" si="3"/>
        <v>InstructionsA44</v>
      </c>
      <c r="B42" s="287" t="s">
        <v>532</v>
      </c>
      <c r="C42" s="287" t="s">
        <v>1204</v>
      </c>
      <c r="D42" s="287" t="s">
        <v>14101</v>
      </c>
      <c r="E42" s="320" t="s">
        <v>14208</v>
      </c>
      <c r="F42" s="332" t="s">
        <v>14314</v>
      </c>
      <c r="G42" s="342" t="s">
        <v>14483</v>
      </c>
      <c r="H42" s="295" t="s">
        <v>14544</v>
      </c>
      <c r="I42" s="284" t="s">
        <v>14597</v>
      </c>
      <c r="J42" s="284" t="s">
        <v>14102</v>
      </c>
      <c r="K42" s="296" t="s">
        <v>14656</v>
      </c>
      <c r="L42" s="297" t="s">
        <v>14715</v>
      </c>
      <c r="M42" s="284" t="s">
        <v>14779</v>
      </c>
    </row>
    <row r="43" spans="1:13" ht="101.5">
      <c r="A43" s="287" t="str">
        <f t="shared" si="3"/>
        <v>InstructionsA45</v>
      </c>
      <c r="B43" s="287" t="s">
        <v>532</v>
      </c>
      <c r="C43" s="287" t="s">
        <v>1205</v>
      </c>
      <c r="D43" s="287" t="s">
        <v>14103</v>
      </c>
      <c r="E43" s="320" t="s">
        <v>14104</v>
      </c>
      <c r="F43" s="332" t="s">
        <v>14315</v>
      </c>
      <c r="G43" s="342" t="s">
        <v>14484</v>
      </c>
      <c r="H43" s="284" t="s">
        <v>14545</v>
      </c>
      <c r="I43" s="284" t="s">
        <v>14598</v>
      </c>
      <c r="J43" s="284" t="s">
        <v>14105</v>
      </c>
      <c r="K43" s="296" t="s">
        <v>14657</v>
      </c>
      <c r="L43" s="297" t="s">
        <v>14716</v>
      </c>
      <c r="M43" s="284" t="s">
        <v>14780</v>
      </c>
    </row>
    <row r="44" spans="1:13" ht="139.5" customHeight="1">
      <c r="A44" s="287" t="str">
        <f t="shared" si="3"/>
        <v>InstructionsA46</v>
      </c>
      <c r="B44" s="287" t="s">
        <v>532</v>
      </c>
      <c r="C44" s="287" t="s">
        <v>1206</v>
      </c>
      <c r="D44" s="287" t="s">
        <v>14950</v>
      </c>
      <c r="E44" s="287" t="s">
        <v>14209</v>
      </c>
      <c r="F44" s="337" t="s">
        <v>14316</v>
      </c>
      <c r="G44" s="290" t="s">
        <v>14485</v>
      </c>
      <c r="H44" s="287" t="s">
        <v>14546</v>
      </c>
      <c r="I44" s="287" t="s">
        <v>14599</v>
      </c>
      <c r="J44" s="287" t="s">
        <v>14949</v>
      </c>
      <c r="K44" s="287" t="s">
        <v>14658</v>
      </c>
      <c r="L44" s="287" t="s">
        <v>14717</v>
      </c>
      <c r="M44" s="287" t="s">
        <v>14781</v>
      </c>
    </row>
    <row r="45" spans="1:13" ht="40.5">
      <c r="A45" s="287" t="str">
        <f t="shared" si="3"/>
        <v>InstructionsA48</v>
      </c>
      <c r="B45" s="287" t="s">
        <v>532</v>
      </c>
      <c r="C45" s="287" t="s">
        <v>2508</v>
      </c>
      <c r="D45" s="287" t="s">
        <v>1018</v>
      </c>
      <c r="E45" s="253" t="s">
        <v>13388</v>
      </c>
      <c r="F45" s="337" t="s">
        <v>14317</v>
      </c>
      <c r="G45" s="290" t="s">
        <v>14486</v>
      </c>
      <c r="H45" s="287" t="s">
        <v>14547</v>
      </c>
      <c r="I45" s="287" t="s">
        <v>14600</v>
      </c>
      <c r="J45" s="287" t="s">
        <v>1340</v>
      </c>
      <c r="K45" s="281" t="s">
        <v>14659</v>
      </c>
      <c r="L45" s="293" t="s">
        <v>14718</v>
      </c>
      <c r="M45" s="287" t="s">
        <v>14782</v>
      </c>
    </row>
    <row r="46" spans="1:13" ht="27">
      <c r="A46" s="287" t="str">
        <f t="shared" si="3"/>
        <v>InstructionsA49</v>
      </c>
      <c r="B46" s="287" t="s">
        <v>532</v>
      </c>
      <c r="C46" s="287" t="s">
        <v>1207</v>
      </c>
      <c r="D46" s="287" t="s">
        <v>855</v>
      </c>
      <c r="E46" s="253" t="s">
        <v>13389</v>
      </c>
      <c r="F46" s="337" t="s">
        <v>14318</v>
      </c>
      <c r="G46" s="290" t="s">
        <v>1171</v>
      </c>
      <c r="H46" s="287" t="s">
        <v>435</v>
      </c>
      <c r="I46" s="287" t="s">
        <v>295</v>
      </c>
      <c r="J46" s="287" t="s">
        <v>1176</v>
      </c>
      <c r="K46" s="281" t="s">
        <v>190</v>
      </c>
      <c r="L46" s="293" t="s">
        <v>592</v>
      </c>
      <c r="M46" s="287" t="s">
        <v>14783</v>
      </c>
    </row>
    <row r="47" spans="1:13" ht="87">
      <c r="A47" s="287" t="str">
        <f t="shared" si="3"/>
        <v>InstructionsA50</v>
      </c>
      <c r="B47" s="287" t="s">
        <v>532</v>
      </c>
      <c r="C47" s="287" t="s">
        <v>1208</v>
      </c>
      <c r="D47" s="287" t="s">
        <v>12504</v>
      </c>
      <c r="E47" s="320" t="s">
        <v>14210</v>
      </c>
      <c r="F47" s="332" t="s">
        <v>14319</v>
      </c>
      <c r="G47" s="342" t="s">
        <v>14487</v>
      </c>
      <c r="H47" s="295" t="s">
        <v>14548</v>
      </c>
      <c r="I47" s="295" t="s">
        <v>14601</v>
      </c>
      <c r="J47" s="335" t="s">
        <v>15362</v>
      </c>
      <c r="K47" s="296" t="s">
        <v>14660</v>
      </c>
      <c r="L47" s="297" t="s">
        <v>14719</v>
      </c>
      <c r="M47" s="295" t="s">
        <v>14784</v>
      </c>
    </row>
    <row r="48" spans="1:13" ht="67.5">
      <c r="A48" s="241" t="s">
        <v>14097</v>
      </c>
      <c r="B48" s="241" t="s">
        <v>532</v>
      </c>
      <c r="C48" s="287" t="s">
        <v>1209</v>
      </c>
      <c r="D48" s="241" t="s">
        <v>12800</v>
      </c>
      <c r="E48" s="319" t="s">
        <v>13390</v>
      </c>
      <c r="F48" s="337" t="s">
        <v>14320</v>
      </c>
      <c r="G48" s="346" t="s">
        <v>14488</v>
      </c>
      <c r="H48" s="287" t="s">
        <v>12801</v>
      </c>
      <c r="I48" s="287" t="s">
        <v>13559</v>
      </c>
      <c r="J48" s="287" t="s">
        <v>15363</v>
      </c>
      <c r="K48" s="290" t="s">
        <v>13362</v>
      </c>
      <c r="L48" s="299" t="s">
        <v>13524</v>
      </c>
      <c r="M48" s="287" t="s">
        <v>13509</v>
      </c>
    </row>
    <row r="49" spans="1:13" ht="54">
      <c r="A49" s="287" t="str">
        <f t="shared" ref="A49:A74" si="4">B49&amp;C49</f>
        <v>InstructionsA52</v>
      </c>
      <c r="B49" s="287" t="s">
        <v>532</v>
      </c>
      <c r="C49" s="287" t="s">
        <v>1210</v>
      </c>
      <c r="D49" s="287" t="s">
        <v>2387</v>
      </c>
      <c r="E49" s="319" t="s">
        <v>15032</v>
      </c>
      <c r="F49" s="337" t="s">
        <v>14321</v>
      </c>
      <c r="G49" s="290" t="s">
        <v>2394</v>
      </c>
      <c r="H49" s="287" t="s">
        <v>2395</v>
      </c>
      <c r="I49" s="287" t="s">
        <v>14602</v>
      </c>
      <c r="J49" s="287" t="s">
        <v>15364</v>
      </c>
      <c r="K49" s="281" t="s">
        <v>14661</v>
      </c>
      <c r="L49" s="293" t="s">
        <v>2396</v>
      </c>
      <c r="M49" s="287" t="s">
        <v>2397</v>
      </c>
    </row>
    <row r="50" spans="1:13" ht="135">
      <c r="A50" s="287" t="str">
        <f t="shared" si="4"/>
        <v>InstructionsA53</v>
      </c>
      <c r="B50" s="287" t="s">
        <v>532</v>
      </c>
      <c r="C50" s="287" t="s">
        <v>1211</v>
      </c>
      <c r="D50" s="287" t="s">
        <v>12503</v>
      </c>
      <c r="E50" s="320" t="s">
        <v>13391</v>
      </c>
      <c r="F50" s="332" t="s">
        <v>14322</v>
      </c>
      <c r="G50" s="343" t="s">
        <v>14489</v>
      </c>
      <c r="H50" s="295" t="s">
        <v>12515</v>
      </c>
      <c r="I50" s="295" t="s">
        <v>14603</v>
      </c>
      <c r="J50" s="335" t="s">
        <v>15365</v>
      </c>
      <c r="K50" s="296" t="s">
        <v>14662</v>
      </c>
      <c r="L50" s="297" t="s">
        <v>13525</v>
      </c>
      <c r="M50" s="295" t="s">
        <v>14785</v>
      </c>
    </row>
    <row r="51" spans="1:13" ht="81">
      <c r="A51" s="287" t="str">
        <f t="shared" si="4"/>
        <v>InstructionsA54</v>
      </c>
      <c r="B51" s="287" t="s">
        <v>532</v>
      </c>
      <c r="C51" s="287" t="s">
        <v>1212</v>
      </c>
      <c r="D51" s="287" t="s">
        <v>12987</v>
      </c>
      <c r="E51" s="319" t="s">
        <v>13392</v>
      </c>
      <c r="F51" s="337" t="s">
        <v>14323</v>
      </c>
      <c r="G51" s="290" t="s">
        <v>12988</v>
      </c>
      <c r="H51" s="287" t="s">
        <v>12989</v>
      </c>
      <c r="I51" s="287" t="s">
        <v>12990</v>
      </c>
      <c r="J51" s="287" t="s">
        <v>15366</v>
      </c>
      <c r="K51" s="281" t="s">
        <v>12991</v>
      </c>
      <c r="L51" s="293" t="s">
        <v>12992</v>
      </c>
      <c r="M51" s="287" t="s">
        <v>12993</v>
      </c>
    </row>
    <row r="52" spans="1:13" ht="94.5">
      <c r="A52" s="287" t="str">
        <f t="shared" si="4"/>
        <v>InstructionsA55</v>
      </c>
      <c r="B52" s="287" t="s">
        <v>532</v>
      </c>
      <c r="C52" s="287" t="s">
        <v>1213</v>
      </c>
      <c r="D52" s="287" t="s">
        <v>2388</v>
      </c>
      <c r="E52" s="287" t="s">
        <v>14211</v>
      </c>
      <c r="F52" s="337" t="s">
        <v>14324</v>
      </c>
      <c r="G52" s="290" t="s">
        <v>2398</v>
      </c>
      <c r="H52" s="287" t="s">
        <v>2399</v>
      </c>
      <c r="I52" s="287" t="s">
        <v>2400</v>
      </c>
      <c r="J52" s="287" t="s">
        <v>15367</v>
      </c>
      <c r="K52" s="281" t="s">
        <v>2401</v>
      </c>
      <c r="L52" s="293" t="s">
        <v>14720</v>
      </c>
      <c r="M52" s="287" t="s">
        <v>2402</v>
      </c>
    </row>
    <row r="53" spans="1:13" ht="121.5">
      <c r="A53" s="287" t="str">
        <f t="shared" si="4"/>
        <v>InstructionsA56</v>
      </c>
      <c r="B53" s="287" t="s">
        <v>532</v>
      </c>
      <c r="C53" s="287" t="s">
        <v>1214</v>
      </c>
      <c r="D53" s="287" t="s">
        <v>2389</v>
      </c>
      <c r="E53" s="287" t="s">
        <v>14212</v>
      </c>
      <c r="F53" s="337" t="s">
        <v>14325</v>
      </c>
      <c r="G53" s="290" t="s">
        <v>2403</v>
      </c>
      <c r="H53" s="287" t="s">
        <v>2404</v>
      </c>
      <c r="I53" s="287" t="s">
        <v>2405</v>
      </c>
      <c r="J53" s="287" t="s">
        <v>15368</v>
      </c>
      <c r="K53" s="281" t="s">
        <v>2406</v>
      </c>
      <c r="L53" s="293" t="s">
        <v>2407</v>
      </c>
      <c r="M53" s="287" t="s">
        <v>2408</v>
      </c>
    </row>
    <row r="54" spans="1:13" ht="67.5">
      <c r="A54" s="287" t="str">
        <f t="shared" si="4"/>
        <v>InstructionsA57</v>
      </c>
      <c r="B54" s="287" t="s">
        <v>532</v>
      </c>
      <c r="C54" s="287" t="s">
        <v>424</v>
      </c>
      <c r="D54" s="287" t="s">
        <v>2390</v>
      </c>
      <c r="E54" s="287" t="s">
        <v>14213</v>
      </c>
      <c r="F54" s="337" t="s">
        <v>14326</v>
      </c>
      <c r="G54" s="290" t="s">
        <v>2409</v>
      </c>
      <c r="H54" s="287" t="s">
        <v>2410</v>
      </c>
      <c r="I54" s="287" t="s">
        <v>2411</v>
      </c>
      <c r="J54" s="287" t="s">
        <v>15369</v>
      </c>
      <c r="K54" s="281" t="s">
        <v>2412</v>
      </c>
      <c r="L54" s="293" t="s">
        <v>2413</v>
      </c>
      <c r="M54" s="287" t="s">
        <v>2414</v>
      </c>
    </row>
    <row r="55" spans="1:13" ht="43.5">
      <c r="A55" s="287" t="str">
        <f t="shared" si="4"/>
        <v>InstructionsA58</v>
      </c>
      <c r="B55" s="287" t="s">
        <v>532</v>
      </c>
      <c r="C55" s="287" t="s">
        <v>1215</v>
      </c>
      <c r="D55" s="289" t="s">
        <v>2391</v>
      </c>
      <c r="E55" s="289" t="s">
        <v>14214</v>
      </c>
      <c r="F55" s="338" t="s">
        <v>14327</v>
      </c>
      <c r="G55" s="341" t="s">
        <v>2415</v>
      </c>
      <c r="H55" s="289" t="s">
        <v>2416</v>
      </c>
      <c r="I55" s="289" t="s">
        <v>2417</v>
      </c>
      <c r="J55" s="289" t="s">
        <v>15370</v>
      </c>
      <c r="K55" s="283" t="s">
        <v>2418</v>
      </c>
      <c r="L55" s="294" t="s">
        <v>2419</v>
      </c>
      <c r="M55" s="289" t="s">
        <v>2420</v>
      </c>
    </row>
    <row r="56" spans="1:13" ht="43.5">
      <c r="A56" s="287" t="str">
        <f t="shared" si="4"/>
        <v>InstructionsA59</v>
      </c>
      <c r="B56" s="287" t="s">
        <v>532</v>
      </c>
      <c r="C56" s="287" t="s">
        <v>1216</v>
      </c>
      <c r="D56" s="289" t="s">
        <v>2392</v>
      </c>
      <c r="E56" s="289" t="s">
        <v>14215</v>
      </c>
      <c r="F56" s="338" t="s">
        <v>14328</v>
      </c>
      <c r="G56" s="341" t="s">
        <v>2421</v>
      </c>
      <c r="H56" s="289" t="s">
        <v>2422</v>
      </c>
      <c r="I56" s="289" t="s">
        <v>2423</v>
      </c>
      <c r="J56" s="289" t="s">
        <v>15371</v>
      </c>
      <c r="K56" s="283" t="s">
        <v>2424</v>
      </c>
      <c r="L56" s="294" t="s">
        <v>2425</v>
      </c>
      <c r="M56" s="289" t="s">
        <v>2426</v>
      </c>
    </row>
    <row r="57" spans="1:13" ht="54">
      <c r="A57" s="287" t="str">
        <f t="shared" si="4"/>
        <v>InstructionsA60</v>
      </c>
      <c r="B57" s="287" t="s">
        <v>532</v>
      </c>
      <c r="C57" s="287" t="s">
        <v>1217</v>
      </c>
      <c r="D57" s="289" t="s">
        <v>14098</v>
      </c>
      <c r="E57" s="289" t="s">
        <v>14216</v>
      </c>
      <c r="F57" s="338" t="s">
        <v>14329</v>
      </c>
      <c r="G57" s="341" t="s">
        <v>2427</v>
      </c>
      <c r="H57" s="289" t="s">
        <v>2428</v>
      </c>
      <c r="I57" s="289" t="s">
        <v>2429</v>
      </c>
      <c r="J57" s="289" t="s">
        <v>15372</v>
      </c>
      <c r="K57" s="283" t="s">
        <v>2430</v>
      </c>
      <c r="L57" s="294" t="s">
        <v>2431</v>
      </c>
      <c r="M57" s="289" t="s">
        <v>2432</v>
      </c>
    </row>
    <row r="58" spans="1:13" ht="337.5">
      <c r="A58" s="287" t="str">
        <f t="shared" si="4"/>
        <v>InstructionsA61</v>
      </c>
      <c r="B58" s="287" t="s">
        <v>532</v>
      </c>
      <c r="C58" s="287" t="s">
        <v>1218</v>
      </c>
      <c r="D58" s="287" t="s">
        <v>13231</v>
      </c>
      <c r="E58" s="287" t="s">
        <v>14217</v>
      </c>
      <c r="F58" s="337" t="s">
        <v>15119</v>
      </c>
      <c r="G58" s="347" t="s">
        <v>15282</v>
      </c>
      <c r="H58" s="287" t="s">
        <v>14549</v>
      </c>
      <c r="I58" s="287" t="s">
        <v>14604</v>
      </c>
      <c r="J58" s="287" t="s">
        <v>15373</v>
      </c>
      <c r="K58" s="281" t="s">
        <v>14663</v>
      </c>
      <c r="L58" s="293" t="s">
        <v>14721</v>
      </c>
      <c r="M58" s="287" t="s">
        <v>14786</v>
      </c>
    </row>
    <row r="59" spans="1:13" ht="81">
      <c r="A59" s="287" t="str">
        <f t="shared" si="4"/>
        <v>InstructionsA62</v>
      </c>
      <c r="B59" s="287" t="s">
        <v>532</v>
      </c>
      <c r="C59" s="287" t="s">
        <v>1219</v>
      </c>
      <c r="D59" s="287" t="s">
        <v>2393</v>
      </c>
      <c r="E59" s="287" t="s">
        <v>14218</v>
      </c>
      <c r="F59" s="337" t="s">
        <v>14330</v>
      </c>
      <c r="G59" s="290" t="s">
        <v>2433</v>
      </c>
      <c r="H59" s="287" t="s">
        <v>2434</v>
      </c>
      <c r="I59" s="287" t="s">
        <v>2435</v>
      </c>
      <c r="J59" s="287" t="s">
        <v>15374</v>
      </c>
      <c r="K59" s="281" t="s">
        <v>2436</v>
      </c>
      <c r="L59" s="293" t="s">
        <v>2437</v>
      </c>
      <c r="M59" s="287" t="s">
        <v>2438</v>
      </c>
    </row>
    <row r="60" spans="1:13" ht="162">
      <c r="A60" s="287" t="str">
        <f t="shared" si="4"/>
        <v>InstructionsA63</v>
      </c>
      <c r="B60" s="287" t="s">
        <v>532</v>
      </c>
      <c r="C60" s="287" t="s">
        <v>1220</v>
      </c>
      <c r="D60" s="287" t="s">
        <v>13234</v>
      </c>
      <c r="E60" s="287" t="s">
        <v>14219</v>
      </c>
      <c r="F60" s="337" t="s">
        <v>14331</v>
      </c>
      <c r="G60" s="290" t="s">
        <v>14490</v>
      </c>
      <c r="H60" s="287" t="s">
        <v>14550</v>
      </c>
      <c r="I60" s="287" t="s">
        <v>15078</v>
      </c>
      <c r="J60" s="287" t="s">
        <v>15375</v>
      </c>
      <c r="K60" s="281" t="s">
        <v>14664</v>
      </c>
      <c r="L60" s="293" t="s">
        <v>14722</v>
      </c>
      <c r="M60" s="287" t="s">
        <v>14787</v>
      </c>
    </row>
    <row r="61" spans="1:13" ht="189">
      <c r="A61" s="287" t="str">
        <f t="shared" si="4"/>
        <v>InstructionsA64</v>
      </c>
      <c r="B61" s="287" t="s">
        <v>532</v>
      </c>
      <c r="C61" s="287" t="s">
        <v>1221</v>
      </c>
      <c r="D61" s="287" t="s">
        <v>13235</v>
      </c>
      <c r="E61" s="287" t="s">
        <v>14220</v>
      </c>
      <c r="F61" s="337" t="s">
        <v>14332</v>
      </c>
      <c r="G61" s="290" t="s">
        <v>14491</v>
      </c>
      <c r="H61" s="287" t="s">
        <v>14551</v>
      </c>
      <c r="I61" s="287" t="s">
        <v>15079</v>
      </c>
      <c r="J61" s="287" t="s">
        <v>15376</v>
      </c>
      <c r="K61" s="281" t="s">
        <v>14665</v>
      </c>
      <c r="L61" s="293" t="s">
        <v>14723</v>
      </c>
      <c r="M61" s="287" t="s">
        <v>14788</v>
      </c>
    </row>
    <row r="62" spans="1:13" ht="116">
      <c r="A62" s="287" t="str">
        <f t="shared" si="4"/>
        <v>InstructionsA65</v>
      </c>
      <c r="B62" s="287" t="s">
        <v>532</v>
      </c>
      <c r="C62" s="287" t="s">
        <v>638</v>
      </c>
      <c r="D62" s="287" t="s">
        <v>12485</v>
      </c>
      <c r="E62" s="287" t="s">
        <v>14221</v>
      </c>
      <c r="F62" s="332" t="s">
        <v>14333</v>
      </c>
      <c r="G62" s="343" t="s">
        <v>14492</v>
      </c>
      <c r="H62" s="295" t="s">
        <v>14552</v>
      </c>
      <c r="I62" s="295" t="s">
        <v>14605</v>
      </c>
      <c r="J62" s="335" t="s">
        <v>15377</v>
      </c>
      <c r="K62" s="296" t="s">
        <v>14666</v>
      </c>
      <c r="L62" s="297" t="s">
        <v>14724</v>
      </c>
      <c r="M62" s="295" t="s">
        <v>14789</v>
      </c>
    </row>
    <row r="63" spans="1:13" ht="40.5">
      <c r="A63" s="287" t="str">
        <f t="shared" si="4"/>
        <v>InstructionsA66</v>
      </c>
      <c r="B63" s="287" t="s">
        <v>532</v>
      </c>
      <c r="C63" s="287" t="s">
        <v>639</v>
      </c>
      <c r="D63" s="287" t="s">
        <v>640</v>
      </c>
      <c r="E63" s="287" t="s">
        <v>15031</v>
      </c>
      <c r="F63" s="337" t="s">
        <v>14334</v>
      </c>
      <c r="G63" s="290" t="s">
        <v>642</v>
      </c>
      <c r="H63" s="287" t="s">
        <v>339</v>
      </c>
      <c r="I63" s="287" t="s">
        <v>76</v>
      </c>
      <c r="J63" s="287" t="s">
        <v>643</v>
      </c>
      <c r="K63" s="281" t="s">
        <v>191</v>
      </c>
      <c r="L63" s="293" t="s">
        <v>644</v>
      </c>
      <c r="M63" s="287" t="s">
        <v>14790</v>
      </c>
    </row>
    <row r="64" spans="1:13" ht="202.5">
      <c r="A64" s="287" t="str">
        <f t="shared" si="4"/>
        <v>InstructionsA67</v>
      </c>
      <c r="B64" s="287" t="s">
        <v>532</v>
      </c>
      <c r="C64" s="287" t="s">
        <v>641</v>
      </c>
      <c r="D64" s="287" t="s">
        <v>648</v>
      </c>
      <c r="E64" s="287" t="s">
        <v>14222</v>
      </c>
      <c r="F64" s="337" t="s">
        <v>14335</v>
      </c>
      <c r="G64" s="290" t="s">
        <v>14493</v>
      </c>
      <c r="H64" s="172" t="s">
        <v>14553</v>
      </c>
      <c r="I64" s="287" t="s">
        <v>14606</v>
      </c>
      <c r="J64" s="287" t="s">
        <v>1363</v>
      </c>
      <c r="K64" s="281" t="s">
        <v>14667</v>
      </c>
      <c r="L64" s="293" t="s">
        <v>14725</v>
      </c>
      <c r="M64" s="287" t="s">
        <v>14791</v>
      </c>
    </row>
    <row r="65" spans="1:15" ht="27">
      <c r="A65" s="287" t="str">
        <f t="shared" si="4"/>
        <v>InstructionsA68</v>
      </c>
      <c r="B65" s="287" t="s">
        <v>532</v>
      </c>
      <c r="C65" s="287" t="s">
        <v>2509</v>
      </c>
      <c r="D65" s="287" t="s">
        <v>916</v>
      </c>
      <c r="E65" s="282" t="s">
        <v>13393</v>
      </c>
      <c r="F65" s="337" t="s">
        <v>14336</v>
      </c>
      <c r="G65" s="290" t="s">
        <v>1026</v>
      </c>
      <c r="H65" s="172" t="s">
        <v>340</v>
      </c>
      <c r="I65" s="287" t="s">
        <v>1172</v>
      </c>
      <c r="J65" s="287" t="s">
        <v>1173</v>
      </c>
      <c r="K65" s="281" t="s">
        <v>15144</v>
      </c>
      <c r="L65" s="293" t="s">
        <v>1256</v>
      </c>
      <c r="M65" s="287" t="s">
        <v>14792</v>
      </c>
    </row>
    <row r="66" spans="1:15" ht="310.5">
      <c r="A66" s="287" t="str">
        <f t="shared" si="4"/>
        <v>InstructionsA69</v>
      </c>
      <c r="B66" s="287" t="s">
        <v>532</v>
      </c>
      <c r="C66" s="287" t="s">
        <v>645</v>
      </c>
      <c r="D66" s="287" t="s">
        <v>13239</v>
      </c>
      <c r="E66" s="319" t="s">
        <v>13394</v>
      </c>
      <c r="F66" s="337" t="s">
        <v>14337</v>
      </c>
      <c r="G66" s="348" t="s">
        <v>13574</v>
      </c>
      <c r="H66" s="172" t="s">
        <v>13518</v>
      </c>
      <c r="I66" s="287" t="s">
        <v>14607</v>
      </c>
      <c r="J66" s="287" t="s">
        <v>13546</v>
      </c>
      <c r="K66" s="281" t="s">
        <v>13363</v>
      </c>
      <c r="L66" s="293" t="s">
        <v>13526</v>
      </c>
      <c r="M66" s="287" t="s">
        <v>13510</v>
      </c>
    </row>
    <row r="67" spans="1:15" ht="148.5">
      <c r="A67" s="287" t="str">
        <f t="shared" si="4"/>
        <v>InstructionsA70</v>
      </c>
      <c r="B67" s="287" t="s">
        <v>532</v>
      </c>
      <c r="C67" s="287" t="s">
        <v>2510</v>
      </c>
      <c r="D67" s="287" t="s">
        <v>13236</v>
      </c>
      <c r="E67" s="319" t="s">
        <v>14223</v>
      </c>
      <c r="F67" s="337" t="s">
        <v>14338</v>
      </c>
      <c r="G67" s="290" t="s">
        <v>14494</v>
      </c>
      <c r="H67" s="172" t="s">
        <v>13519</v>
      </c>
      <c r="I67" s="287" t="s">
        <v>13560</v>
      </c>
      <c r="J67" s="287" t="s">
        <v>13547</v>
      </c>
      <c r="K67" s="281" t="s">
        <v>13364</v>
      </c>
      <c r="L67" s="293" t="s">
        <v>13527</v>
      </c>
      <c r="M67" s="287" t="s">
        <v>13511</v>
      </c>
    </row>
    <row r="68" spans="1:15" ht="148.5">
      <c r="A68" s="287" t="str">
        <f t="shared" si="4"/>
        <v>InstructionsA71</v>
      </c>
      <c r="B68" s="287" t="s">
        <v>532</v>
      </c>
      <c r="C68" s="287" t="s">
        <v>646</v>
      </c>
      <c r="D68" s="287" t="s">
        <v>13237</v>
      </c>
      <c r="E68" s="319" t="s">
        <v>14224</v>
      </c>
      <c r="F68" s="337" t="s">
        <v>14339</v>
      </c>
      <c r="G68" s="348" t="s">
        <v>13575</v>
      </c>
      <c r="H68" s="172" t="s">
        <v>13520</v>
      </c>
      <c r="I68" s="287" t="s">
        <v>13561</v>
      </c>
      <c r="J68" s="287" t="s">
        <v>13548</v>
      </c>
      <c r="K68" s="281" t="s">
        <v>13365</v>
      </c>
      <c r="L68" s="293" t="s">
        <v>13528</v>
      </c>
      <c r="M68" s="287" t="s">
        <v>13512</v>
      </c>
    </row>
    <row r="69" spans="1:15" ht="297">
      <c r="A69" s="287" t="str">
        <f t="shared" si="4"/>
        <v>InstructionsA72</v>
      </c>
      <c r="B69" s="287" t="s">
        <v>532</v>
      </c>
      <c r="C69" s="287" t="s">
        <v>647</v>
      </c>
      <c r="D69" s="287" t="s">
        <v>13238</v>
      </c>
      <c r="E69" s="319" t="s">
        <v>14225</v>
      </c>
      <c r="F69" s="337" t="s">
        <v>14340</v>
      </c>
      <c r="G69" s="290" t="s">
        <v>14495</v>
      </c>
      <c r="H69" s="172" t="s">
        <v>13521</v>
      </c>
      <c r="I69" s="287" t="s">
        <v>13562</v>
      </c>
      <c r="J69" s="287" t="s">
        <v>13549</v>
      </c>
      <c r="K69" s="281" t="s">
        <v>13366</v>
      </c>
      <c r="L69" s="293" t="s">
        <v>13529</v>
      </c>
      <c r="M69" s="287" t="s">
        <v>13513</v>
      </c>
    </row>
    <row r="70" spans="1:15" ht="94.5">
      <c r="A70" s="287" t="str">
        <f t="shared" si="4"/>
        <v>InstructionsA73</v>
      </c>
      <c r="B70" s="287" t="s">
        <v>532</v>
      </c>
      <c r="C70" s="287" t="s">
        <v>2565</v>
      </c>
      <c r="D70" s="287" t="s">
        <v>936</v>
      </c>
      <c r="E70" s="319" t="s">
        <v>13395</v>
      </c>
      <c r="F70" s="337" t="s">
        <v>14341</v>
      </c>
      <c r="G70" s="290" t="s">
        <v>826</v>
      </c>
      <c r="H70" s="172" t="s">
        <v>136</v>
      </c>
      <c r="I70" s="287" t="s">
        <v>77</v>
      </c>
      <c r="J70" s="287" t="s">
        <v>1364</v>
      </c>
      <c r="K70" s="281" t="s">
        <v>1123</v>
      </c>
      <c r="L70" s="293" t="s">
        <v>1257</v>
      </c>
      <c r="M70" s="287" t="s">
        <v>14793</v>
      </c>
    </row>
    <row r="71" spans="1:15" ht="40.5">
      <c r="A71" s="287" t="str">
        <f t="shared" si="4"/>
        <v>InstructionsA74</v>
      </c>
      <c r="B71" s="287" t="s">
        <v>532</v>
      </c>
      <c r="C71" s="287" t="s">
        <v>14070</v>
      </c>
      <c r="D71" s="287" t="s">
        <v>937</v>
      </c>
      <c r="E71" s="253" t="s">
        <v>13396</v>
      </c>
      <c r="F71" s="337" t="s">
        <v>14342</v>
      </c>
      <c r="G71" s="290" t="s">
        <v>827</v>
      </c>
      <c r="H71" s="172" t="s">
        <v>137</v>
      </c>
      <c r="I71" s="287" t="s">
        <v>78</v>
      </c>
      <c r="J71" s="287" t="s">
        <v>1046</v>
      </c>
      <c r="K71" s="281" t="s">
        <v>1124</v>
      </c>
      <c r="L71" s="293" t="s">
        <v>1258</v>
      </c>
      <c r="M71" s="287" t="s">
        <v>14794</v>
      </c>
    </row>
    <row r="72" spans="1:15">
      <c r="A72" s="287" t="str">
        <f t="shared" si="4"/>
        <v>DefinitionsB2</v>
      </c>
      <c r="B72" s="287" t="s">
        <v>948</v>
      </c>
      <c r="C72" s="287" t="s">
        <v>995</v>
      </c>
      <c r="D72" s="287" t="s">
        <v>1047</v>
      </c>
      <c r="E72" s="282" t="s">
        <v>15142</v>
      </c>
      <c r="F72" s="337" t="s">
        <v>14343</v>
      </c>
      <c r="G72" s="290" t="s">
        <v>868</v>
      </c>
      <c r="H72" s="172" t="s">
        <v>1047</v>
      </c>
      <c r="I72" s="287" t="s">
        <v>79</v>
      </c>
      <c r="J72" s="287" t="s">
        <v>1048</v>
      </c>
      <c r="K72" s="281" t="s">
        <v>1125</v>
      </c>
      <c r="L72" s="293" t="s">
        <v>593</v>
      </c>
      <c r="M72" s="287" t="s">
        <v>14795</v>
      </c>
    </row>
    <row r="73" spans="1:15" ht="27">
      <c r="A73" s="287" t="str">
        <f t="shared" si="4"/>
        <v>DefinitionsB3</v>
      </c>
      <c r="B73" s="287" t="s">
        <v>948</v>
      </c>
      <c r="C73" s="287" t="s">
        <v>949</v>
      </c>
      <c r="D73" s="287" t="s">
        <v>1000</v>
      </c>
      <c r="E73" s="253" t="s">
        <v>13397</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15143</v>
      </c>
      <c r="F74" s="337" t="s">
        <v>14344</v>
      </c>
      <c r="G74" s="290" t="s">
        <v>15283</v>
      </c>
      <c r="H74" s="172" t="s">
        <v>129</v>
      </c>
      <c r="I74" s="287" t="s">
        <v>80</v>
      </c>
      <c r="J74" s="287" t="s">
        <v>1341</v>
      </c>
      <c r="K74" s="281" t="s">
        <v>192</v>
      </c>
      <c r="L74" s="293" t="s">
        <v>158</v>
      </c>
      <c r="M74" s="287" t="s">
        <v>14796</v>
      </c>
    </row>
    <row r="75" spans="1:15" ht="67.5">
      <c r="A75" s="287" t="str">
        <f t="shared" ref="A75" si="5">B75&amp;C75</f>
        <v>DefinitionsB5</v>
      </c>
      <c r="B75" s="287" t="s">
        <v>948</v>
      </c>
      <c r="C75" s="287" t="s">
        <v>951</v>
      </c>
      <c r="D75" s="287" t="s">
        <v>14096</v>
      </c>
      <c r="E75" s="287" t="s">
        <v>14226</v>
      </c>
      <c r="F75" s="337" t="s">
        <v>14345</v>
      </c>
      <c r="G75" s="290" t="s">
        <v>15284</v>
      </c>
      <c r="H75" s="287" t="s">
        <v>14554</v>
      </c>
      <c r="I75" s="287" t="s">
        <v>14608</v>
      </c>
      <c r="J75" s="287" t="s">
        <v>14951</v>
      </c>
      <c r="K75" s="287" t="s">
        <v>14668</v>
      </c>
      <c r="L75" s="287" t="s">
        <v>14726</v>
      </c>
      <c r="M75" s="287" t="s">
        <v>14797</v>
      </c>
      <c r="N75" s="287" t="s">
        <v>14096</v>
      </c>
      <c r="O75" s="287" t="s">
        <v>14096</v>
      </c>
    </row>
    <row r="76" spans="1:15" ht="27">
      <c r="A76" s="287" t="str">
        <f>B76&amp;C76</f>
        <v>DefinitionsB6</v>
      </c>
      <c r="B76" s="287" t="s">
        <v>948</v>
      </c>
      <c r="C76" s="287" t="s">
        <v>952</v>
      </c>
      <c r="D76" s="287" t="s">
        <v>858</v>
      </c>
      <c r="E76" s="282" t="s">
        <v>565</v>
      </c>
      <c r="F76" s="337" t="s">
        <v>14346</v>
      </c>
      <c r="G76" s="290" t="s">
        <v>629</v>
      </c>
      <c r="H76" s="287" t="s">
        <v>1049</v>
      </c>
      <c r="I76" s="287" t="s">
        <v>81</v>
      </c>
      <c r="J76" s="287" t="s">
        <v>1247</v>
      </c>
      <c r="K76" s="281" t="s">
        <v>1126</v>
      </c>
      <c r="L76" s="293" t="s">
        <v>595</v>
      </c>
      <c r="M76" s="287" t="s">
        <v>13290</v>
      </c>
      <c r="N76" s="185" t="s">
        <v>13267</v>
      </c>
    </row>
    <row r="77" spans="1:15">
      <c r="A77" s="287" t="str">
        <f>B77&amp;C77</f>
        <v>DefinitionsB7</v>
      </c>
      <c r="B77" s="287" t="s">
        <v>948</v>
      </c>
      <c r="C77" s="287" t="s">
        <v>953</v>
      </c>
      <c r="D77" s="287" t="s">
        <v>1004</v>
      </c>
      <c r="E77" s="253" t="s">
        <v>13398</v>
      </c>
      <c r="F77" s="337" t="s">
        <v>14347</v>
      </c>
      <c r="G77" s="290" t="s">
        <v>15261</v>
      </c>
      <c r="H77" s="172" t="s">
        <v>342</v>
      </c>
      <c r="I77" s="287" t="s">
        <v>82</v>
      </c>
      <c r="J77" s="287" t="s">
        <v>1342</v>
      </c>
      <c r="K77" s="281" t="s">
        <v>193</v>
      </c>
      <c r="L77" s="293" t="s">
        <v>159</v>
      </c>
      <c r="M77" s="287" t="s">
        <v>13291</v>
      </c>
      <c r="N77" s="185" t="s">
        <v>13268</v>
      </c>
    </row>
    <row r="78" spans="1:15">
      <c r="A78" s="287" t="str">
        <f>B78&amp;C78</f>
        <v>DefinitionsB8</v>
      </c>
      <c r="B78" s="287" t="s">
        <v>948</v>
      </c>
      <c r="C78" s="287" t="s">
        <v>954</v>
      </c>
      <c r="D78" s="287" t="s">
        <v>1006</v>
      </c>
      <c r="E78" s="253" t="s">
        <v>13292</v>
      </c>
      <c r="F78" s="337" t="s">
        <v>14348</v>
      </c>
      <c r="G78" s="290" t="s">
        <v>1050</v>
      </c>
      <c r="H78" s="172" t="s">
        <v>1051</v>
      </c>
      <c r="I78" s="287" t="s">
        <v>83</v>
      </c>
      <c r="J78" s="287" t="s">
        <v>100</v>
      </c>
      <c r="K78" s="281" t="s">
        <v>194</v>
      </c>
      <c r="L78" s="293" t="s">
        <v>596</v>
      </c>
      <c r="M78" s="287" t="s">
        <v>13293</v>
      </c>
      <c r="N78" s="185" t="s">
        <v>13269</v>
      </c>
    </row>
    <row r="79" spans="1:15" ht="40.5">
      <c r="A79" s="287" t="str">
        <f>B79&amp;C79</f>
        <v>DefinitionsB9</v>
      </c>
      <c r="B79" s="287" t="s">
        <v>948</v>
      </c>
      <c r="C79" s="287" t="s">
        <v>955</v>
      </c>
      <c r="D79" s="287" t="s">
        <v>867</v>
      </c>
      <c r="E79" s="253" t="s">
        <v>13294</v>
      </c>
      <c r="F79" s="337" t="s">
        <v>14349</v>
      </c>
      <c r="G79" s="290" t="s">
        <v>867</v>
      </c>
      <c r="H79" s="287" t="s">
        <v>867</v>
      </c>
      <c r="I79" s="287" t="s">
        <v>867</v>
      </c>
      <c r="J79" s="287" t="s">
        <v>867</v>
      </c>
      <c r="K79" s="281" t="s">
        <v>867</v>
      </c>
      <c r="L79" s="293" t="s">
        <v>867</v>
      </c>
      <c r="M79" s="287" t="s">
        <v>867</v>
      </c>
      <c r="N79" s="185" t="s">
        <v>13270</v>
      </c>
    </row>
    <row r="80" spans="1:15">
      <c r="A80" s="287" t="str">
        <f>B80&amp;C80</f>
        <v>DefinitionsB10</v>
      </c>
      <c r="B80" s="287" t="s">
        <v>948</v>
      </c>
      <c r="C80" s="287" t="s">
        <v>956</v>
      </c>
      <c r="D80" s="287" t="s">
        <v>859</v>
      </c>
      <c r="E80" s="282" t="s">
        <v>865</v>
      </c>
      <c r="F80" s="337" t="s">
        <v>14350</v>
      </c>
      <c r="G80" s="290" t="s">
        <v>1052</v>
      </c>
      <c r="H80" s="287" t="s">
        <v>1053</v>
      </c>
      <c r="I80" s="287" t="s">
        <v>1053</v>
      </c>
      <c r="J80" s="287" t="s">
        <v>1343</v>
      </c>
      <c r="K80" s="281" t="s">
        <v>859</v>
      </c>
      <c r="L80" s="293" t="s">
        <v>1053</v>
      </c>
      <c r="M80" s="287" t="s">
        <v>13295</v>
      </c>
      <c r="N80" s="185" t="s">
        <v>13271</v>
      </c>
    </row>
    <row r="81" spans="1:14" ht="27">
      <c r="A81" s="287" t="str">
        <f t="shared" ref="A81" si="6">B81&amp;C81</f>
        <v>DefinitionsB11</v>
      </c>
      <c r="B81" s="287" t="s">
        <v>948</v>
      </c>
      <c r="C81" s="287" t="s">
        <v>957</v>
      </c>
      <c r="D81" s="287" t="s">
        <v>13288</v>
      </c>
      <c r="E81" s="253" t="s">
        <v>13296</v>
      </c>
      <c r="F81" s="337" t="s">
        <v>14351</v>
      </c>
      <c r="G81" s="290" t="s">
        <v>860</v>
      </c>
      <c r="H81" s="287" t="s">
        <v>1054</v>
      </c>
      <c r="I81" s="287" t="s">
        <v>1055</v>
      </c>
      <c r="J81" s="287" t="s">
        <v>1344</v>
      </c>
      <c r="K81" s="281" t="s">
        <v>195</v>
      </c>
      <c r="L81" s="293" t="s">
        <v>597</v>
      </c>
      <c r="M81" s="287" t="s">
        <v>13297</v>
      </c>
      <c r="N81" s="185" t="s">
        <v>13272</v>
      </c>
    </row>
    <row r="82" spans="1:14">
      <c r="A82" s="287" t="str">
        <f t="shared" ref="A82:A104" si="7">B82&amp;C82</f>
        <v>DefinitionsB12</v>
      </c>
      <c r="B82" s="287" t="s">
        <v>948</v>
      </c>
      <c r="C82" s="287" t="s">
        <v>958</v>
      </c>
      <c r="D82" s="287" t="s">
        <v>1009</v>
      </c>
      <c r="E82" s="253" t="s">
        <v>13399</v>
      </c>
      <c r="F82" s="337" t="s">
        <v>14352</v>
      </c>
      <c r="G82" s="290" t="s">
        <v>358</v>
      </c>
      <c r="H82" s="287" t="s">
        <v>1056</v>
      </c>
      <c r="I82" s="287" t="s">
        <v>84</v>
      </c>
      <c r="J82" s="287" t="s">
        <v>101</v>
      </c>
      <c r="K82" s="281" t="s">
        <v>196</v>
      </c>
      <c r="L82" s="293" t="s">
        <v>598</v>
      </c>
      <c r="M82" s="287" t="s">
        <v>13298</v>
      </c>
      <c r="N82" s="185" t="s">
        <v>13332</v>
      </c>
    </row>
    <row r="83" spans="1:14">
      <c r="A83" s="287" t="str">
        <f t="shared" si="7"/>
        <v>DefinitionsB13</v>
      </c>
      <c r="B83" s="287" t="s">
        <v>948</v>
      </c>
      <c r="C83" s="287" t="s">
        <v>959</v>
      </c>
      <c r="D83" s="287" t="s">
        <v>13289</v>
      </c>
      <c r="E83" s="253" t="s">
        <v>13299</v>
      </c>
      <c r="F83" s="337" t="s">
        <v>14353</v>
      </c>
      <c r="G83" s="290" t="s">
        <v>13300</v>
      </c>
      <c r="H83" s="287" t="s">
        <v>343</v>
      </c>
      <c r="I83" s="287" t="s">
        <v>85</v>
      </c>
      <c r="J83" s="287" t="s">
        <v>102</v>
      </c>
      <c r="K83" s="281" t="s">
        <v>197</v>
      </c>
      <c r="L83" s="293" t="s">
        <v>160</v>
      </c>
      <c r="M83" s="287" t="s">
        <v>13301</v>
      </c>
      <c r="N83" s="185" t="s">
        <v>13321</v>
      </c>
    </row>
    <row r="84" spans="1:14">
      <c r="A84" s="287" t="str">
        <f t="shared" si="7"/>
        <v>DefinitionsB14</v>
      </c>
      <c r="B84" s="287" t="s">
        <v>948</v>
      </c>
      <c r="C84" s="287" t="s">
        <v>960</v>
      </c>
      <c r="D84" s="287" t="s">
        <v>1011</v>
      </c>
      <c r="E84" s="253" t="s">
        <v>13400</v>
      </c>
      <c r="F84" s="337" t="s">
        <v>15356</v>
      </c>
      <c r="G84" s="290" t="s">
        <v>359</v>
      </c>
      <c r="H84" s="287" t="s">
        <v>344</v>
      </c>
      <c r="I84" s="287" t="s">
        <v>86</v>
      </c>
      <c r="J84" s="287" t="s">
        <v>103</v>
      </c>
      <c r="K84" s="281" t="s">
        <v>198</v>
      </c>
      <c r="L84" s="293" t="s">
        <v>161</v>
      </c>
      <c r="M84" s="287" t="s">
        <v>13302</v>
      </c>
      <c r="N84" s="185" t="s">
        <v>13273</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13274</v>
      </c>
    </row>
    <row r="86" spans="1:14" ht="27">
      <c r="A86" s="287" t="str">
        <f t="shared" si="7"/>
        <v>DefinitionsB16</v>
      </c>
      <c r="B86" s="287" t="s">
        <v>948</v>
      </c>
      <c r="C86" s="287" t="s">
        <v>962</v>
      </c>
      <c r="D86" s="287" t="s">
        <v>14117</v>
      </c>
      <c r="E86" s="253" t="s">
        <v>13401</v>
      </c>
      <c r="F86" s="337" t="s">
        <v>15098</v>
      </c>
      <c r="G86" s="290" t="s">
        <v>360</v>
      </c>
      <c r="H86" s="287" t="s">
        <v>15100</v>
      </c>
      <c r="I86" s="287" t="s">
        <v>87</v>
      </c>
      <c r="J86" s="287" t="s">
        <v>15099</v>
      </c>
      <c r="K86" s="281" t="s">
        <v>199</v>
      </c>
      <c r="L86" s="293" t="s">
        <v>1014</v>
      </c>
      <c r="M86" s="287" t="s">
        <v>13303</v>
      </c>
      <c r="N86" s="185" t="s">
        <v>13275</v>
      </c>
    </row>
    <row r="87" spans="1:14">
      <c r="A87" s="287" t="str">
        <f t="shared" si="7"/>
        <v>DefinitionsB17</v>
      </c>
      <c r="B87" s="287" t="s">
        <v>948</v>
      </c>
      <c r="C87" s="287" t="s">
        <v>963</v>
      </c>
      <c r="D87" s="287" t="s">
        <v>1016</v>
      </c>
      <c r="E87" s="253" t="s">
        <v>13304</v>
      </c>
      <c r="F87" s="337" t="s">
        <v>14354</v>
      </c>
      <c r="G87" s="290" t="s">
        <v>13305</v>
      </c>
      <c r="H87" s="287" t="s">
        <v>345</v>
      </c>
      <c r="I87" s="287" t="s">
        <v>88</v>
      </c>
      <c r="J87" s="287" t="s">
        <v>104</v>
      </c>
      <c r="K87" s="281" t="s">
        <v>200</v>
      </c>
      <c r="L87" s="293" t="s">
        <v>162</v>
      </c>
      <c r="M87" s="287" t="s">
        <v>13306</v>
      </c>
      <c r="N87" s="185" t="s">
        <v>13276</v>
      </c>
    </row>
    <row r="88" spans="1:14">
      <c r="A88" s="287" t="str">
        <f t="shared" si="7"/>
        <v>DefinitionsB18</v>
      </c>
      <c r="B88" s="287" t="s">
        <v>948</v>
      </c>
      <c r="C88" s="287" t="s">
        <v>964</v>
      </c>
      <c r="D88" s="287" t="s">
        <v>567</v>
      </c>
      <c r="E88" s="253" t="s">
        <v>13307</v>
      </c>
      <c r="F88" s="337" t="s">
        <v>14355</v>
      </c>
      <c r="G88" s="290" t="s">
        <v>13308</v>
      </c>
      <c r="H88" s="287" t="s">
        <v>346</v>
      </c>
      <c r="I88" s="287" t="s">
        <v>89</v>
      </c>
      <c r="J88" s="287" t="s">
        <v>105</v>
      </c>
      <c r="K88" s="281" t="s">
        <v>201</v>
      </c>
      <c r="L88" s="293" t="s">
        <v>163</v>
      </c>
      <c r="M88" s="287" t="s">
        <v>13309</v>
      </c>
      <c r="N88" s="185" t="s">
        <v>13277</v>
      </c>
    </row>
    <row r="89" spans="1:14" ht="27">
      <c r="A89" s="287" t="str">
        <f t="shared" si="7"/>
        <v>DefinitionsB19</v>
      </c>
      <c r="B89" s="287" t="s">
        <v>948</v>
      </c>
      <c r="C89" s="287" t="s">
        <v>965</v>
      </c>
      <c r="D89" s="287" t="s">
        <v>857</v>
      </c>
      <c r="E89" s="253" t="s">
        <v>13402</v>
      </c>
      <c r="F89" s="337" t="s">
        <v>14356</v>
      </c>
      <c r="G89" s="290" t="s">
        <v>857</v>
      </c>
      <c r="H89" s="287" t="s">
        <v>1057</v>
      </c>
      <c r="I89" s="287" t="s">
        <v>1057</v>
      </c>
      <c r="J89" s="287" t="s">
        <v>857</v>
      </c>
      <c r="K89" s="281" t="s">
        <v>857</v>
      </c>
      <c r="L89" s="293" t="s">
        <v>857</v>
      </c>
      <c r="M89" s="287" t="s">
        <v>857</v>
      </c>
      <c r="N89" s="185" t="s">
        <v>13278</v>
      </c>
    </row>
    <row r="90" spans="1:14">
      <c r="A90" s="287" t="str">
        <f t="shared" si="7"/>
        <v>DefinitionsB20</v>
      </c>
      <c r="B90" s="287" t="s">
        <v>948</v>
      </c>
      <c r="C90" s="287" t="s">
        <v>966</v>
      </c>
      <c r="D90" s="287" t="s">
        <v>946</v>
      </c>
      <c r="E90" s="253" t="s">
        <v>1058</v>
      </c>
      <c r="F90" s="337" t="s">
        <v>14357</v>
      </c>
      <c r="G90" s="290" t="s">
        <v>1059</v>
      </c>
      <c r="H90" s="287" t="s">
        <v>1060</v>
      </c>
      <c r="I90" s="287" t="s">
        <v>1061</v>
      </c>
      <c r="J90" s="287" t="s">
        <v>1062</v>
      </c>
      <c r="K90" s="281" t="s">
        <v>1127</v>
      </c>
      <c r="L90" s="293" t="s">
        <v>599</v>
      </c>
      <c r="M90" s="287" t="s">
        <v>13310</v>
      </c>
      <c r="N90" s="185" t="s">
        <v>13280</v>
      </c>
    </row>
    <row r="91" spans="1:14">
      <c r="A91" s="287" t="str">
        <f t="shared" si="7"/>
        <v>DefinitionsB21</v>
      </c>
      <c r="B91" s="287" t="s">
        <v>948</v>
      </c>
      <c r="C91" s="287" t="s">
        <v>967</v>
      </c>
      <c r="D91" s="287" t="s">
        <v>13246</v>
      </c>
      <c r="E91" s="282" t="s">
        <v>13403</v>
      </c>
      <c r="F91" s="337" t="s">
        <v>13246</v>
      </c>
      <c r="G91" s="290" t="s">
        <v>13246</v>
      </c>
      <c r="H91" s="287" t="s">
        <v>13246</v>
      </c>
      <c r="I91" s="287" t="s">
        <v>13246</v>
      </c>
      <c r="J91" s="287" t="s">
        <v>13246</v>
      </c>
      <c r="K91" s="281" t="s">
        <v>13246</v>
      </c>
      <c r="L91" s="293" t="s">
        <v>13246</v>
      </c>
      <c r="M91" s="287" t="s">
        <v>13246</v>
      </c>
      <c r="N91" s="185" t="s">
        <v>13245</v>
      </c>
    </row>
    <row r="92" spans="1:14" ht="27">
      <c r="A92" s="287" t="str">
        <f t="shared" si="7"/>
        <v>DefinitionsB22</v>
      </c>
      <c r="B92" s="287" t="s">
        <v>948</v>
      </c>
      <c r="C92" s="287" t="s">
        <v>968</v>
      </c>
      <c r="D92" s="287" t="s">
        <v>571</v>
      </c>
      <c r="E92" s="253" t="s">
        <v>13311</v>
      </c>
      <c r="F92" s="337" t="s">
        <v>14358</v>
      </c>
      <c r="G92" s="290" t="s">
        <v>15285</v>
      </c>
      <c r="H92" s="287" t="s">
        <v>347</v>
      </c>
      <c r="I92" s="287" t="s">
        <v>90</v>
      </c>
      <c r="J92" s="287" t="s">
        <v>1345</v>
      </c>
      <c r="K92" s="281" t="s">
        <v>202</v>
      </c>
      <c r="L92" s="293" t="s">
        <v>600</v>
      </c>
      <c r="M92" s="287" t="s">
        <v>13312</v>
      </c>
      <c r="N92" s="185" t="s">
        <v>13284</v>
      </c>
    </row>
    <row r="93" spans="1:14" ht="27">
      <c r="A93" s="287" t="str">
        <f t="shared" si="7"/>
        <v>DefinitionsB23</v>
      </c>
      <c r="B93" s="287" t="s">
        <v>948</v>
      </c>
      <c r="C93" s="287" t="s">
        <v>969</v>
      </c>
      <c r="D93" s="287" t="s">
        <v>13241</v>
      </c>
      <c r="E93" s="253" t="s">
        <v>13404</v>
      </c>
      <c r="F93" s="337" t="s">
        <v>14359</v>
      </c>
      <c r="G93" s="290" t="s">
        <v>14496</v>
      </c>
      <c r="H93" s="287" t="s">
        <v>13322</v>
      </c>
      <c r="I93" s="287" t="s">
        <v>13323</v>
      </c>
      <c r="J93" s="287" t="s">
        <v>13241</v>
      </c>
      <c r="K93" s="281" t="s">
        <v>13367</v>
      </c>
      <c r="L93" s="299" t="s">
        <v>13241</v>
      </c>
      <c r="M93" s="287" t="s">
        <v>13514</v>
      </c>
      <c r="N93" s="185" t="s">
        <v>13353</v>
      </c>
    </row>
    <row r="94" spans="1:14" ht="27">
      <c r="A94" s="287" t="str">
        <f t="shared" si="7"/>
        <v>DefinitionsB24</v>
      </c>
      <c r="B94" s="287" t="s">
        <v>948</v>
      </c>
      <c r="C94" s="287" t="s">
        <v>996</v>
      </c>
      <c r="D94" s="287" t="s">
        <v>13242</v>
      </c>
      <c r="E94" s="253" t="s">
        <v>13405</v>
      </c>
      <c r="F94" s="337" t="s">
        <v>14360</v>
      </c>
      <c r="G94" s="290" t="s">
        <v>14497</v>
      </c>
      <c r="H94" s="287" t="s">
        <v>341</v>
      </c>
      <c r="I94" s="287" t="s">
        <v>13242</v>
      </c>
      <c r="J94" s="287" t="s">
        <v>13242</v>
      </c>
      <c r="K94" s="281" t="s">
        <v>13368</v>
      </c>
      <c r="L94" s="293" t="s">
        <v>13530</v>
      </c>
      <c r="M94" s="287" t="s">
        <v>13515</v>
      </c>
      <c r="N94" s="185" t="s">
        <v>15648</v>
      </c>
    </row>
    <row r="95" spans="1:14" ht="101.5" customHeight="1">
      <c r="A95" s="287" t="str">
        <f t="shared" si="7"/>
        <v>DefinitionsB25</v>
      </c>
      <c r="B95" s="287" t="s">
        <v>948</v>
      </c>
      <c r="C95" s="287" t="s">
        <v>476</v>
      </c>
      <c r="D95" s="287" t="s">
        <v>13240</v>
      </c>
      <c r="E95" s="253" t="s">
        <v>13406</v>
      </c>
      <c r="F95" s="337" t="s">
        <v>14361</v>
      </c>
      <c r="G95" s="290" t="s">
        <v>14498</v>
      </c>
      <c r="H95" s="172" t="s">
        <v>13324</v>
      </c>
      <c r="I95" s="287" t="s">
        <v>13325</v>
      </c>
      <c r="J95" s="287" t="s">
        <v>13550</v>
      </c>
      <c r="K95" s="281" t="s">
        <v>13369</v>
      </c>
      <c r="L95" s="293" t="s">
        <v>594</v>
      </c>
      <c r="M95" s="287" t="s">
        <v>13326</v>
      </c>
      <c r="N95" s="289" t="s">
        <v>15649</v>
      </c>
    </row>
    <row r="96" spans="1:14">
      <c r="A96" s="287" t="str">
        <f t="shared" si="7"/>
        <v>DefinitionsB26</v>
      </c>
      <c r="B96" s="287" t="s">
        <v>948</v>
      </c>
      <c r="C96" s="287" t="s">
        <v>572</v>
      </c>
      <c r="D96" s="287" t="s">
        <v>856</v>
      </c>
      <c r="E96" s="253" t="s">
        <v>13407</v>
      </c>
      <c r="F96" s="337" t="s">
        <v>14362</v>
      </c>
      <c r="G96" s="290" t="s">
        <v>1063</v>
      </c>
      <c r="H96" s="287" t="s">
        <v>856</v>
      </c>
      <c r="I96" s="287" t="s">
        <v>856</v>
      </c>
      <c r="J96" s="287" t="s">
        <v>856</v>
      </c>
      <c r="K96" s="281" t="s">
        <v>856</v>
      </c>
      <c r="L96" s="293" t="s">
        <v>856</v>
      </c>
      <c r="M96" s="287" t="s">
        <v>856</v>
      </c>
      <c r="N96" s="185" t="s">
        <v>13287</v>
      </c>
    </row>
    <row r="97" spans="1:14" ht="27">
      <c r="A97" s="287" t="str">
        <f t="shared" si="7"/>
        <v>DefinitionsB27</v>
      </c>
      <c r="B97" s="287" t="s">
        <v>948</v>
      </c>
      <c r="C97" s="287" t="s">
        <v>575</v>
      </c>
      <c r="D97" s="287" t="s">
        <v>1089</v>
      </c>
      <c r="E97" s="253" t="s">
        <v>1064</v>
      </c>
      <c r="F97" s="337" t="s">
        <v>14363</v>
      </c>
      <c r="G97" s="290" t="s">
        <v>1065</v>
      </c>
      <c r="H97" s="287" t="s">
        <v>1066</v>
      </c>
      <c r="I97" s="287" t="s">
        <v>1067</v>
      </c>
      <c r="J97" s="287" t="s">
        <v>1068</v>
      </c>
      <c r="K97" s="281" t="s">
        <v>1128</v>
      </c>
      <c r="L97" s="293" t="s">
        <v>601</v>
      </c>
      <c r="M97" s="287" t="s">
        <v>13313</v>
      </c>
      <c r="N97" s="185" t="s">
        <v>13327</v>
      </c>
    </row>
    <row r="98" spans="1:14">
      <c r="A98" s="287" t="str">
        <f t="shared" si="7"/>
        <v>DefinitionsB28</v>
      </c>
      <c r="B98" s="287" t="s">
        <v>948</v>
      </c>
      <c r="C98" s="287" t="s">
        <v>578</v>
      </c>
      <c r="D98" s="287" t="s">
        <v>583</v>
      </c>
      <c r="E98" s="253" t="s">
        <v>13314</v>
      </c>
      <c r="F98" s="337" t="s">
        <v>14364</v>
      </c>
      <c r="G98" s="290" t="s">
        <v>361</v>
      </c>
      <c r="H98" s="287" t="s">
        <v>348</v>
      </c>
      <c r="I98" s="287" t="s">
        <v>91</v>
      </c>
      <c r="J98" s="287" t="s">
        <v>106</v>
      </c>
      <c r="K98" s="281" t="s">
        <v>203</v>
      </c>
      <c r="L98" s="293" t="s">
        <v>164</v>
      </c>
      <c r="M98" s="287" t="s">
        <v>13315</v>
      </c>
      <c r="N98" s="185" t="s">
        <v>13338</v>
      </c>
    </row>
    <row r="99" spans="1:14" ht="27">
      <c r="A99" s="287" t="str">
        <f t="shared" si="7"/>
        <v>DefinitionsB29</v>
      </c>
      <c r="B99" s="287" t="s">
        <v>948</v>
      </c>
      <c r="C99" s="287" t="s">
        <v>581</v>
      </c>
      <c r="D99" s="287" t="s">
        <v>584</v>
      </c>
      <c r="E99" s="253" t="s">
        <v>13408</v>
      </c>
      <c r="F99" s="337" t="s">
        <v>14365</v>
      </c>
      <c r="G99" s="290" t="s">
        <v>362</v>
      </c>
      <c r="H99" s="287" t="s">
        <v>1069</v>
      </c>
      <c r="I99" s="287" t="s">
        <v>92</v>
      </c>
      <c r="J99" s="287" t="s">
        <v>107</v>
      </c>
      <c r="K99" s="281" t="s">
        <v>204</v>
      </c>
      <c r="L99" s="293" t="s">
        <v>602</v>
      </c>
      <c r="M99" s="287" t="s">
        <v>13316</v>
      </c>
      <c r="N99" s="185" t="s">
        <v>13339</v>
      </c>
    </row>
    <row r="100" spans="1:14" ht="27">
      <c r="A100" s="287" t="str">
        <f t="shared" si="7"/>
        <v>DefinitionsB30</v>
      </c>
      <c r="B100" s="287" t="s">
        <v>948</v>
      </c>
      <c r="C100" s="287" t="s">
        <v>585</v>
      </c>
      <c r="D100" s="287" t="s">
        <v>587</v>
      </c>
      <c r="E100" s="253" t="s">
        <v>13409</v>
      </c>
      <c r="F100" s="337" t="s">
        <v>14366</v>
      </c>
      <c r="G100" s="290" t="s">
        <v>363</v>
      </c>
      <c r="H100" s="287" t="s">
        <v>1070</v>
      </c>
      <c r="I100" s="287" t="s">
        <v>93</v>
      </c>
      <c r="J100" s="287" t="s">
        <v>108</v>
      </c>
      <c r="K100" s="281" t="s">
        <v>205</v>
      </c>
      <c r="L100" s="293" t="s">
        <v>603</v>
      </c>
      <c r="M100" s="287" t="s">
        <v>13317</v>
      </c>
      <c r="N100" s="185" t="s">
        <v>13340</v>
      </c>
    </row>
    <row r="101" spans="1:14" ht="27">
      <c r="A101" s="287" t="str">
        <f t="shared" si="7"/>
        <v>DefinitionsB31</v>
      </c>
      <c r="B101" s="287" t="s">
        <v>948</v>
      </c>
      <c r="C101" s="287" t="s">
        <v>477</v>
      </c>
      <c r="D101" s="287" t="s">
        <v>588</v>
      </c>
      <c r="E101" s="253" t="s">
        <v>13410</v>
      </c>
      <c r="F101" s="337" t="s">
        <v>14367</v>
      </c>
      <c r="G101" s="290" t="s">
        <v>364</v>
      </c>
      <c r="H101" s="287" t="s">
        <v>1071</v>
      </c>
      <c r="I101" s="287" t="s">
        <v>94</v>
      </c>
      <c r="J101" s="287" t="s">
        <v>109</v>
      </c>
      <c r="K101" s="281" t="s">
        <v>206</v>
      </c>
      <c r="L101" s="293" t="s">
        <v>604</v>
      </c>
      <c r="M101" s="287" t="s">
        <v>13318</v>
      </c>
    </row>
    <row r="102" spans="1:14">
      <c r="A102" s="287" t="str">
        <f t="shared" si="7"/>
        <v>DefinitionsC2</v>
      </c>
      <c r="B102" s="287" t="s">
        <v>948</v>
      </c>
      <c r="C102" s="287" t="s">
        <v>997</v>
      </c>
      <c r="D102" s="287" t="s">
        <v>1072</v>
      </c>
      <c r="E102" s="282" t="s">
        <v>15141</v>
      </c>
      <c r="F102" s="337" t="s">
        <v>14368</v>
      </c>
      <c r="G102" s="290" t="s">
        <v>869</v>
      </c>
      <c r="H102" s="287" t="s">
        <v>1072</v>
      </c>
      <c r="I102" s="287" t="s">
        <v>95</v>
      </c>
      <c r="J102" s="287" t="s">
        <v>1073</v>
      </c>
      <c r="K102" s="281" t="s">
        <v>1129</v>
      </c>
      <c r="L102" s="293" t="s">
        <v>605</v>
      </c>
      <c r="M102" s="287" t="s">
        <v>14798</v>
      </c>
    </row>
    <row r="103" spans="1:14">
      <c r="A103" s="287" t="str">
        <f t="shared" si="7"/>
        <v>DefinitionsC3</v>
      </c>
      <c r="B103" s="287" t="s">
        <v>948</v>
      </c>
      <c r="C103" s="287" t="s">
        <v>970</v>
      </c>
      <c r="D103" s="287" t="s">
        <v>1001</v>
      </c>
      <c r="E103" s="253" t="s">
        <v>13411</v>
      </c>
      <c r="F103" s="337" t="s">
        <v>14369</v>
      </c>
      <c r="G103" s="290" t="s">
        <v>365</v>
      </c>
      <c r="H103" s="287" t="s">
        <v>349</v>
      </c>
      <c r="I103" s="287" t="s">
        <v>96</v>
      </c>
      <c r="J103" s="287" t="s">
        <v>15378</v>
      </c>
      <c r="K103" s="281" t="s">
        <v>207</v>
      </c>
      <c r="L103" s="293" t="s">
        <v>165</v>
      </c>
      <c r="M103" s="287" t="s">
        <v>14799</v>
      </c>
    </row>
    <row r="104" spans="1:14" ht="81">
      <c r="A104" s="287" t="str">
        <f t="shared" si="7"/>
        <v>DefinitionsC4</v>
      </c>
      <c r="B104" s="287" t="s">
        <v>948</v>
      </c>
      <c r="C104" s="287" t="s">
        <v>971</v>
      </c>
      <c r="D104" s="287" t="s">
        <v>1003</v>
      </c>
      <c r="E104" s="253" t="s">
        <v>13974</v>
      </c>
      <c r="F104" s="337" t="s">
        <v>14370</v>
      </c>
      <c r="G104" s="290" t="s">
        <v>15286</v>
      </c>
      <c r="H104" s="287" t="s">
        <v>350</v>
      </c>
      <c r="I104" s="287" t="s">
        <v>97</v>
      </c>
      <c r="J104" s="287" t="s">
        <v>1346</v>
      </c>
      <c r="K104" s="281" t="s">
        <v>208</v>
      </c>
      <c r="L104" s="293" t="s">
        <v>166</v>
      </c>
      <c r="M104" s="287" t="s">
        <v>14800</v>
      </c>
    </row>
    <row r="105" spans="1:14" ht="82.5" customHeight="1">
      <c r="A105" s="287" t="str">
        <f t="shared" ref="A105" si="8">B105&amp;C105</f>
        <v>DefinitionsC5</v>
      </c>
      <c r="B105" s="287" t="s">
        <v>948</v>
      </c>
      <c r="C105" s="287" t="s">
        <v>972</v>
      </c>
      <c r="D105" s="292" t="s">
        <v>14116</v>
      </c>
      <c r="E105" s="253" t="s">
        <v>14971</v>
      </c>
      <c r="F105" s="337" t="s">
        <v>15120</v>
      </c>
      <c r="G105" s="290" t="s">
        <v>14972</v>
      </c>
      <c r="H105" s="287" t="s">
        <v>14974</v>
      </c>
      <c r="I105" s="287" t="s">
        <v>14976</v>
      </c>
      <c r="J105" s="287" t="s">
        <v>14973</v>
      </c>
      <c r="K105" s="281" t="s">
        <v>14975</v>
      </c>
      <c r="L105" s="293" t="s">
        <v>14977</v>
      </c>
      <c r="M105" s="287" t="s">
        <v>14978</v>
      </c>
    </row>
    <row r="106" spans="1:14" ht="189">
      <c r="A106" s="287" t="str">
        <f t="shared" ref="A106:A137" si="9">B106&amp;C106</f>
        <v>DefinitionsC6</v>
      </c>
      <c r="B106" s="287" t="s">
        <v>948</v>
      </c>
      <c r="C106" s="287" t="s">
        <v>973</v>
      </c>
      <c r="D106" s="289" t="s">
        <v>1122</v>
      </c>
      <c r="E106" s="318" t="s">
        <v>13412</v>
      </c>
      <c r="F106" s="338" t="s">
        <v>14371</v>
      </c>
      <c r="G106" s="341" t="s">
        <v>14499</v>
      </c>
      <c r="H106" s="289" t="s">
        <v>14555</v>
      </c>
      <c r="I106" s="289" t="s">
        <v>14609</v>
      </c>
      <c r="J106" s="289" t="s">
        <v>1365</v>
      </c>
      <c r="K106" s="283" t="s">
        <v>14669</v>
      </c>
      <c r="L106" s="294" t="s">
        <v>14727</v>
      </c>
      <c r="M106" s="289" t="s">
        <v>14801</v>
      </c>
    </row>
    <row r="107" spans="1:14" ht="135">
      <c r="A107" s="287" t="str">
        <f t="shared" si="9"/>
        <v>DefinitionsC7</v>
      </c>
      <c r="B107" s="287" t="s">
        <v>948</v>
      </c>
      <c r="C107" s="287" t="s">
        <v>974</v>
      </c>
      <c r="D107" s="287" t="s">
        <v>1005</v>
      </c>
      <c r="E107" s="253" t="s">
        <v>13413</v>
      </c>
      <c r="F107" s="337" t="s">
        <v>15121</v>
      </c>
      <c r="G107" s="290" t="s">
        <v>366</v>
      </c>
      <c r="H107" s="287" t="s">
        <v>14556</v>
      </c>
      <c r="I107" s="287" t="s">
        <v>98</v>
      </c>
      <c r="J107" s="287" t="s">
        <v>1366</v>
      </c>
      <c r="K107" s="281" t="s">
        <v>319</v>
      </c>
      <c r="L107" s="293" t="s">
        <v>13531</v>
      </c>
      <c r="M107" s="287" t="s">
        <v>13268</v>
      </c>
    </row>
    <row r="108" spans="1:14" ht="148.5">
      <c r="A108" s="287" t="str">
        <f t="shared" si="9"/>
        <v>DefinitionsC8</v>
      </c>
      <c r="B108" s="287" t="s">
        <v>948</v>
      </c>
      <c r="C108" s="287" t="s">
        <v>975</v>
      </c>
      <c r="D108" s="287" t="s">
        <v>1007</v>
      </c>
      <c r="E108" s="253" t="s">
        <v>13414</v>
      </c>
      <c r="F108" s="337" t="s">
        <v>14372</v>
      </c>
      <c r="G108" s="290" t="s">
        <v>15287</v>
      </c>
      <c r="H108" s="172" t="s">
        <v>277</v>
      </c>
      <c r="I108" s="287" t="s">
        <v>99</v>
      </c>
      <c r="J108" s="287" t="s">
        <v>1367</v>
      </c>
      <c r="K108" s="281" t="s">
        <v>320</v>
      </c>
      <c r="L108" s="293" t="s">
        <v>167</v>
      </c>
      <c r="M108" s="287" t="s">
        <v>13269</v>
      </c>
    </row>
    <row r="109" spans="1:14" ht="67.5">
      <c r="A109" s="287" t="str">
        <f t="shared" si="9"/>
        <v>DefinitionsC9</v>
      </c>
      <c r="B109" s="287" t="s">
        <v>948</v>
      </c>
      <c r="C109" s="287" t="s">
        <v>976</v>
      </c>
      <c r="D109" s="287" t="s">
        <v>945</v>
      </c>
      <c r="E109" s="253" t="s">
        <v>13415</v>
      </c>
      <c r="F109" s="337" t="s">
        <v>14373</v>
      </c>
      <c r="G109" s="290" t="s">
        <v>14500</v>
      </c>
      <c r="H109" s="287" t="s">
        <v>14557</v>
      </c>
      <c r="I109" s="287" t="s">
        <v>14610</v>
      </c>
      <c r="J109" s="287" t="s">
        <v>1074</v>
      </c>
      <c r="K109" s="281" t="s">
        <v>321</v>
      </c>
      <c r="L109" s="293" t="s">
        <v>606</v>
      </c>
      <c r="M109" s="287" t="s">
        <v>13270</v>
      </c>
    </row>
    <row r="110" spans="1:14">
      <c r="A110" s="287" t="str">
        <f t="shared" si="9"/>
        <v>DefinitionsC10</v>
      </c>
      <c r="B110" s="287" t="s">
        <v>948</v>
      </c>
      <c r="C110" s="287" t="s">
        <v>977</v>
      </c>
      <c r="D110" s="287" t="s">
        <v>1222</v>
      </c>
      <c r="E110" s="253" t="s">
        <v>865</v>
      </c>
      <c r="F110" s="337" t="s">
        <v>14374</v>
      </c>
      <c r="G110" s="290" t="s">
        <v>1075</v>
      </c>
      <c r="H110" s="287" t="s">
        <v>1076</v>
      </c>
      <c r="I110" s="287" t="s">
        <v>1077</v>
      </c>
      <c r="J110" s="287" t="s">
        <v>1078</v>
      </c>
      <c r="K110" s="281" t="s">
        <v>322</v>
      </c>
      <c r="L110" s="293" t="s">
        <v>607</v>
      </c>
      <c r="M110" s="287" t="s">
        <v>13271</v>
      </c>
    </row>
    <row r="111" spans="1:14" ht="135">
      <c r="A111" s="287" t="str">
        <f t="shared" si="9"/>
        <v>DefinitionsC11</v>
      </c>
      <c r="B111" s="287" t="s">
        <v>948</v>
      </c>
      <c r="C111" s="287" t="s">
        <v>978</v>
      </c>
      <c r="D111" s="287" t="s">
        <v>1008</v>
      </c>
      <c r="E111" s="319" t="s">
        <v>13416</v>
      </c>
      <c r="F111" s="337" t="s">
        <v>14375</v>
      </c>
      <c r="G111" s="290" t="s">
        <v>14501</v>
      </c>
      <c r="H111" s="287" t="s">
        <v>14558</v>
      </c>
      <c r="I111" s="287" t="s">
        <v>14611</v>
      </c>
      <c r="J111" s="287" t="s">
        <v>1368</v>
      </c>
      <c r="K111" s="281" t="s">
        <v>323</v>
      </c>
      <c r="L111" s="293" t="s">
        <v>13532</v>
      </c>
      <c r="M111" s="287" t="s">
        <v>13272</v>
      </c>
    </row>
    <row r="112" spans="1:14" ht="108">
      <c r="A112" s="287" t="str">
        <f t="shared" si="9"/>
        <v>DefinitionsC12</v>
      </c>
      <c r="B112" s="287" t="s">
        <v>948</v>
      </c>
      <c r="C112" s="287" t="s">
        <v>979</v>
      </c>
      <c r="D112" s="287" t="s">
        <v>13247</v>
      </c>
      <c r="E112" s="319" t="s">
        <v>13417</v>
      </c>
      <c r="F112" s="337" t="s">
        <v>14376</v>
      </c>
      <c r="G112" s="290" t="s">
        <v>13328</v>
      </c>
      <c r="H112" s="287" t="s">
        <v>13329</v>
      </c>
      <c r="I112" s="287" t="s">
        <v>14612</v>
      </c>
      <c r="J112" s="287" t="s">
        <v>13551</v>
      </c>
      <c r="K112" s="281" t="s">
        <v>13330</v>
      </c>
      <c r="L112" s="293" t="s">
        <v>13331</v>
      </c>
      <c r="M112" s="287" t="s">
        <v>13332</v>
      </c>
    </row>
    <row r="113" spans="1:13" ht="135">
      <c r="A113" s="287" t="str">
        <f t="shared" si="9"/>
        <v>DefinitionsC13</v>
      </c>
      <c r="B113" s="287" t="s">
        <v>948</v>
      </c>
      <c r="C113" s="287" t="s">
        <v>980</v>
      </c>
      <c r="D113" s="287" t="s">
        <v>13248</v>
      </c>
      <c r="E113" s="319" t="s">
        <v>13418</v>
      </c>
      <c r="F113" s="337" t="s">
        <v>14377</v>
      </c>
      <c r="G113" s="290" t="s">
        <v>13333</v>
      </c>
      <c r="H113" s="172" t="s">
        <v>13334</v>
      </c>
      <c r="I113" s="287" t="s">
        <v>13335</v>
      </c>
      <c r="J113" s="287" t="s">
        <v>15379</v>
      </c>
      <c r="K113" s="281" t="s">
        <v>13336</v>
      </c>
      <c r="L113" s="293" t="s">
        <v>13533</v>
      </c>
      <c r="M113" s="287" t="s">
        <v>13321</v>
      </c>
    </row>
    <row r="114" spans="1:13" ht="409.5">
      <c r="A114" s="287" t="str">
        <f t="shared" si="9"/>
        <v>DefinitionsC14</v>
      </c>
      <c r="B114" s="287" t="s">
        <v>948</v>
      </c>
      <c r="C114" s="287" t="s">
        <v>981</v>
      </c>
      <c r="D114" s="287" t="s">
        <v>1010</v>
      </c>
      <c r="E114" s="319" t="s">
        <v>14227</v>
      </c>
      <c r="F114" s="337" t="s">
        <v>15122</v>
      </c>
      <c r="G114" s="290" t="s">
        <v>14502</v>
      </c>
      <c r="H114" s="287" t="s">
        <v>14559</v>
      </c>
      <c r="I114" s="287" t="s">
        <v>14613</v>
      </c>
      <c r="J114" s="287" t="s">
        <v>1347</v>
      </c>
      <c r="K114" s="281" t="s">
        <v>14670</v>
      </c>
      <c r="L114" s="293" t="s">
        <v>14728</v>
      </c>
      <c r="M114" s="287" t="s">
        <v>14802</v>
      </c>
    </row>
    <row r="115" spans="1:13" ht="229.5">
      <c r="A115" s="287" t="str">
        <f t="shared" si="9"/>
        <v>DefinitionsC15</v>
      </c>
      <c r="B115" s="287" t="s">
        <v>948</v>
      </c>
      <c r="C115" s="287" t="s">
        <v>982</v>
      </c>
      <c r="D115" s="287" t="s">
        <v>1013</v>
      </c>
      <c r="E115" s="319" t="s">
        <v>13419</v>
      </c>
      <c r="F115" s="337" t="s">
        <v>14378</v>
      </c>
      <c r="G115" s="290" t="s">
        <v>541</v>
      </c>
      <c r="H115" s="287" t="s">
        <v>278</v>
      </c>
      <c r="I115" s="287" t="s">
        <v>209</v>
      </c>
      <c r="J115" s="287" t="s">
        <v>13552</v>
      </c>
      <c r="K115" s="281" t="s">
        <v>324</v>
      </c>
      <c r="L115" s="293" t="s">
        <v>168</v>
      </c>
      <c r="M115" s="287" t="s">
        <v>13274</v>
      </c>
    </row>
    <row r="116" spans="1:13" ht="108">
      <c r="A116" s="287" t="str">
        <f t="shared" si="9"/>
        <v>DefinitionsC16</v>
      </c>
      <c r="B116" s="287" t="s">
        <v>948</v>
      </c>
      <c r="C116" s="287" t="s">
        <v>983</v>
      </c>
      <c r="D116" s="287" t="s">
        <v>1015</v>
      </c>
      <c r="E116" s="253" t="s">
        <v>13420</v>
      </c>
      <c r="F116" s="337" t="s">
        <v>14379</v>
      </c>
      <c r="G116" s="290" t="s">
        <v>15288</v>
      </c>
      <c r="H116" s="287" t="s">
        <v>279</v>
      </c>
      <c r="I116" s="287" t="s">
        <v>210</v>
      </c>
      <c r="J116" s="287" t="s">
        <v>1348</v>
      </c>
      <c r="K116" s="281" t="s">
        <v>325</v>
      </c>
      <c r="L116" s="293" t="s">
        <v>169</v>
      </c>
      <c r="M116" s="287" t="s">
        <v>13275</v>
      </c>
    </row>
    <row r="117" spans="1:13" ht="310.5">
      <c r="A117" s="287" t="str">
        <f t="shared" si="9"/>
        <v>DefinitionsC17</v>
      </c>
      <c r="B117" s="287" t="s">
        <v>948</v>
      </c>
      <c r="C117" s="287" t="s">
        <v>984</v>
      </c>
      <c r="D117" s="287" t="s">
        <v>1017</v>
      </c>
      <c r="E117" s="319" t="s">
        <v>14228</v>
      </c>
      <c r="F117" s="337" t="s">
        <v>14380</v>
      </c>
      <c r="G117" s="290" t="s">
        <v>14503</v>
      </c>
      <c r="H117" s="287" t="s">
        <v>14560</v>
      </c>
      <c r="I117" s="287" t="s">
        <v>15265</v>
      </c>
      <c r="J117" s="287" t="s">
        <v>1349</v>
      </c>
      <c r="K117" s="281" t="s">
        <v>14671</v>
      </c>
      <c r="L117" s="293" t="s">
        <v>14729</v>
      </c>
      <c r="M117" s="287" t="s">
        <v>14803</v>
      </c>
    </row>
    <row r="118" spans="1:13" ht="202.5">
      <c r="A118" s="287" t="str">
        <f t="shared" si="9"/>
        <v>DefinitionsC18</v>
      </c>
      <c r="B118" s="287" t="s">
        <v>948</v>
      </c>
      <c r="C118" s="287" t="s">
        <v>985</v>
      </c>
      <c r="D118" s="287" t="s">
        <v>566</v>
      </c>
      <c r="E118" s="319" t="s">
        <v>14229</v>
      </c>
      <c r="F118" s="337" t="s">
        <v>14381</v>
      </c>
      <c r="G118" s="290" t="s">
        <v>14504</v>
      </c>
      <c r="H118" s="172" t="s">
        <v>14561</v>
      </c>
      <c r="I118" s="287" t="s">
        <v>14614</v>
      </c>
      <c r="J118" s="287" t="s">
        <v>1350</v>
      </c>
      <c r="K118" s="281" t="s">
        <v>14672</v>
      </c>
      <c r="L118" s="293" t="s">
        <v>14730</v>
      </c>
      <c r="M118" s="287" t="s">
        <v>14804</v>
      </c>
    </row>
    <row r="119" spans="1:13" ht="27">
      <c r="A119" s="287" t="str">
        <f t="shared" si="9"/>
        <v>DefinitionsC19</v>
      </c>
      <c r="B119" s="287" t="s">
        <v>948</v>
      </c>
      <c r="C119" s="287" t="s">
        <v>986</v>
      </c>
      <c r="D119" s="287" t="s">
        <v>568</v>
      </c>
      <c r="E119" s="253" t="s">
        <v>866</v>
      </c>
      <c r="F119" s="330" t="s">
        <v>14382</v>
      </c>
      <c r="G119" s="290" t="s">
        <v>828</v>
      </c>
      <c r="H119" s="287" t="s">
        <v>829</v>
      </c>
      <c r="I119" s="287" t="s">
        <v>211</v>
      </c>
      <c r="J119" s="287" t="s">
        <v>830</v>
      </c>
      <c r="K119" s="281" t="s">
        <v>326</v>
      </c>
      <c r="L119" s="293" t="s">
        <v>608</v>
      </c>
      <c r="M119" s="287" t="s">
        <v>13278</v>
      </c>
    </row>
    <row r="120" spans="1:13" ht="67.5">
      <c r="A120" s="287" t="str">
        <f t="shared" si="9"/>
        <v>DefinitionsC20</v>
      </c>
      <c r="B120" s="287" t="s">
        <v>948</v>
      </c>
      <c r="C120" s="287" t="s">
        <v>987</v>
      </c>
      <c r="D120" s="287" t="s">
        <v>947</v>
      </c>
      <c r="E120" s="253" t="s">
        <v>13279</v>
      </c>
      <c r="F120" s="330" t="s">
        <v>14383</v>
      </c>
      <c r="G120" s="290" t="s">
        <v>831</v>
      </c>
      <c r="H120" s="287" t="s">
        <v>280</v>
      </c>
      <c r="I120" s="287" t="s">
        <v>212</v>
      </c>
      <c r="J120" s="287" t="s">
        <v>832</v>
      </c>
      <c r="K120" s="281" t="s">
        <v>327</v>
      </c>
      <c r="L120" s="293" t="s">
        <v>609</v>
      </c>
      <c r="M120" s="287" t="s">
        <v>13280</v>
      </c>
    </row>
    <row r="121" spans="1:13" ht="27">
      <c r="A121" s="287" t="str">
        <f t="shared" si="9"/>
        <v>DefinitionsC21</v>
      </c>
      <c r="B121" s="287" t="s">
        <v>948</v>
      </c>
      <c r="C121" s="287" t="s">
        <v>988</v>
      </c>
      <c r="D121" s="287" t="s">
        <v>13245</v>
      </c>
      <c r="E121" s="253" t="s">
        <v>13421</v>
      </c>
      <c r="F121" s="330" t="s">
        <v>14384</v>
      </c>
      <c r="G121" s="290" t="s">
        <v>14505</v>
      </c>
      <c r="H121" s="287" t="s">
        <v>13245</v>
      </c>
      <c r="I121" s="287" t="s">
        <v>13245</v>
      </c>
      <c r="J121" s="287" t="s">
        <v>13245</v>
      </c>
      <c r="K121" s="281" t="s">
        <v>13245</v>
      </c>
      <c r="L121" s="293" t="s">
        <v>13245</v>
      </c>
      <c r="M121" s="287" t="s">
        <v>13245</v>
      </c>
    </row>
    <row r="122" spans="1:13" ht="148.5">
      <c r="A122" s="287" t="str">
        <f t="shared" si="9"/>
        <v>DefinitionsC22</v>
      </c>
      <c r="B122" s="287" t="s">
        <v>948</v>
      </c>
      <c r="C122" s="287" t="s">
        <v>989</v>
      </c>
      <c r="D122" s="287" t="s">
        <v>574</v>
      </c>
      <c r="E122" s="319" t="s">
        <v>13422</v>
      </c>
      <c r="F122" s="330" t="s">
        <v>14385</v>
      </c>
      <c r="G122" s="290" t="s">
        <v>13281</v>
      </c>
      <c r="H122" s="287" t="s">
        <v>13282</v>
      </c>
      <c r="I122" s="287" t="s">
        <v>213</v>
      </c>
      <c r="J122" s="287" t="s">
        <v>1351</v>
      </c>
      <c r="K122" s="281" t="s">
        <v>328</v>
      </c>
      <c r="L122" s="293" t="s">
        <v>170</v>
      </c>
      <c r="M122" s="287" t="s">
        <v>13283</v>
      </c>
    </row>
    <row r="123" spans="1:13" ht="108">
      <c r="A123" s="287" t="str">
        <f t="shared" si="9"/>
        <v>DefinitionsC23</v>
      </c>
      <c r="B123" s="287" t="s">
        <v>948</v>
      </c>
      <c r="C123" s="287" t="s">
        <v>990</v>
      </c>
      <c r="D123" s="287" t="s">
        <v>13244</v>
      </c>
      <c r="E123" s="253" t="s">
        <v>13423</v>
      </c>
      <c r="F123" s="337" t="s">
        <v>14386</v>
      </c>
      <c r="G123" s="290" t="s">
        <v>14506</v>
      </c>
      <c r="H123" s="287" t="s">
        <v>13522</v>
      </c>
      <c r="I123" s="287" t="s">
        <v>13563</v>
      </c>
      <c r="J123" s="287" t="s">
        <v>13553</v>
      </c>
      <c r="K123" s="281" t="s">
        <v>13370</v>
      </c>
      <c r="L123" s="293" t="s">
        <v>14731</v>
      </c>
      <c r="M123" s="287" t="s">
        <v>13516</v>
      </c>
    </row>
    <row r="124" spans="1:13" ht="270">
      <c r="A124" s="287" t="str">
        <f t="shared" si="9"/>
        <v>DefinitionsC24</v>
      </c>
      <c r="B124" s="287" t="s">
        <v>948</v>
      </c>
      <c r="C124" s="287" t="s">
        <v>569</v>
      </c>
      <c r="D124" s="287" t="s">
        <v>15080</v>
      </c>
      <c r="E124" s="319" t="s">
        <v>13424</v>
      </c>
      <c r="F124" s="337" t="s">
        <v>15101</v>
      </c>
      <c r="G124" s="290" t="s">
        <v>14507</v>
      </c>
      <c r="H124" s="287" t="s">
        <v>15650</v>
      </c>
      <c r="I124" s="287" t="s">
        <v>13564</v>
      </c>
      <c r="J124" s="287" t="s">
        <v>15102</v>
      </c>
      <c r="K124" s="281" t="s">
        <v>15103</v>
      </c>
      <c r="L124" s="293" t="s">
        <v>15104</v>
      </c>
      <c r="M124" s="287" t="s">
        <v>15105</v>
      </c>
    </row>
    <row r="125" spans="1:13" ht="256.5">
      <c r="A125" s="287" t="str">
        <f t="shared" si="9"/>
        <v>DefinitionsC25</v>
      </c>
      <c r="B125" s="287" t="s">
        <v>948</v>
      </c>
      <c r="C125" s="287" t="s">
        <v>570</v>
      </c>
      <c r="D125" s="287" t="s">
        <v>13243</v>
      </c>
      <c r="E125" s="319" t="s">
        <v>14230</v>
      </c>
      <c r="F125" s="337" t="s">
        <v>14387</v>
      </c>
      <c r="G125" s="290" t="s">
        <v>14508</v>
      </c>
      <c r="H125" s="287" t="s">
        <v>15651</v>
      </c>
      <c r="I125" s="287" t="s">
        <v>14615</v>
      </c>
      <c r="J125" s="287" t="s">
        <v>13554</v>
      </c>
      <c r="K125" s="281" t="s">
        <v>14673</v>
      </c>
      <c r="L125" s="293" t="s">
        <v>14732</v>
      </c>
      <c r="M125" s="287" t="s">
        <v>14805</v>
      </c>
    </row>
    <row r="126" spans="1:13" ht="27">
      <c r="A126" s="287" t="str">
        <f t="shared" si="9"/>
        <v>DefinitionsC26</v>
      </c>
      <c r="B126" s="287" t="s">
        <v>948</v>
      </c>
      <c r="C126" s="287" t="s">
        <v>573</v>
      </c>
      <c r="D126" s="287" t="s">
        <v>577</v>
      </c>
      <c r="E126" s="253" t="s">
        <v>13425</v>
      </c>
      <c r="F126" s="337" t="s">
        <v>14388</v>
      </c>
      <c r="G126" s="290" t="s">
        <v>1079</v>
      </c>
      <c r="H126" s="287" t="s">
        <v>577</v>
      </c>
      <c r="I126" s="287" t="s">
        <v>214</v>
      </c>
      <c r="J126" s="287" t="s">
        <v>577</v>
      </c>
      <c r="K126" s="281" t="s">
        <v>577</v>
      </c>
      <c r="L126" s="293" t="s">
        <v>577</v>
      </c>
      <c r="M126" s="287" t="s">
        <v>13284</v>
      </c>
    </row>
    <row r="127" spans="1:13" ht="135">
      <c r="A127" s="287" t="str">
        <f t="shared" si="9"/>
        <v>DefinitionsC27</v>
      </c>
      <c r="B127" s="287" t="s">
        <v>948</v>
      </c>
      <c r="C127" s="287" t="s">
        <v>576</v>
      </c>
      <c r="D127" s="287" t="s">
        <v>580</v>
      </c>
      <c r="E127" s="319" t="s">
        <v>13426</v>
      </c>
      <c r="F127" s="337" t="s">
        <v>14389</v>
      </c>
      <c r="G127" s="290" t="s">
        <v>13285</v>
      </c>
      <c r="H127" s="287" t="s">
        <v>13286</v>
      </c>
      <c r="I127" s="287" t="s">
        <v>215</v>
      </c>
      <c r="J127" s="287" t="s">
        <v>1369</v>
      </c>
      <c r="K127" s="281" t="s">
        <v>329</v>
      </c>
      <c r="L127" s="293" t="s">
        <v>171</v>
      </c>
      <c r="M127" s="287" t="s">
        <v>13287</v>
      </c>
    </row>
    <row r="128" spans="1:13" ht="81">
      <c r="A128" s="287" t="str">
        <f t="shared" si="9"/>
        <v>DefinitionsC28</v>
      </c>
      <c r="B128" s="287" t="s">
        <v>948</v>
      </c>
      <c r="C128" s="287" t="s">
        <v>579</v>
      </c>
      <c r="D128" s="287" t="s">
        <v>13249</v>
      </c>
      <c r="E128" s="253" t="s">
        <v>13427</v>
      </c>
      <c r="F128" s="337" t="s">
        <v>14390</v>
      </c>
      <c r="G128" s="290" t="s">
        <v>14509</v>
      </c>
      <c r="H128" s="287" t="s">
        <v>13523</v>
      </c>
      <c r="I128" s="287" t="s">
        <v>15081</v>
      </c>
      <c r="J128" s="287" t="s">
        <v>13555</v>
      </c>
      <c r="K128" s="281" t="s">
        <v>13371</v>
      </c>
      <c r="L128" s="293" t="s">
        <v>13534</v>
      </c>
      <c r="M128" s="287" t="s">
        <v>13517</v>
      </c>
    </row>
    <row r="129" spans="1:13" ht="202.5">
      <c r="A129" s="287" t="str">
        <f t="shared" si="9"/>
        <v>DefinitionsC29</v>
      </c>
      <c r="B129" s="287" t="s">
        <v>948</v>
      </c>
      <c r="C129" s="287" t="s">
        <v>582</v>
      </c>
      <c r="D129" s="287" t="s">
        <v>13250</v>
      </c>
      <c r="E129" s="319" t="s">
        <v>13428</v>
      </c>
      <c r="F129" s="337" t="s">
        <v>14391</v>
      </c>
      <c r="G129" s="290" t="s">
        <v>13341</v>
      </c>
      <c r="H129" s="287" t="s">
        <v>13342</v>
      </c>
      <c r="I129" s="287" t="s">
        <v>13343</v>
      </c>
      <c r="J129" s="287" t="s">
        <v>15380</v>
      </c>
      <c r="K129" s="281" t="s">
        <v>13344</v>
      </c>
      <c r="L129" s="293" t="s">
        <v>13345</v>
      </c>
      <c r="M129" s="287" t="s">
        <v>13338</v>
      </c>
    </row>
    <row r="130" spans="1:13" ht="202.5">
      <c r="A130" s="287" t="str">
        <f t="shared" si="9"/>
        <v>DefinitionsC30</v>
      </c>
      <c r="B130" s="287" t="s">
        <v>948</v>
      </c>
      <c r="C130" s="287" t="s">
        <v>586</v>
      </c>
      <c r="D130" s="287" t="s">
        <v>13251</v>
      </c>
      <c r="E130" s="319" t="s">
        <v>14231</v>
      </c>
      <c r="F130" s="337" t="s">
        <v>14392</v>
      </c>
      <c r="G130" s="290" t="s">
        <v>14510</v>
      </c>
      <c r="H130" s="172" t="s">
        <v>13346</v>
      </c>
      <c r="I130" s="287" t="s">
        <v>14616</v>
      </c>
      <c r="J130" s="287" t="s">
        <v>15381</v>
      </c>
      <c r="K130" s="281" t="s">
        <v>13347</v>
      </c>
      <c r="L130" s="293" t="s">
        <v>13348</v>
      </c>
      <c r="M130" s="287" t="s">
        <v>13339</v>
      </c>
    </row>
    <row r="131" spans="1:13" ht="175.5">
      <c r="A131" s="287" t="str">
        <f t="shared" si="9"/>
        <v>DefinitionsC31</v>
      </c>
      <c r="B131" s="287" t="s">
        <v>948</v>
      </c>
      <c r="C131" s="287" t="s">
        <v>14095</v>
      </c>
      <c r="D131" s="287" t="s">
        <v>13252</v>
      </c>
      <c r="E131" s="319" t="s">
        <v>13429</v>
      </c>
      <c r="F131" s="337" t="s">
        <v>14393</v>
      </c>
      <c r="G131" s="290" t="s">
        <v>14511</v>
      </c>
      <c r="H131" s="172" t="s">
        <v>13349</v>
      </c>
      <c r="I131" s="287" t="s">
        <v>13350</v>
      </c>
      <c r="J131" s="287" t="s">
        <v>13556</v>
      </c>
      <c r="K131" s="281" t="s">
        <v>13351</v>
      </c>
      <c r="L131" s="293" t="s">
        <v>13352</v>
      </c>
      <c r="M131" s="287" t="s">
        <v>13340</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7">
      <c r="A133" s="287" t="str">
        <f t="shared" si="9"/>
        <v>DeclarationF3</v>
      </c>
      <c r="B133" s="287" t="s">
        <v>991</v>
      </c>
      <c r="C133" s="287" t="s">
        <v>1860</v>
      </c>
      <c r="D133" s="287" t="s">
        <v>1861</v>
      </c>
      <c r="E133" s="253" t="s">
        <v>13430</v>
      </c>
      <c r="F133" s="337" t="s">
        <v>1871</v>
      </c>
      <c r="G133" s="290" t="s">
        <v>1872</v>
      </c>
      <c r="H133" s="287" t="s">
        <v>1873</v>
      </c>
      <c r="I133" s="287" t="s">
        <v>1874</v>
      </c>
      <c r="J133" s="287" t="s">
        <v>1875</v>
      </c>
      <c r="K133" s="290" t="s">
        <v>1876</v>
      </c>
      <c r="L133" s="299" t="s">
        <v>1877</v>
      </c>
      <c r="M133" s="287" t="s">
        <v>14806</v>
      </c>
    </row>
    <row r="134" spans="1:13" ht="27">
      <c r="A134" s="287" t="str">
        <f t="shared" si="9"/>
        <v>DeclarationI3</v>
      </c>
      <c r="B134" s="287" t="s">
        <v>991</v>
      </c>
      <c r="C134" s="287" t="s">
        <v>1862</v>
      </c>
      <c r="D134" s="287" t="s">
        <v>1863</v>
      </c>
      <c r="E134" s="253" t="s">
        <v>13431</v>
      </c>
      <c r="F134" s="337" t="s">
        <v>1878</v>
      </c>
      <c r="G134" s="290" t="s">
        <v>1879</v>
      </c>
      <c r="H134" s="287" t="s">
        <v>1880</v>
      </c>
      <c r="I134" s="287" t="s">
        <v>1881</v>
      </c>
      <c r="J134" s="287" t="s">
        <v>1882</v>
      </c>
      <c r="K134" s="290" t="s">
        <v>1883</v>
      </c>
      <c r="L134" s="299" t="s">
        <v>1884</v>
      </c>
      <c r="M134" s="287" t="s">
        <v>14807</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14808</v>
      </c>
    </row>
    <row r="136" spans="1:13" ht="40.5">
      <c r="A136" s="287" t="str">
        <f t="shared" si="9"/>
        <v>DeclarationB4</v>
      </c>
      <c r="B136" s="287" t="s">
        <v>991</v>
      </c>
      <c r="C136" s="287" t="s">
        <v>950</v>
      </c>
      <c r="D136" s="287" t="s">
        <v>840</v>
      </c>
      <c r="E136" s="319" t="s">
        <v>13432</v>
      </c>
      <c r="F136" s="337" t="s">
        <v>14394</v>
      </c>
      <c r="G136" s="290" t="s">
        <v>870</v>
      </c>
      <c r="H136" s="287" t="s">
        <v>367</v>
      </c>
      <c r="I136" s="287" t="s">
        <v>216</v>
      </c>
      <c r="J136" s="287" t="s">
        <v>1352</v>
      </c>
      <c r="K136" s="281" t="s">
        <v>330</v>
      </c>
      <c r="L136" s="293" t="s">
        <v>444</v>
      </c>
      <c r="M136" s="287" t="s">
        <v>14809</v>
      </c>
    </row>
    <row r="137" spans="1:13" ht="43.5">
      <c r="A137" s="287" t="str">
        <f t="shared" si="9"/>
        <v>DeclarationB6</v>
      </c>
      <c r="B137" s="287" t="s">
        <v>991</v>
      </c>
      <c r="C137" s="287" t="s">
        <v>952</v>
      </c>
      <c r="D137" s="287" t="s">
        <v>12471</v>
      </c>
      <c r="E137" s="287" t="s">
        <v>14232</v>
      </c>
      <c r="F137" s="332" t="s">
        <v>14395</v>
      </c>
      <c r="G137" s="343" t="s">
        <v>14512</v>
      </c>
      <c r="H137" s="284" t="s">
        <v>14562</v>
      </c>
      <c r="I137" s="295" t="s">
        <v>14617</v>
      </c>
      <c r="J137" s="295" t="s">
        <v>14952</v>
      </c>
      <c r="K137" s="296" t="s">
        <v>14674</v>
      </c>
      <c r="L137" s="297" t="s">
        <v>13535</v>
      </c>
      <c r="M137" s="295" t="s">
        <v>14810</v>
      </c>
    </row>
    <row r="138" spans="1:13" ht="54">
      <c r="A138" s="287" t="str">
        <f t="shared" ref="A138:A168" si="10">B138&amp;C138</f>
        <v>DeclarationB7</v>
      </c>
      <c r="B138" s="287" t="s">
        <v>991</v>
      </c>
      <c r="C138" s="287" t="s">
        <v>953</v>
      </c>
      <c r="D138" s="287" t="s">
        <v>1036</v>
      </c>
      <c r="E138" s="319" t="s">
        <v>917</v>
      </c>
      <c r="F138" s="337" t="s">
        <v>14396</v>
      </c>
      <c r="G138" s="290" t="s">
        <v>918</v>
      </c>
      <c r="H138" s="287" t="s">
        <v>368</v>
      </c>
      <c r="I138" s="287" t="s">
        <v>217</v>
      </c>
      <c r="J138" s="287" t="s">
        <v>1244</v>
      </c>
      <c r="K138" s="281" t="s">
        <v>331</v>
      </c>
      <c r="L138" s="293" t="s">
        <v>445</v>
      </c>
      <c r="M138" s="287" t="s">
        <v>14811</v>
      </c>
    </row>
    <row r="139" spans="1:13">
      <c r="A139" s="287" t="str">
        <f t="shared" si="10"/>
        <v>DeclarationB8</v>
      </c>
      <c r="B139" s="287" t="s">
        <v>991</v>
      </c>
      <c r="C139" s="287" t="s">
        <v>954</v>
      </c>
      <c r="D139" s="287" t="s">
        <v>837</v>
      </c>
      <c r="E139" s="253" t="s">
        <v>13433</v>
      </c>
      <c r="F139" s="337" t="s">
        <v>14397</v>
      </c>
      <c r="G139" s="290" t="s">
        <v>1080</v>
      </c>
      <c r="H139" s="287" t="s">
        <v>871</v>
      </c>
      <c r="I139" s="287" t="s">
        <v>218</v>
      </c>
      <c r="J139" s="287" t="s">
        <v>872</v>
      </c>
      <c r="K139" s="281" t="s">
        <v>332</v>
      </c>
      <c r="L139" s="293" t="s">
        <v>446</v>
      </c>
      <c r="M139" s="287" t="s">
        <v>14812</v>
      </c>
    </row>
    <row r="140" spans="1:13">
      <c r="A140" s="287" t="str">
        <f t="shared" si="10"/>
        <v>DeclarationB9</v>
      </c>
      <c r="B140" s="287" t="s">
        <v>991</v>
      </c>
      <c r="C140" s="287" t="s">
        <v>955</v>
      </c>
      <c r="D140" s="287" t="s">
        <v>493</v>
      </c>
      <c r="E140" s="253" t="s">
        <v>13434</v>
      </c>
      <c r="F140" s="337" t="s">
        <v>14398</v>
      </c>
      <c r="G140" s="290" t="s">
        <v>542</v>
      </c>
      <c r="H140" s="287" t="s">
        <v>873</v>
      </c>
      <c r="I140" s="287" t="s">
        <v>219</v>
      </c>
      <c r="J140" s="287" t="s">
        <v>2188</v>
      </c>
      <c r="K140" s="281" t="s">
        <v>333</v>
      </c>
      <c r="L140" s="293" t="s">
        <v>447</v>
      </c>
      <c r="M140" s="287" t="s">
        <v>14813</v>
      </c>
    </row>
    <row r="141" spans="1:13">
      <c r="A141" s="287" t="str">
        <f t="shared" si="10"/>
        <v>DeclarationB10</v>
      </c>
      <c r="B141" s="287" t="s">
        <v>991</v>
      </c>
      <c r="C141" s="287" t="s">
        <v>508</v>
      </c>
      <c r="D141" s="287" t="s">
        <v>505</v>
      </c>
      <c r="E141" s="253" t="s">
        <v>408</v>
      </c>
      <c r="F141" s="337" t="s">
        <v>14399</v>
      </c>
      <c r="G141" s="290" t="s">
        <v>543</v>
      </c>
      <c r="H141" s="287" t="s">
        <v>509</v>
      </c>
      <c r="I141" s="287" t="s">
        <v>220</v>
      </c>
      <c r="J141" s="287" t="s">
        <v>2189</v>
      </c>
      <c r="K141" s="281" t="s">
        <v>334</v>
      </c>
      <c r="L141" s="293" t="s">
        <v>512</v>
      </c>
      <c r="M141" s="287" t="s">
        <v>14814</v>
      </c>
    </row>
    <row r="142" spans="1:13" ht="27">
      <c r="A142" s="287" t="str">
        <f t="shared" si="10"/>
        <v>DeclarationB10A</v>
      </c>
      <c r="B142" s="287" t="s">
        <v>991</v>
      </c>
      <c r="C142" s="287" t="s">
        <v>1437</v>
      </c>
      <c r="D142" s="287" t="s">
        <v>505</v>
      </c>
      <c r="E142" s="253" t="s">
        <v>408</v>
      </c>
      <c r="F142" s="337" t="s">
        <v>14399</v>
      </c>
      <c r="G142" s="290" t="s">
        <v>543</v>
      </c>
      <c r="H142" s="287" t="s">
        <v>509</v>
      </c>
      <c r="I142" s="287" t="s">
        <v>220</v>
      </c>
      <c r="J142" s="287" t="s">
        <v>2189</v>
      </c>
      <c r="K142" s="281" t="s">
        <v>334</v>
      </c>
      <c r="L142" s="293" t="s">
        <v>512</v>
      </c>
      <c r="M142" s="287" t="s">
        <v>14814</v>
      </c>
    </row>
    <row r="143" spans="1:13" ht="27">
      <c r="A143" s="287" t="str">
        <f t="shared" si="10"/>
        <v>DeclarationB10C</v>
      </c>
      <c r="B143" s="287" t="s">
        <v>991</v>
      </c>
      <c r="C143" s="287" t="s">
        <v>1438</v>
      </c>
      <c r="D143" s="287" t="s">
        <v>506</v>
      </c>
      <c r="E143" s="253" t="s">
        <v>13435</v>
      </c>
      <c r="F143" s="337" t="s">
        <v>14400</v>
      </c>
      <c r="G143" s="290" t="s">
        <v>544</v>
      </c>
      <c r="H143" s="287" t="s">
        <v>510</v>
      </c>
      <c r="I143" s="287" t="s">
        <v>221</v>
      </c>
      <c r="J143" s="287" t="s">
        <v>2190</v>
      </c>
      <c r="K143" s="281" t="s">
        <v>335</v>
      </c>
      <c r="L143" s="293" t="s">
        <v>513</v>
      </c>
      <c r="M143" s="287" t="s">
        <v>14815</v>
      </c>
    </row>
    <row r="144" spans="1:13" ht="27">
      <c r="A144" s="287" t="str">
        <f t="shared" si="10"/>
        <v>DeclarationB10B</v>
      </c>
      <c r="B144" s="287" t="s">
        <v>991</v>
      </c>
      <c r="C144" s="287" t="s">
        <v>1439</v>
      </c>
      <c r="D144" s="287" t="s">
        <v>507</v>
      </c>
      <c r="E144" s="319" t="s">
        <v>13436</v>
      </c>
      <c r="F144" s="337" t="s">
        <v>14401</v>
      </c>
      <c r="G144" s="290" t="s">
        <v>545</v>
      </c>
      <c r="H144" s="287" t="s">
        <v>369</v>
      </c>
      <c r="I144" s="287" t="s">
        <v>222</v>
      </c>
      <c r="J144" s="287" t="s">
        <v>511</v>
      </c>
      <c r="K144" s="281" t="s">
        <v>336</v>
      </c>
      <c r="L144" s="293" t="s">
        <v>514</v>
      </c>
      <c r="M144" s="287" t="s">
        <v>14816</v>
      </c>
    </row>
    <row r="145" spans="1:13" ht="27">
      <c r="A145" s="287" t="str">
        <f t="shared" si="10"/>
        <v>DeclarationD11</v>
      </c>
      <c r="B145" s="287" t="s">
        <v>991</v>
      </c>
      <c r="C145" s="287" t="s">
        <v>1541</v>
      </c>
      <c r="D145" s="287" t="s">
        <v>1540</v>
      </c>
      <c r="E145" s="319" t="s">
        <v>13437</v>
      </c>
      <c r="F145" s="337" t="s">
        <v>1892</v>
      </c>
      <c r="G145" s="290" t="s">
        <v>15289</v>
      </c>
      <c r="H145" s="287" t="s">
        <v>1893</v>
      </c>
      <c r="I145" s="287" t="s">
        <v>1894</v>
      </c>
      <c r="J145" s="287" t="s">
        <v>1895</v>
      </c>
      <c r="K145" s="290" t="s">
        <v>1896</v>
      </c>
      <c r="L145" s="299" t="s">
        <v>1897</v>
      </c>
      <c r="M145" s="287" t="s">
        <v>14817</v>
      </c>
    </row>
    <row r="146" spans="1:13" ht="27">
      <c r="A146" s="287" t="str">
        <f t="shared" si="10"/>
        <v>DeclarationB12</v>
      </c>
      <c r="B146" s="287" t="s">
        <v>991</v>
      </c>
      <c r="C146" s="287" t="s">
        <v>958</v>
      </c>
      <c r="D146" s="287" t="s">
        <v>462</v>
      </c>
      <c r="E146" s="319" t="s">
        <v>13438</v>
      </c>
      <c r="F146" s="337" t="s">
        <v>14402</v>
      </c>
      <c r="G146" s="290" t="s">
        <v>1081</v>
      </c>
      <c r="H146" s="287" t="s">
        <v>370</v>
      </c>
      <c r="I146" s="287" t="s">
        <v>223</v>
      </c>
      <c r="J146" s="287" t="s">
        <v>2191</v>
      </c>
      <c r="K146" s="281" t="s">
        <v>337</v>
      </c>
      <c r="L146" s="293" t="s">
        <v>13536</v>
      </c>
      <c r="M146" s="287" t="s">
        <v>14818</v>
      </c>
    </row>
    <row r="147" spans="1:13" ht="27">
      <c r="A147" s="287" t="str">
        <f t="shared" si="10"/>
        <v>DeclarationB13</v>
      </c>
      <c r="B147" s="287" t="s">
        <v>991</v>
      </c>
      <c r="C147" s="287" t="s">
        <v>959</v>
      </c>
      <c r="D147" s="287" t="s">
        <v>463</v>
      </c>
      <c r="E147" s="319" t="s">
        <v>13439</v>
      </c>
      <c r="F147" s="337" t="s">
        <v>14403</v>
      </c>
      <c r="G147" s="290" t="s">
        <v>546</v>
      </c>
      <c r="H147" s="287" t="s">
        <v>371</v>
      </c>
      <c r="I147" s="287" t="s">
        <v>224</v>
      </c>
      <c r="J147" s="287" t="s">
        <v>2192</v>
      </c>
      <c r="K147" s="281" t="s">
        <v>13567</v>
      </c>
      <c r="L147" s="293" t="s">
        <v>13537</v>
      </c>
      <c r="M147" s="287" t="s">
        <v>14819</v>
      </c>
    </row>
    <row r="148" spans="1:13">
      <c r="A148" s="287" t="str">
        <f t="shared" si="10"/>
        <v>DeclarationB14</v>
      </c>
      <c r="B148" s="287" t="s">
        <v>991</v>
      </c>
      <c r="C148" s="287" t="s">
        <v>960</v>
      </c>
      <c r="D148" s="287" t="s">
        <v>834</v>
      </c>
      <c r="E148" s="253" t="s">
        <v>13440</v>
      </c>
      <c r="F148" s="337" t="s">
        <v>14404</v>
      </c>
      <c r="G148" s="290" t="s">
        <v>1082</v>
      </c>
      <c r="H148" s="287" t="s">
        <v>874</v>
      </c>
      <c r="I148" s="287" t="s">
        <v>225</v>
      </c>
      <c r="J148" s="287" t="s">
        <v>874</v>
      </c>
      <c r="K148" s="281" t="s">
        <v>338</v>
      </c>
      <c r="L148" s="293" t="s">
        <v>448</v>
      </c>
      <c r="M148" s="287" t="s">
        <v>14820</v>
      </c>
    </row>
    <row r="149" spans="1:13">
      <c r="A149" s="287" t="str">
        <f t="shared" si="10"/>
        <v>DeclarationB15</v>
      </c>
      <c r="B149" s="287" t="s">
        <v>991</v>
      </c>
      <c r="C149" s="287" t="s">
        <v>961</v>
      </c>
      <c r="D149" s="287" t="s">
        <v>464</v>
      </c>
      <c r="E149" s="253" t="s">
        <v>13441</v>
      </c>
      <c r="F149" s="337" t="s">
        <v>14405</v>
      </c>
      <c r="G149" s="290" t="s">
        <v>875</v>
      </c>
      <c r="H149" s="287" t="s">
        <v>372</v>
      </c>
      <c r="I149" s="287" t="s">
        <v>226</v>
      </c>
      <c r="J149" s="287" t="s">
        <v>2193</v>
      </c>
      <c r="K149" s="281" t="s">
        <v>13568</v>
      </c>
      <c r="L149" s="293" t="s">
        <v>172</v>
      </c>
      <c r="M149" s="287" t="s">
        <v>14821</v>
      </c>
    </row>
    <row r="150" spans="1:13">
      <c r="A150" s="287" t="str">
        <f t="shared" si="10"/>
        <v>DeclarationB16</v>
      </c>
      <c r="B150" s="287" t="s">
        <v>991</v>
      </c>
      <c r="C150" s="287" t="s">
        <v>962</v>
      </c>
      <c r="D150" s="287" t="s">
        <v>465</v>
      </c>
      <c r="E150" s="253" t="s">
        <v>13442</v>
      </c>
      <c r="F150" s="337" t="s">
        <v>14406</v>
      </c>
      <c r="G150" s="290" t="s">
        <v>1083</v>
      </c>
      <c r="H150" s="287" t="s">
        <v>373</v>
      </c>
      <c r="I150" s="287" t="s">
        <v>227</v>
      </c>
      <c r="J150" s="287" t="s">
        <v>2194</v>
      </c>
      <c r="K150" s="281" t="s">
        <v>13569</v>
      </c>
      <c r="L150" s="293" t="s">
        <v>173</v>
      </c>
      <c r="M150" s="287" t="s">
        <v>14822</v>
      </c>
    </row>
    <row r="151" spans="1:13">
      <c r="A151" s="287" t="str">
        <f t="shared" si="10"/>
        <v>DeclarationB17</v>
      </c>
      <c r="B151" s="287" t="s">
        <v>991</v>
      </c>
      <c r="C151" s="287" t="s">
        <v>963</v>
      </c>
      <c r="D151" s="287" t="s">
        <v>466</v>
      </c>
      <c r="E151" s="253" t="s">
        <v>13443</v>
      </c>
      <c r="F151" s="337" t="s">
        <v>14407</v>
      </c>
      <c r="G151" s="290" t="s">
        <v>547</v>
      </c>
      <c r="H151" s="287" t="s">
        <v>374</v>
      </c>
      <c r="I151" s="287" t="s">
        <v>228</v>
      </c>
      <c r="J151" s="287" t="s">
        <v>2195</v>
      </c>
      <c r="K151" s="281" t="s">
        <v>13570</v>
      </c>
      <c r="L151" s="293" t="s">
        <v>174</v>
      </c>
      <c r="M151" s="287" t="s">
        <v>14823</v>
      </c>
    </row>
    <row r="152" spans="1:13">
      <c r="A152" s="287" t="str">
        <f t="shared" si="10"/>
        <v>DeclarationB18</v>
      </c>
      <c r="B152" s="287" t="s">
        <v>991</v>
      </c>
      <c r="C152" s="287" t="s">
        <v>964</v>
      </c>
      <c r="D152" s="287" t="s">
        <v>497</v>
      </c>
      <c r="E152" s="253" t="s">
        <v>13444</v>
      </c>
      <c r="F152" s="337" t="s">
        <v>14408</v>
      </c>
      <c r="G152" s="290" t="s">
        <v>15290</v>
      </c>
      <c r="H152" s="287" t="s">
        <v>130</v>
      </c>
      <c r="I152" s="287" t="s">
        <v>229</v>
      </c>
      <c r="J152" s="287" t="s">
        <v>1374</v>
      </c>
      <c r="K152" s="281" t="s">
        <v>13571</v>
      </c>
      <c r="L152" s="293" t="s">
        <v>175</v>
      </c>
      <c r="M152" s="287" t="s">
        <v>14824</v>
      </c>
    </row>
    <row r="153" spans="1:13">
      <c r="A153" s="287" t="str">
        <f t="shared" si="10"/>
        <v>DeclarationB19</v>
      </c>
      <c r="B153" s="287" t="s">
        <v>991</v>
      </c>
      <c r="C153" s="287" t="s">
        <v>965</v>
      </c>
      <c r="D153" s="287" t="s">
        <v>498</v>
      </c>
      <c r="E153" s="253" t="s">
        <v>13445</v>
      </c>
      <c r="F153" s="337" t="s">
        <v>14409</v>
      </c>
      <c r="G153" s="290" t="s">
        <v>15291</v>
      </c>
      <c r="H153" s="287" t="s">
        <v>628</v>
      </c>
      <c r="I153" s="287" t="s">
        <v>13565</v>
      </c>
      <c r="J153" s="287" t="s">
        <v>2196</v>
      </c>
      <c r="K153" s="281" t="s">
        <v>13566</v>
      </c>
      <c r="L153" s="293" t="s">
        <v>176</v>
      </c>
      <c r="M153" s="287" t="s">
        <v>14825</v>
      </c>
    </row>
    <row r="154" spans="1:13">
      <c r="A154" s="287" t="str">
        <f t="shared" si="10"/>
        <v>DeclarationB20</v>
      </c>
      <c r="B154" s="287" t="s">
        <v>991</v>
      </c>
      <c r="C154" s="287" t="s">
        <v>966</v>
      </c>
      <c r="D154" s="287" t="s">
        <v>499</v>
      </c>
      <c r="E154" s="253" t="s">
        <v>13446</v>
      </c>
      <c r="F154" s="337" t="s">
        <v>14410</v>
      </c>
      <c r="G154" s="290" t="s">
        <v>15292</v>
      </c>
      <c r="H154" s="287" t="s">
        <v>375</v>
      </c>
      <c r="I154" s="287" t="s">
        <v>230</v>
      </c>
      <c r="J154" s="287" t="s">
        <v>2197</v>
      </c>
      <c r="K154" s="281" t="s">
        <v>13572</v>
      </c>
      <c r="L154" s="293" t="s">
        <v>177</v>
      </c>
      <c r="M154" s="287" t="s">
        <v>14826</v>
      </c>
    </row>
    <row r="155" spans="1:13">
      <c r="A155" s="287" t="str">
        <f t="shared" si="10"/>
        <v>DeclarationB21</v>
      </c>
      <c r="B155" s="287" t="s">
        <v>991</v>
      </c>
      <c r="C155" s="287" t="s">
        <v>967</v>
      </c>
      <c r="D155" s="287" t="s">
        <v>13975</v>
      </c>
      <c r="E155" s="253" t="s">
        <v>13976</v>
      </c>
      <c r="F155" s="326" t="s">
        <v>13977</v>
      </c>
      <c r="G155" s="290" t="s">
        <v>15293</v>
      </c>
      <c r="H155" s="287" t="s">
        <v>376</v>
      </c>
      <c r="I155" s="287" t="s">
        <v>13978</v>
      </c>
      <c r="J155" s="287" t="s">
        <v>13979</v>
      </c>
      <c r="K155" s="281" t="s">
        <v>13980</v>
      </c>
      <c r="L155" s="293" t="s">
        <v>13981</v>
      </c>
      <c r="M155" s="287" t="s">
        <v>13982</v>
      </c>
    </row>
    <row r="156" spans="1:13">
      <c r="A156" s="287" t="str">
        <f t="shared" si="10"/>
        <v>DeclarationB22</v>
      </c>
      <c r="B156" s="287" t="s">
        <v>991</v>
      </c>
      <c r="C156" s="287" t="s">
        <v>968</v>
      </c>
      <c r="D156" s="287" t="s">
        <v>467</v>
      </c>
      <c r="E156" s="282" t="s">
        <v>13447</v>
      </c>
      <c r="F156" s="337" t="s">
        <v>14411</v>
      </c>
      <c r="G156" s="290" t="s">
        <v>548</v>
      </c>
      <c r="H156" s="287" t="s">
        <v>377</v>
      </c>
      <c r="I156" s="287" t="s">
        <v>231</v>
      </c>
      <c r="J156" s="287" t="s">
        <v>1375</v>
      </c>
      <c r="K156" s="281" t="s">
        <v>13573</v>
      </c>
      <c r="L156" s="293" t="s">
        <v>178</v>
      </c>
      <c r="M156" s="287" t="s">
        <v>14827</v>
      </c>
    </row>
    <row r="157" spans="1:13" ht="27">
      <c r="A157" s="287" t="str">
        <f t="shared" si="10"/>
        <v>DeclarationB24</v>
      </c>
      <c r="B157" s="287" t="s">
        <v>991</v>
      </c>
      <c r="C157" s="287" t="s">
        <v>996</v>
      </c>
      <c r="D157" s="287" t="s">
        <v>14106</v>
      </c>
      <c r="E157" s="253" t="s">
        <v>14107</v>
      </c>
      <c r="F157" s="337" t="s">
        <v>14412</v>
      </c>
      <c r="G157" s="290" t="s">
        <v>14108</v>
      </c>
      <c r="H157" s="287" t="s">
        <v>14109</v>
      </c>
      <c r="I157" s="287" t="s">
        <v>14110</v>
      </c>
      <c r="J157" s="287" t="s">
        <v>14111</v>
      </c>
      <c r="K157" s="281" t="s">
        <v>14112</v>
      </c>
      <c r="L157" s="293" t="s">
        <v>14113</v>
      </c>
      <c r="M157" s="287" t="s">
        <v>14114</v>
      </c>
    </row>
    <row r="158" spans="1:13" ht="29">
      <c r="A158" s="287" t="str">
        <f t="shared" si="10"/>
        <v>DeclarationB25</v>
      </c>
      <c r="B158" s="287" t="s">
        <v>991</v>
      </c>
      <c r="C158" s="287" t="s">
        <v>476</v>
      </c>
      <c r="D158" s="289" t="s">
        <v>12496</v>
      </c>
      <c r="E158" s="254" t="s">
        <v>13448</v>
      </c>
      <c r="F158" s="332" t="s">
        <v>14413</v>
      </c>
      <c r="G158" s="343" t="s">
        <v>14513</v>
      </c>
      <c r="H158" s="295" t="s">
        <v>14563</v>
      </c>
      <c r="I158" s="295" t="s">
        <v>14618</v>
      </c>
      <c r="J158" s="295" t="s">
        <v>14953</v>
      </c>
      <c r="K158" s="296" t="s">
        <v>14675</v>
      </c>
      <c r="L158" s="297" t="s">
        <v>13538</v>
      </c>
      <c r="M158" s="295" t="s">
        <v>14828</v>
      </c>
    </row>
    <row r="159" spans="1:13" ht="14.5">
      <c r="A159" s="287" t="str">
        <f t="shared" si="10"/>
        <v>DeclarationB31</v>
      </c>
      <c r="B159" s="287" t="s">
        <v>991</v>
      </c>
      <c r="C159" s="287" t="s">
        <v>477</v>
      </c>
      <c r="D159" s="289" t="s">
        <v>12526</v>
      </c>
      <c r="E159" s="254" t="s">
        <v>12527</v>
      </c>
      <c r="F159" s="332" t="s">
        <v>14414</v>
      </c>
      <c r="G159" s="342" t="s">
        <v>12528</v>
      </c>
      <c r="H159" s="295" t="s">
        <v>14564</v>
      </c>
      <c r="I159" s="284" t="s">
        <v>12529</v>
      </c>
      <c r="J159" s="284" t="s">
        <v>12530</v>
      </c>
      <c r="K159" s="296" t="s">
        <v>12531</v>
      </c>
      <c r="L159" s="297" t="s">
        <v>12532</v>
      </c>
      <c r="M159" s="284" t="s">
        <v>12533</v>
      </c>
    </row>
    <row r="160" spans="1:13" ht="54">
      <c r="A160" s="287" t="str">
        <f t="shared" si="10"/>
        <v>DeclarationB37</v>
      </c>
      <c r="B160" s="287" t="s">
        <v>991</v>
      </c>
      <c r="C160" s="287" t="s">
        <v>478</v>
      </c>
      <c r="D160" s="289" t="s">
        <v>2300</v>
      </c>
      <c r="E160" s="282" t="s">
        <v>13449</v>
      </c>
      <c r="F160" s="338" t="s">
        <v>14415</v>
      </c>
      <c r="G160" s="341" t="s">
        <v>2377</v>
      </c>
      <c r="H160" s="289" t="s">
        <v>2378</v>
      </c>
      <c r="I160" s="289" t="s">
        <v>2379</v>
      </c>
      <c r="J160" s="289" t="s">
        <v>15382</v>
      </c>
      <c r="K160" s="283" t="s">
        <v>2380</v>
      </c>
      <c r="L160" s="294" t="s">
        <v>2381</v>
      </c>
      <c r="M160" s="289" t="s">
        <v>2382</v>
      </c>
    </row>
    <row r="161" spans="1:13" ht="40.5">
      <c r="A161" s="287" t="str">
        <f t="shared" si="10"/>
        <v>DeclarationB43</v>
      </c>
      <c r="B161" s="287" t="s">
        <v>991</v>
      </c>
      <c r="C161" s="287" t="s">
        <v>479</v>
      </c>
      <c r="D161" s="289" t="s">
        <v>13995</v>
      </c>
      <c r="E161" s="289" t="s">
        <v>14233</v>
      </c>
      <c r="F161" s="338" t="s">
        <v>15123</v>
      </c>
      <c r="G161" s="341" t="s">
        <v>15294</v>
      </c>
      <c r="H161" s="289" t="s">
        <v>14565</v>
      </c>
      <c r="I161" s="289" t="s">
        <v>14619</v>
      </c>
      <c r="J161" s="289" t="s">
        <v>15383</v>
      </c>
      <c r="K161" s="289" t="s">
        <v>14676</v>
      </c>
      <c r="L161" s="289" t="s">
        <v>14733</v>
      </c>
      <c r="M161" s="289" t="s">
        <v>14829</v>
      </c>
    </row>
    <row r="162" spans="1:13" ht="40.5">
      <c r="A162" s="287" t="str">
        <f t="shared" si="10"/>
        <v>DeclarationB49</v>
      </c>
      <c r="B162" s="287" t="s">
        <v>991</v>
      </c>
      <c r="C162" s="287" t="s">
        <v>480</v>
      </c>
      <c r="D162" s="289" t="s">
        <v>13986</v>
      </c>
      <c r="E162" s="282" t="s">
        <v>13987</v>
      </c>
      <c r="F162" s="338" t="s">
        <v>14416</v>
      </c>
      <c r="G162" s="341" t="s">
        <v>13988</v>
      </c>
      <c r="H162" s="289" t="s">
        <v>13989</v>
      </c>
      <c r="I162" s="289" t="s">
        <v>13990</v>
      </c>
      <c r="J162" s="289" t="s">
        <v>13991</v>
      </c>
      <c r="K162" s="283" t="s">
        <v>13992</v>
      </c>
      <c r="L162" s="294" t="s">
        <v>13993</v>
      </c>
      <c r="M162" s="289" t="s">
        <v>13994</v>
      </c>
    </row>
    <row r="163" spans="1:13" ht="29">
      <c r="A163" s="287" t="str">
        <f t="shared" si="10"/>
        <v>DeclarationB55</v>
      </c>
      <c r="B163" s="287" t="s">
        <v>991</v>
      </c>
      <c r="C163" s="287" t="s">
        <v>481</v>
      </c>
      <c r="D163" s="289" t="s">
        <v>13996</v>
      </c>
      <c r="E163" s="320" t="s">
        <v>14234</v>
      </c>
      <c r="F163" s="335" t="s">
        <v>13997</v>
      </c>
      <c r="G163" s="342" t="s">
        <v>13998</v>
      </c>
      <c r="H163" s="284" t="s">
        <v>13999</v>
      </c>
      <c r="I163" s="284" t="s">
        <v>14000</v>
      </c>
      <c r="J163" s="284" t="s">
        <v>14001</v>
      </c>
      <c r="K163" s="296" t="s">
        <v>14002</v>
      </c>
      <c r="L163" s="297" t="s">
        <v>14003</v>
      </c>
      <c r="M163" s="284" t="s">
        <v>14004</v>
      </c>
    </row>
    <row r="164" spans="1:13" ht="29">
      <c r="A164" s="287" t="str">
        <f t="shared" si="10"/>
        <v>DeclarationB61</v>
      </c>
      <c r="B164" s="287" t="s">
        <v>991</v>
      </c>
      <c r="C164" s="287" t="s">
        <v>999</v>
      </c>
      <c r="D164" s="289" t="s">
        <v>14005</v>
      </c>
      <c r="E164" s="318" t="s">
        <v>14006</v>
      </c>
      <c r="F164" s="338" t="s">
        <v>14417</v>
      </c>
      <c r="G164" s="341" t="s">
        <v>14007</v>
      </c>
      <c r="H164" s="289" t="s">
        <v>14008</v>
      </c>
      <c r="I164" s="289" t="s">
        <v>14009</v>
      </c>
      <c r="J164" s="289" t="s">
        <v>14010</v>
      </c>
      <c r="K164" s="283" t="s">
        <v>14011</v>
      </c>
      <c r="L164" s="294" t="s">
        <v>14012</v>
      </c>
      <c r="M164" s="289" t="s">
        <v>14013</v>
      </c>
    </row>
    <row r="165" spans="1:13" ht="40.5">
      <c r="A165" s="287" t="str">
        <f t="shared" si="10"/>
        <v>DeclarationB67</v>
      </c>
      <c r="B165" s="287" t="s">
        <v>991</v>
      </c>
      <c r="C165" s="287" t="s">
        <v>1249</v>
      </c>
      <c r="D165" s="289" t="s">
        <v>14014</v>
      </c>
      <c r="E165" s="318" t="s">
        <v>14015</v>
      </c>
      <c r="F165" s="338" t="s">
        <v>14418</v>
      </c>
      <c r="G165" s="341" t="s">
        <v>15295</v>
      </c>
      <c r="H165" s="289" t="s">
        <v>14016</v>
      </c>
      <c r="I165" s="289" t="s">
        <v>14017</v>
      </c>
      <c r="J165" s="289" t="s">
        <v>14018</v>
      </c>
      <c r="K165" s="283" t="s">
        <v>14019</v>
      </c>
      <c r="L165" s="294" t="s">
        <v>14020</v>
      </c>
      <c r="M165" s="289" t="s">
        <v>14021</v>
      </c>
    </row>
    <row r="166" spans="1:13" ht="27">
      <c r="A166" s="287" t="str">
        <f t="shared" si="10"/>
        <v>DeclarationB73</v>
      </c>
      <c r="B166" s="287" t="s">
        <v>991</v>
      </c>
      <c r="C166" s="287" t="s">
        <v>1259</v>
      </c>
      <c r="D166" s="287" t="s">
        <v>1037</v>
      </c>
      <c r="E166" s="319" t="s">
        <v>13450</v>
      </c>
      <c r="F166" s="337" t="s">
        <v>14419</v>
      </c>
      <c r="G166" s="290" t="s">
        <v>919</v>
      </c>
      <c r="H166" s="287" t="s">
        <v>1237</v>
      </c>
      <c r="I166" s="287" t="s">
        <v>232</v>
      </c>
      <c r="J166" s="287" t="s">
        <v>1245</v>
      </c>
      <c r="K166" s="281" t="s">
        <v>268</v>
      </c>
      <c r="L166" s="293" t="s">
        <v>620</v>
      </c>
      <c r="M166" s="287" t="s">
        <v>14830</v>
      </c>
    </row>
    <row r="167" spans="1:13" ht="27">
      <c r="A167" s="287" t="str">
        <f t="shared" si="10"/>
        <v>DeclarationB75</v>
      </c>
      <c r="B167" s="287" t="s">
        <v>991</v>
      </c>
      <c r="C167" s="287" t="s">
        <v>1260</v>
      </c>
      <c r="D167" s="287" t="s">
        <v>14954</v>
      </c>
      <c r="E167" s="287" t="s">
        <v>14235</v>
      </c>
      <c r="F167" s="337" t="s">
        <v>14420</v>
      </c>
      <c r="G167" s="290" t="s">
        <v>15296</v>
      </c>
      <c r="H167" s="287" t="s">
        <v>14566</v>
      </c>
      <c r="I167" s="287" t="s">
        <v>14620</v>
      </c>
      <c r="J167" s="287" t="s">
        <v>15384</v>
      </c>
      <c r="K167" s="287" t="s">
        <v>14677</v>
      </c>
      <c r="L167" s="287" t="s">
        <v>14734</v>
      </c>
      <c r="M167" s="287" t="s">
        <v>14831</v>
      </c>
    </row>
    <row r="168" spans="1:13" ht="67.5">
      <c r="A168" s="287" t="str">
        <f t="shared" si="10"/>
        <v>DeclarationB77</v>
      </c>
      <c r="B168" s="287" t="s">
        <v>991</v>
      </c>
      <c r="C168" s="287" t="s">
        <v>1261</v>
      </c>
      <c r="D168" s="287" t="s">
        <v>14955</v>
      </c>
      <c r="E168" s="287" t="s">
        <v>14236</v>
      </c>
      <c r="F168" s="337" t="s">
        <v>14421</v>
      </c>
      <c r="G168" s="290" t="s">
        <v>14514</v>
      </c>
      <c r="H168" s="287" t="s">
        <v>14567</v>
      </c>
      <c r="I168" s="287" t="s">
        <v>14621</v>
      </c>
      <c r="J168" s="287" t="s">
        <v>15385</v>
      </c>
      <c r="K168" s="287" t="s">
        <v>14678</v>
      </c>
      <c r="L168" s="287" t="s">
        <v>14735</v>
      </c>
      <c r="M168" s="287" t="s">
        <v>14832</v>
      </c>
    </row>
    <row r="169" spans="1:13" ht="54">
      <c r="A169" s="287" t="str">
        <f t="shared" ref="A169" si="11">B169&amp;C169</f>
        <v>DeclarationB79</v>
      </c>
      <c r="B169" s="287" t="s">
        <v>991</v>
      </c>
      <c r="C169" s="287" t="s">
        <v>482</v>
      </c>
      <c r="D169" s="289" t="s">
        <v>14023</v>
      </c>
      <c r="E169" s="318" t="s">
        <v>14024</v>
      </c>
      <c r="F169" s="338" t="s">
        <v>15124</v>
      </c>
      <c r="G169" s="341" t="s">
        <v>14025</v>
      </c>
      <c r="H169" s="289" t="s">
        <v>14026</v>
      </c>
      <c r="I169" s="289" t="s">
        <v>14027</v>
      </c>
      <c r="J169" s="289" t="s">
        <v>15386</v>
      </c>
      <c r="K169" s="283" t="s">
        <v>14028</v>
      </c>
      <c r="L169" s="294" t="s">
        <v>14029</v>
      </c>
      <c r="M169" s="289" t="s">
        <v>14030</v>
      </c>
    </row>
    <row r="170" spans="1:13" ht="27">
      <c r="A170" s="287" t="str">
        <f t="shared" ref="A170:A205" si="12">B170&amp;C170</f>
        <v>DeclarationB81</v>
      </c>
      <c r="B170" s="287" t="s">
        <v>991</v>
      </c>
      <c r="C170" s="287" t="s">
        <v>483</v>
      </c>
      <c r="D170" s="289" t="s">
        <v>14980</v>
      </c>
      <c r="E170" s="289" t="s">
        <v>14237</v>
      </c>
      <c r="F170" s="338" t="s">
        <v>15125</v>
      </c>
      <c r="G170" s="341" t="s">
        <v>14515</v>
      </c>
      <c r="H170" s="289" t="s">
        <v>14568</v>
      </c>
      <c r="I170" s="289" t="s">
        <v>14622</v>
      </c>
      <c r="J170" s="289" t="s">
        <v>14979</v>
      </c>
      <c r="K170" s="289" t="s">
        <v>14679</v>
      </c>
      <c r="L170" s="289" t="s">
        <v>14736</v>
      </c>
      <c r="M170" s="289" t="s">
        <v>14833</v>
      </c>
    </row>
    <row r="171" spans="1:13" ht="29">
      <c r="A171" s="287" t="str">
        <f t="shared" si="12"/>
        <v>DeclarationB83</v>
      </c>
      <c r="B171" s="287" t="s">
        <v>991</v>
      </c>
      <c r="C171" s="287" t="s">
        <v>484</v>
      </c>
      <c r="D171" s="289" t="s">
        <v>14031</v>
      </c>
      <c r="E171" s="320" t="s">
        <v>14032</v>
      </c>
      <c r="F171" s="332" t="s">
        <v>14422</v>
      </c>
      <c r="G171" s="342" t="s">
        <v>14033</v>
      </c>
      <c r="H171" s="284" t="s">
        <v>14034</v>
      </c>
      <c r="I171" s="284" t="s">
        <v>14035</v>
      </c>
      <c r="J171" s="284" t="s">
        <v>14036</v>
      </c>
      <c r="K171" s="296" t="s">
        <v>14037</v>
      </c>
      <c r="L171" s="297" t="s">
        <v>14038</v>
      </c>
      <c r="M171" s="284" t="s">
        <v>14039</v>
      </c>
    </row>
    <row r="172" spans="1:13" ht="40.5">
      <c r="A172" s="287" t="str">
        <f t="shared" si="12"/>
        <v>DeclarationB85</v>
      </c>
      <c r="B172" s="287" t="s">
        <v>991</v>
      </c>
      <c r="C172" s="287" t="s">
        <v>485</v>
      </c>
      <c r="D172" s="287" t="s">
        <v>14040</v>
      </c>
      <c r="E172" s="319" t="s">
        <v>14041</v>
      </c>
      <c r="F172" s="337" t="s">
        <v>15126</v>
      </c>
      <c r="G172" s="290" t="s">
        <v>14042</v>
      </c>
      <c r="H172" s="287" t="s">
        <v>14043</v>
      </c>
      <c r="I172" s="287" t="s">
        <v>14044</v>
      </c>
      <c r="J172" s="287" t="s">
        <v>15387</v>
      </c>
      <c r="K172" s="281" t="s">
        <v>14045</v>
      </c>
      <c r="L172" s="293" t="s">
        <v>14046</v>
      </c>
      <c r="M172" s="287" t="s">
        <v>14047</v>
      </c>
    </row>
    <row r="173" spans="1:13" ht="27">
      <c r="A173" s="287" t="str">
        <f t="shared" si="12"/>
        <v>DeclarationB87</v>
      </c>
      <c r="B173" s="287" t="s">
        <v>991</v>
      </c>
      <c r="C173" s="287" t="s">
        <v>13984</v>
      </c>
      <c r="D173" s="287" t="s">
        <v>14048</v>
      </c>
      <c r="E173" s="319" t="s">
        <v>14049</v>
      </c>
      <c r="F173" s="337" t="s">
        <v>14423</v>
      </c>
      <c r="G173" s="290" t="s">
        <v>14050</v>
      </c>
      <c r="H173" s="287" t="s">
        <v>14051</v>
      </c>
      <c r="I173" s="287" t="s">
        <v>14052</v>
      </c>
      <c r="J173" s="287" t="s">
        <v>14053</v>
      </c>
      <c r="K173" s="281" t="s">
        <v>14054</v>
      </c>
      <c r="L173" s="293" t="s">
        <v>14055</v>
      </c>
      <c r="M173" s="287" t="s">
        <v>14056</v>
      </c>
    </row>
    <row r="174" spans="1:13" ht="29">
      <c r="A174" s="287" t="str">
        <f t="shared" si="12"/>
        <v>DeclarationB89</v>
      </c>
      <c r="B174" s="287" t="s">
        <v>991</v>
      </c>
      <c r="C174" s="287" t="s">
        <v>13985</v>
      </c>
      <c r="D174" s="287" t="s">
        <v>14139</v>
      </c>
      <c r="E174" s="324" t="s">
        <v>15083</v>
      </c>
      <c r="F174" s="332" t="s">
        <v>15127</v>
      </c>
      <c r="G174" s="324" t="s">
        <v>15084</v>
      </c>
      <c r="H174" s="324" t="s">
        <v>15085</v>
      </c>
      <c r="I174" s="324" t="s">
        <v>15086</v>
      </c>
      <c r="J174" s="324" t="s">
        <v>15087</v>
      </c>
      <c r="K174" s="324" t="s">
        <v>15088</v>
      </c>
      <c r="L174" s="324" t="s">
        <v>15089</v>
      </c>
      <c r="M174" s="324" t="s">
        <v>15090</v>
      </c>
    </row>
    <row r="175" spans="1:13">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14834</v>
      </c>
    </row>
    <row r="176" spans="1:13">
      <c r="A176" s="287" t="str">
        <f t="shared" si="12"/>
        <v>DeclarationB74</v>
      </c>
      <c r="B176" s="287" t="s">
        <v>991</v>
      </c>
      <c r="C176" s="287" t="s">
        <v>13983</v>
      </c>
      <c r="D176" s="287" t="s">
        <v>1038</v>
      </c>
      <c r="E176" s="253" t="s">
        <v>932</v>
      </c>
      <c r="F176" s="337" t="s">
        <v>14424</v>
      </c>
      <c r="G176" s="290" t="s">
        <v>933</v>
      </c>
      <c r="H176" s="287" t="s">
        <v>1038</v>
      </c>
      <c r="I176" s="287" t="s">
        <v>934</v>
      </c>
      <c r="J176" s="287" t="s">
        <v>935</v>
      </c>
      <c r="K176" s="281" t="s">
        <v>931</v>
      </c>
      <c r="L176" s="293" t="s">
        <v>449</v>
      </c>
      <c r="M176" s="287" t="s">
        <v>14835</v>
      </c>
    </row>
    <row r="177" spans="1:13">
      <c r="A177" s="287" t="str">
        <f t="shared" si="12"/>
        <v>DeclarationG25</v>
      </c>
      <c r="B177" s="287" t="s">
        <v>991</v>
      </c>
      <c r="C177" s="287" t="s">
        <v>524</v>
      </c>
      <c r="D177" s="287" t="s">
        <v>835</v>
      </c>
      <c r="E177" s="253" t="s">
        <v>863</v>
      </c>
      <c r="F177" s="337" t="s">
        <v>14425</v>
      </c>
      <c r="G177" s="290" t="s">
        <v>923</v>
      </c>
      <c r="H177" s="287" t="s">
        <v>924</v>
      </c>
      <c r="I177" s="287" t="s">
        <v>925</v>
      </c>
      <c r="J177" s="287" t="s">
        <v>1027</v>
      </c>
      <c r="K177" s="281" t="s">
        <v>926</v>
      </c>
      <c r="L177" s="293" t="s">
        <v>451</v>
      </c>
      <c r="M177" s="287" t="s">
        <v>14836</v>
      </c>
    </row>
    <row r="178" spans="1:13">
      <c r="A178" s="287" t="str">
        <f t="shared" si="12"/>
        <v>DeclarationB26</v>
      </c>
      <c r="B178" s="287" t="s">
        <v>991</v>
      </c>
      <c r="C178" s="287" t="s">
        <v>515</v>
      </c>
      <c r="D178" s="287" t="s">
        <v>1262</v>
      </c>
      <c r="E178" s="253" t="s">
        <v>13451</v>
      </c>
      <c r="F178" s="337" t="s">
        <v>14426</v>
      </c>
      <c r="G178" s="290" t="s">
        <v>1263</v>
      </c>
      <c r="H178" s="287" t="s">
        <v>1264</v>
      </c>
      <c r="I178" s="287" t="s">
        <v>233</v>
      </c>
      <c r="J178" s="287" t="s">
        <v>1265</v>
      </c>
      <c r="K178" s="281" t="s">
        <v>1266</v>
      </c>
      <c r="L178" s="293" t="s">
        <v>1266</v>
      </c>
      <c r="M178" s="287" t="s">
        <v>14837</v>
      </c>
    </row>
    <row r="179" spans="1:13">
      <c r="A179" s="287" t="str">
        <f t="shared" si="12"/>
        <v>DeclarationB27</v>
      </c>
      <c r="B179" s="287" t="s">
        <v>991</v>
      </c>
      <c r="C179" s="287" t="s">
        <v>516</v>
      </c>
      <c r="D179" s="287" t="s">
        <v>1267</v>
      </c>
      <c r="E179" s="253" t="s">
        <v>13452</v>
      </c>
      <c r="F179" s="337" t="s">
        <v>14427</v>
      </c>
      <c r="G179" s="290" t="s">
        <v>1268</v>
      </c>
      <c r="H179" s="287" t="s">
        <v>1269</v>
      </c>
      <c r="I179" s="287" t="s">
        <v>234</v>
      </c>
      <c r="J179" s="287" t="s">
        <v>1270</v>
      </c>
      <c r="K179" s="281" t="s">
        <v>1271</v>
      </c>
      <c r="L179" s="293" t="s">
        <v>1272</v>
      </c>
      <c r="M179" s="287" t="s">
        <v>14838</v>
      </c>
    </row>
    <row r="180" spans="1:13">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14839</v>
      </c>
    </row>
    <row r="181" spans="1:13">
      <c r="A181" s="287" t="str">
        <f t="shared" si="12"/>
        <v>DeclarationB29</v>
      </c>
      <c r="B181" s="287" t="s">
        <v>991</v>
      </c>
      <c r="C181" s="287" t="s">
        <v>518</v>
      </c>
      <c r="D181" s="287" t="s">
        <v>1278</v>
      </c>
      <c r="E181" s="282" t="s">
        <v>13453</v>
      </c>
      <c r="F181" s="337" t="s">
        <v>14428</v>
      </c>
      <c r="G181" s="290" t="s">
        <v>1279</v>
      </c>
      <c r="H181" s="287" t="s">
        <v>1280</v>
      </c>
      <c r="I181" s="287" t="s">
        <v>236</v>
      </c>
      <c r="J181" s="287" t="s">
        <v>1281</v>
      </c>
      <c r="K181" s="281" t="s">
        <v>1282</v>
      </c>
      <c r="L181" s="293" t="s">
        <v>1282</v>
      </c>
      <c r="M181" s="287" t="s">
        <v>14840</v>
      </c>
    </row>
    <row r="182" spans="1:13">
      <c r="A182" s="287" t="str">
        <f t="shared" si="12"/>
        <v>DeclarationB38</v>
      </c>
      <c r="B182" s="287" t="s">
        <v>991</v>
      </c>
      <c r="C182" s="287" t="s">
        <v>519</v>
      </c>
      <c r="D182" s="287" t="s">
        <v>1262</v>
      </c>
      <c r="E182" s="282" t="s">
        <v>13451</v>
      </c>
      <c r="F182" s="337" t="s">
        <v>14426</v>
      </c>
      <c r="G182" s="290" t="s">
        <v>1263</v>
      </c>
      <c r="H182" s="287" t="s">
        <v>1264</v>
      </c>
      <c r="I182" s="287" t="s">
        <v>233</v>
      </c>
      <c r="J182" s="287" t="s">
        <v>1265</v>
      </c>
      <c r="K182" s="281" t="s">
        <v>1266</v>
      </c>
      <c r="L182" s="293" t="s">
        <v>1266</v>
      </c>
      <c r="M182" s="287" t="s">
        <v>14837</v>
      </c>
    </row>
    <row r="183" spans="1:13">
      <c r="A183" s="287" t="str">
        <f t="shared" si="12"/>
        <v>DeclarationB39</v>
      </c>
      <c r="B183" s="287" t="s">
        <v>991</v>
      </c>
      <c r="C183" s="287" t="s">
        <v>520</v>
      </c>
      <c r="D183" s="287" t="s">
        <v>1267</v>
      </c>
      <c r="E183" s="282" t="s">
        <v>13452</v>
      </c>
      <c r="F183" s="337" t="s">
        <v>14427</v>
      </c>
      <c r="G183" s="290" t="s">
        <v>1268</v>
      </c>
      <c r="H183" s="287" t="s">
        <v>1269</v>
      </c>
      <c r="I183" s="287" t="s">
        <v>234</v>
      </c>
      <c r="J183" s="287" t="s">
        <v>1270</v>
      </c>
      <c r="K183" s="281" t="s">
        <v>1271</v>
      </c>
      <c r="L183" s="293" t="s">
        <v>1272</v>
      </c>
      <c r="M183" s="287" t="s">
        <v>14838</v>
      </c>
    </row>
    <row r="184" spans="1:13">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14839</v>
      </c>
    </row>
    <row r="185" spans="1:13">
      <c r="A185" s="287" t="str">
        <f t="shared" si="12"/>
        <v>DeclarationB41</v>
      </c>
      <c r="B185" s="287" t="s">
        <v>991</v>
      </c>
      <c r="C185" s="287" t="s">
        <v>522</v>
      </c>
      <c r="D185" s="287" t="s">
        <v>1278</v>
      </c>
      <c r="E185" s="282" t="s">
        <v>13453</v>
      </c>
      <c r="F185" s="337" t="s">
        <v>14428</v>
      </c>
      <c r="G185" s="290" t="s">
        <v>1279</v>
      </c>
      <c r="H185" s="287" t="s">
        <v>1280</v>
      </c>
      <c r="I185" s="287" t="s">
        <v>236</v>
      </c>
      <c r="J185" s="287" t="s">
        <v>1281</v>
      </c>
      <c r="K185" s="281" t="s">
        <v>1282</v>
      </c>
      <c r="L185" s="293" t="s">
        <v>1282</v>
      </c>
      <c r="M185" s="287" t="s">
        <v>14840</v>
      </c>
    </row>
    <row r="186" spans="1:13">
      <c r="A186" s="287" t="str">
        <f t="shared" si="12"/>
        <v>DeclarationB44</v>
      </c>
      <c r="B186" s="287" t="s">
        <v>991</v>
      </c>
      <c r="C186" s="287" t="s">
        <v>14120</v>
      </c>
      <c r="D186" s="287" t="s">
        <v>1262</v>
      </c>
      <c r="E186" s="282" t="s">
        <v>13451</v>
      </c>
      <c r="F186" s="337" t="s">
        <v>14426</v>
      </c>
      <c r="G186" s="290" t="s">
        <v>1263</v>
      </c>
      <c r="H186" s="287" t="s">
        <v>1264</v>
      </c>
      <c r="I186" s="287" t="s">
        <v>233</v>
      </c>
      <c r="J186" s="287" t="s">
        <v>1265</v>
      </c>
      <c r="K186" s="281" t="s">
        <v>1266</v>
      </c>
      <c r="L186" s="293" t="s">
        <v>1266</v>
      </c>
      <c r="M186" s="287" t="s">
        <v>14837</v>
      </c>
    </row>
    <row r="187" spans="1:13">
      <c r="A187" s="287" t="str">
        <f t="shared" si="12"/>
        <v>DeclarationB45</v>
      </c>
      <c r="B187" s="287" t="s">
        <v>991</v>
      </c>
      <c r="C187" s="287" t="s">
        <v>14121</v>
      </c>
      <c r="D187" s="287" t="s">
        <v>1267</v>
      </c>
      <c r="E187" s="282" t="s">
        <v>13452</v>
      </c>
      <c r="F187" s="337" t="s">
        <v>14427</v>
      </c>
      <c r="G187" s="290" t="s">
        <v>1268</v>
      </c>
      <c r="H187" s="287" t="s">
        <v>1269</v>
      </c>
      <c r="I187" s="287" t="s">
        <v>234</v>
      </c>
      <c r="J187" s="287" t="s">
        <v>1270</v>
      </c>
      <c r="K187" s="281" t="s">
        <v>1271</v>
      </c>
      <c r="L187" s="293" t="s">
        <v>1272</v>
      </c>
      <c r="M187" s="287" t="s">
        <v>14838</v>
      </c>
    </row>
    <row r="188" spans="1:13">
      <c r="A188" s="287" t="str">
        <f t="shared" si="12"/>
        <v>DeclarationB46</v>
      </c>
      <c r="B188" s="287" t="s">
        <v>991</v>
      </c>
      <c r="C188" s="287" t="s">
        <v>14122</v>
      </c>
      <c r="D188" s="287" t="s">
        <v>1273</v>
      </c>
      <c r="E188" s="282" t="s">
        <v>1274</v>
      </c>
      <c r="F188" s="337" t="s">
        <v>1274</v>
      </c>
      <c r="G188" s="290" t="s">
        <v>1275</v>
      </c>
      <c r="H188" s="287" t="s">
        <v>1276</v>
      </c>
      <c r="I188" s="287" t="s">
        <v>235</v>
      </c>
      <c r="J188" s="287" t="s">
        <v>1273</v>
      </c>
      <c r="K188" s="281" t="s">
        <v>1277</v>
      </c>
      <c r="L188" s="293" t="s">
        <v>1277</v>
      </c>
      <c r="M188" s="287" t="s">
        <v>14839</v>
      </c>
    </row>
    <row r="189" spans="1:13">
      <c r="A189" s="287" t="str">
        <f t="shared" si="12"/>
        <v>DeclarationB47</v>
      </c>
      <c r="B189" s="287" t="s">
        <v>991</v>
      </c>
      <c r="C189" s="287" t="s">
        <v>14123</v>
      </c>
      <c r="D189" s="287" t="s">
        <v>1278</v>
      </c>
      <c r="E189" s="282" t="s">
        <v>13453</v>
      </c>
      <c r="F189" s="337" t="s">
        <v>14428</v>
      </c>
      <c r="G189" s="290" t="s">
        <v>1279</v>
      </c>
      <c r="H189" s="287" t="s">
        <v>1280</v>
      </c>
      <c r="I189" s="287" t="s">
        <v>236</v>
      </c>
      <c r="J189" s="287" t="s">
        <v>1281</v>
      </c>
      <c r="K189" s="281" t="s">
        <v>1282</v>
      </c>
      <c r="L189" s="293" t="s">
        <v>1282</v>
      </c>
      <c r="M189" s="287" t="s">
        <v>14840</v>
      </c>
    </row>
    <row r="190" spans="1:13">
      <c r="A190" s="287" t="str">
        <f t="shared" si="12"/>
        <v>DeclarationAth</v>
      </c>
      <c r="B190" s="287" t="s">
        <v>991</v>
      </c>
      <c r="C190" s="287" t="s">
        <v>1283</v>
      </c>
      <c r="D190" s="287" t="s">
        <v>833</v>
      </c>
      <c r="E190" s="253" t="s">
        <v>13454</v>
      </c>
      <c r="F190" s="337" t="s">
        <v>14429</v>
      </c>
      <c r="G190" s="290" t="s">
        <v>927</v>
      </c>
      <c r="H190" s="287" t="s">
        <v>928</v>
      </c>
      <c r="I190" s="287" t="s">
        <v>929</v>
      </c>
      <c r="J190" s="287" t="s">
        <v>1246</v>
      </c>
      <c r="K190" s="281" t="s">
        <v>930</v>
      </c>
      <c r="L190" s="293" t="s">
        <v>452</v>
      </c>
      <c r="M190" s="287" t="s">
        <v>14841</v>
      </c>
    </row>
    <row r="191" spans="1:13">
      <c r="A191" s="287" t="str">
        <f t="shared" si="12"/>
        <v>DeclarationB96</v>
      </c>
      <c r="B191" s="287" t="s">
        <v>991</v>
      </c>
      <c r="C191" s="287" t="s">
        <v>12474</v>
      </c>
      <c r="D191" s="287" t="s">
        <v>488</v>
      </c>
      <c r="E191" s="253" t="s">
        <v>13455</v>
      </c>
      <c r="F191" s="337" t="s">
        <v>14430</v>
      </c>
      <c r="G191" s="290" t="s">
        <v>549</v>
      </c>
      <c r="H191" s="287" t="s">
        <v>378</v>
      </c>
      <c r="I191" s="287" t="s">
        <v>237</v>
      </c>
      <c r="J191" s="287" t="s">
        <v>16</v>
      </c>
      <c r="K191" s="281" t="s">
        <v>269</v>
      </c>
      <c r="L191" s="293" t="s">
        <v>179</v>
      </c>
      <c r="M191" s="287" t="s">
        <v>14842</v>
      </c>
    </row>
    <row r="192" spans="1:13">
      <c r="A192" s="287" t="str">
        <f t="shared" si="12"/>
        <v>DeclarationB97</v>
      </c>
      <c r="B192" s="287" t="s">
        <v>991</v>
      </c>
      <c r="C192" s="287" t="s">
        <v>12475</v>
      </c>
      <c r="D192" s="287" t="s">
        <v>489</v>
      </c>
      <c r="E192" s="253" t="s">
        <v>13456</v>
      </c>
      <c r="F192" s="337" t="s">
        <v>14431</v>
      </c>
      <c r="G192" s="290" t="s">
        <v>550</v>
      </c>
      <c r="H192" s="287" t="s">
        <v>489</v>
      </c>
      <c r="I192" s="287" t="s">
        <v>238</v>
      </c>
      <c r="J192" s="287" t="s">
        <v>17</v>
      </c>
      <c r="K192" s="281" t="s">
        <v>489</v>
      </c>
      <c r="L192" s="293" t="s">
        <v>180</v>
      </c>
      <c r="M192" s="287" t="s">
        <v>14843</v>
      </c>
    </row>
    <row r="193" spans="1:13">
      <c r="A193" s="287" t="str">
        <f t="shared" si="12"/>
        <v>DeclarationB98</v>
      </c>
      <c r="B193" s="287" t="s">
        <v>991</v>
      </c>
      <c r="C193" s="287" t="s">
        <v>12476</v>
      </c>
      <c r="D193" s="287" t="s">
        <v>490</v>
      </c>
      <c r="E193" s="282" t="s">
        <v>13457</v>
      </c>
      <c r="F193" s="337" t="s">
        <v>14432</v>
      </c>
      <c r="G193" s="290" t="s">
        <v>551</v>
      </c>
      <c r="H193" s="287" t="s">
        <v>379</v>
      </c>
      <c r="I193" s="287" t="s">
        <v>239</v>
      </c>
      <c r="J193" s="287" t="s">
        <v>18</v>
      </c>
      <c r="K193" s="281" t="s">
        <v>270</v>
      </c>
      <c r="L193" s="293" t="s">
        <v>181</v>
      </c>
      <c r="M193" s="287" t="s">
        <v>14844</v>
      </c>
    </row>
    <row r="194" spans="1:13" ht="14.5">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27">
      <c r="A195" s="287" t="str">
        <f t="shared" si="12"/>
        <v>DeclarationB100</v>
      </c>
      <c r="B195" s="287" t="s">
        <v>991</v>
      </c>
      <c r="C195" s="287" t="s">
        <v>12478</v>
      </c>
      <c r="D195" s="243" t="s">
        <v>2504</v>
      </c>
      <c r="E195" s="282" t="s">
        <v>13458</v>
      </c>
      <c r="F195" s="333" t="s">
        <v>14433</v>
      </c>
      <c r="G195" s="350" t="s">
        <v>14516</v>
      </c>
      <c r="H195" s="302" t="s">
        <v>12516</v>
      </c>
      <c r="I195" s="301" t="s">
        <v>14623</v>
      </c>
      <c r="J195" s="301" t="s">
        <v>14956</v>
      </c>
      <c r="K195" s="303" t="s">
        <v>14680</v>
      </c>
      <c r="L195" s="304" t="s">
        <v>12522</v>
      </c>
      <c r="M195" s="302" t="s">
        <v>12521</v>
      </c>
    </row>
    <row r="196" spans="1:13" ht="27">
      <c r="A196" s="287" t="str">
        <f t="shared" si="12"/>
        <v>DeclarationB101</v>
      </c>
      <c r="B196" s="287" t="s">
        <v>991</v>
      </c>
      <c r="C196" s="287" t="s">
        <v>12479</v>
      </c>
      <c r="D196" s="243" t="s">
        <v>2505</v>
      </c>
      <c r="E196" s="282" t="s">
        <v>13459</v>
      </c>
      <c r="F196" s="333" t="s">
        <v>14434</v>
      </c>
      <c r="G196" s="350" t="s">
        <v>14517</v>
      </c>
      <c r="H196" s="302" t="s">
        <v>12517</v>
      </c>
      <c r="I196" s="301" t="s">
        <v>14624</v>
      </c>
      <c r="J196" s="301" t="s">
        <v>14957</v>
      </c>
      <c r="K196" s="303" t="s">
        <v>14681</v>
      </c>
      <c r="L196" s="305" t="s">
        <v>13539</v>
      </c>
      <c r="M196" s="301" t="s">
        <v>14845</v>
      </c>
    </row>
    <row r="197" spans="1:13" ht="27">
      <c r="A197" s="287" t="str">
        <f t="shared" si="12"/>
        <v>DeclarationB102</v>
      </c>
      <c r="B197" s="287" t="s">
        <v>991</v>
      </c>
      <c r="C197" s="287" t="s">
        <v>12480</v>
      </c>
      <c r="D197" s="243" t="s">
        <v>2506</v>
      </c>
      <c r="E197" s="282" t="s">
        <v>13460</v>
      </c>
      <c r="F197" s="333" t="s">
        <v>14435</v>
      </c>
      <c r="G197" s="350" t="s">
        <v>14518</v>
      </c>
      <c r="H197" s="302" t="s">
        <v>12518</v>
      </c>
      <c r="I197" s="301" t="s">
        <v>14625</v>
      </c>
      <c r="J197" s="301" t="s">
        <v>14958</v>
      </c>
      <c r="K197" s="303" t="s">
        <v>14682</v>
      </c>
      <c r="L197" s="305" t="s">
        <v>13540</v>
      </c>
      <c r="M197" s="301" t="s">
        <v>14846</v>
      </c>
    </row>
    <row r="198" spans="1:13" ht="27">
      <c r="A198" s="287" t="str">
        <f t="shared" si="12"/>
        <v>DeclarationB103</v>
      </c>
      <c r="B198" s="287" t="s">
        <v>991</v>
      </c>
      <c r="C198" s="287" t="s">
        <v>12481</v>
      </c>
      <c r="D198" s="243" t="s">
        <v>2507</v>
      </c>
      <c r="E198" s="282" t="s">
        <v>13461</v>
      </c>
      <c r="F198" s="333" t="s">
        <v>14436</v>
      </c>
      <c r="G198" s="350" t="s">
        <v>14519</v>
      </c>
      <c r="H198" s="301" t="s">
        <v>14569</v>
      </c>
      <c r="I198" s="301" t="s">
        <v>14626</v>
      </c>
      <c r="J198" s="301" t="s">
        <v>14959</v>
      </c>
      <c r="K198" s="303" t="s">
        <v>14683</v>
      </c>
      <c r="L198" s="305" t="s">
        <v>13541</v>
      </c>
      <c r="M198" s="301" t="s">
        <v>14847</v>
      </c>
    </row>
    <row r="199" spans="1:13" ht="27">
      <c r="A199" s="287" t="str">
        <f t="shared" si="12"/>
        <v>DeclarationB104</v>
      </c>
      <c r="B199" s="287" t="s">
        <v>991</v>
      </c>
      <c r="C199" s="287" t="s">
        <v>14057</v>
      </c>
      <c r="D199" s="287" t="s">
        <v>491</v>
      </c>
      <c r="E199" s="253" t="s">
        <v>13462</v>
      </c>
      <c r="F199" s="337" t="s">
        <v>14437</v>
      </c>
      <c r="G199" s="290" t="s">
        <v>552</v>
      </c>
      <c r="H199" s="287" t="s">
        <v>380</v>
      </c>
      <c r="I199" s="287" t="s">
        <v>240</v>
      </c>
      <c r="J199" s="287" t="s">
        <v>19</v>
      </c>
      <c r="K199" s="281" t="s">
        <v>271</v>
      </c>
      <c r="L199" s="293" t="s">
        <v>182</v>
      </c>
      <c r="M199" s="287" t="s">
        <v>14848</v>
      </c>
    </row>
    <row r="200" spans="1:13" ht="27">
      <c r="A200" s="287" t="str">
        <f t="shared" si="12"/>
        <v>DeclarationB105</v>
      </c>
      <c r="B200" s="287" t="s">
        <v>991</v>
      </c>
      <c r="C200" s="287" t="s">
        <v>14058</v>
      </c>
      <c r="D200" s="244" t="s">
        <v>12472</v>
      </c>
      <c r="E200" s="254" t="s">
        <v>14238</v>
      </c>
      <c r="F200" s="334" t="s">
        <v>14438</v>
      </c>
      <c r="G200" s="343" t="s">
        <v>14520</v>
      </c>
      <c r="H200" s="306" t="s">
        <v>14570</v>
      </c>
      <c r="I200" s="306" t="s">
        <v>14627</v>
      </c>
      <c r="J200" s="306" t="s">
        <v>14960</v>
      </c>
      <c r="K200" s="296" t="s">
        <v>14684</v>
      </c>
      <c r="L200" s="307" t="s">
        <v>12519</v>
      </c>
      <c r="M200" s="306" t="s">
        <v>14849</v>
      </c>
    </row>
    <row r="201" spans="1:13" ht="27">
      <c r="A201" s="287" t="str">
        <f t="shared" si="12"/>
        <v>DeclarationB106</v>
      </c>
      <c r="B201" s="287" t="s">
        <v>991</v>
      </c>
      <c r="C201" s="287" t="s">
        <v>14059</v>
      </c>
      <c r="D201" s="244" t="s">
        <v>12473</v>
      </c>
      <c r="E201" s="254" t="s">
        <v>14239</v>
      </c>
      <c r="F201" s="334" t="s">
        <v>14439</v>
      </c>
      <c r="G201" s="343" t="s">
        <v>14521</v>
      </c>
      <c r="H201" s="306" t="s">
        <v>14571</v>
      </c>
      <c r="I201" s="306" t="s">
        <v>14628</v>
      </c>
      <c r="J201" s="306" t="s">
        <v>14961</v>
      </c>
      <c r="K201" s="296" t="s">
        <v>14685</v>
      </c>
      <c r="L201" s="307" t="s">
        <v>12520</v>
      </c>
      <c r="M201" s="306" t="s">
        <v>14850</v>
      </c>
    </row>
    <row r="202" spans="1:13" ht="27">
      <c r="A202" s="287" t="str">
        <f t="shared" si="12"/>
        <v>DeclarationB107</v>
      </c>
      <c r="B202" s="287" t="s">
        <v>991</v>
      </c>
      <c r="C202" s="287" t="s">
        <v>14060</v>
      </c>
      <c r="D202" s="244" t="s">
        <v>489</v>
      </c>
      <c r="E202" s="254" t="s">
        <v>13456</v>
      </c>
      <c r="F202" s="334" t="s">
        <v>14440</v>
      </c>
      <c r="G202" s="343" t="s">
        <v>14522</v>
      </c>
      <c r="H202" s="306" t="s">
        <v>14572</v>
      </c>
      <c r="I202" s="306" t="s">
        <v>14629</v>
      </c>
      <c r="J202" s="306" t="s">
        <v>14962</v>
      </c>
      <c r="K202" s="296" t="s">
        <v>14522</v>
      </c>
      <c r="L202" s="308" t="s">
        <v>14737</v>
      </c>
      <c r="M202" s="306" t="s">
        <v>14851</v>
      </c>
    </row>
    <row r="203" spans="1:13" ht="27">
      <c r="A203" s="287" t="str">
        <f t="shared" si="12"/>
        <v>DeclarationB108</v>
      </c>
      <c r="B203" s="287" t="s">
        <v>991</v>
      </c>
      <c r="C203" s="287" t="s">
        <v>14061</v>
      </c>
      <c r="D203" s="244" t="s">
        <v>14064</v>
      </c>
      <c r="E203" s="244" t="s">
        <v>14240</v>
      </c>
      <c r="F203" s="329" t="s">
        <v>14441</v>
      </c>
      <c r="G203" s="351" t="s">
        <v>15297</v>
      </c>
      <c r="H203" s="244" t="s">
        <v>14573</v>
      </c>
      <c r="I203" s="244" t="s">
        <v>14630</v>
      </c>
      <c r="J203" s="244" t="s">
        <v>14981</v>
      </c>
      <c r="K203" s="244" t="s">
        <v>14686</v>
      </c>
      <c r="L203" s="244" t="s">
        <v>14738</v>
      </c>
      <c r="M203" s="244" t="s">
        <v>14852</v>
      </c>
    </row>
    <row r="204" spans="1:13" ht="27">
      <c r="A204" s="287" t="str">
        <f t="shared" si="12"/>
        <v>DeclarationB109</v>
      </c>
      <c r="B204" s="287" t="s">
        <v>991</v>
      </c>
      <c r="C204" s="287" t="s">
        <v>14062</v>
      </c>
      <c r="D204" s="244" t="s">
        <v>14066</v>
      </c>
      <c r="E204" s="244" t="s">
        <v>14241</v>
      </c>
      <c r="F204" s="329" t="s">
        <v>14442</v>
      </c>
      <c r="G204" s="351" t="s">
        <v>15298</v>
      </c>
      <c r="H204" s="244" t="s">
        <v>14574</v>
      </c>
      <c r="I204" s="244" t="s">
        <v>14631</v>
      </c>
      <c r="J204" s="244" t="s">
        <v>14982</v>
      </c>
      <c r="K204" s="244" t="s">
        <v>14687</v>
      </c>
      <c r="L204" s="244" t="s">
        <v>14739</v>
      </c>
      <c r="M204" s="244" t="s">
        <v>14853</v>
      </c>
    </row>
    <row r="205" spans="1:13" ht="27">
      <c r="A205" s="287" t="str">
        <f t="shared" si="12"/>
        <v>DeclarationB110</v>
      </c>
      <c r="B205" s="287" t="s">
        <v>991</v>
      </c>
      <c r="C205" s="287" t="s">
        <v>14063</v>
      </c>
      <c r="D205" s="244" t="s">
        <v>14067</v>
      </c>
      <c r="E205" s="244" t="s">
        <v>14242</v>
      </c>
      <c r="F205" s="329" t="s">
        <v>14443</v>
      </c>
      <c r="G205" s="351" t="s">
        <v>15299</v>
      </c>
      <c r="H205" s="244" t="s">
        <v>14575</v>
      </c>
      <c r="I205" s="244" t="s">
        <v>14632</v>
      </c>
      <c r="J205" s="244" t="s">
        <v>14983</v>
      </c>
      <c r="K205" s="244" t="s">
        <v>14688</v>
      </c>
      <c r="L205" s="244" t="s">
        <v>14740</v>
      </c>
      <c r="M205" s="244" t="s">
        <v>14854</v>
      </c>
    </row>
    <row r="206" spans="1:13" ht="27">
      <c r="A206" s="287" t="str">
        <f t="shared" ref="A206" si="13">B206&amp;C206</f>
        <v>DeclarationB111</v>
      </c>
      <c r="B206" s="287" t="s">
        <v>991</v>
      </c>
      <c r="C206" s="287" t="s">
        <v>14065</v>
      </c>
      <c r="D206" s="244" t="s">
        <v>489</v>
      </c>
      <c r="E206" s="254" t="s">
        <v>13456</v>
      </c>
      <c r="F206" s="334" t="s">
        <v>14440</v>
      </c>
      <c r="G206" s="343" t="s">
        <v>14522</v>
      </c>
      <c r="H206" s="306" t="s">
        <v>14572</v>
      </c>
      <c r="I206" s="306" t="s">
        <v>14629</v>
      </c>
      <c r="J206" s="306" t="s">
        <v>14962</v>
      </c>
      <c r="K206" s="296" t="s">
        <v>14522</v>
      </c>
      <c r="L206" s="308" t="s">
        <v>14737</v>
      </c>
      <c r="M206" s="306" t="s">
        <v>14851</v>
      </c>
    </row>
    <row r="207" spans="1:13" ht="409.5" customHeight="1">
      <c r="A207" s="287" t="str">
        <f t="shared" ref="A207" si="14">B207&amp;C207</f>
        <v>Smelter Look-upA1</v>
      </c>
      <c r="B207" s="287" t="s">
        <v>12502</v>
      </c>
      <c r="C207" s="287" t="s">
        <v>631</v>
      </c>
      <c r="D207" s="223" t="s">
        <v>13253</v>
      </c>
      <c r="E207" s="320" t="s">
        <v>14243</v>
      </c>
      <c r="F207" s="332" t="s">
        <v>15106</v>
      </c>
      <c r="G207" s="343" t="s">
        <v>14523</v>
      </c>
      <c r="H207" s="295" t="s">
        <v>15107</v>
      </c>
      <c r="I207" s="295" t="s">
        <v>15108</v>
      </c>
      <c r="J207" s="295" t="s">
        <v>13557</v>
      </c>
      <c r="K207" s="296" t="s">
        <v>15109</v>
      </c>
      <c r="L207" s="309" t="s">
        <v>15110</v>
      </c>
      <c r="M207" s="295" t="s">
        <v>14855</v>
      </c>
    </row>
    <row r="208" spans="1:13" ht="27">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7">
      <c r="A209" s="287" t="str">
        <f t="shared" si="15"/>
        <v>Smelter Look-upB4</v>
      </c>
      <c r="B209" s="287" t="s">
        <v>12502</v>
      </c>
      <c r="C209" s="287" t="s">
        <v>950</v>
      </c>
      <c r="D209" s="287" t="s">
        <v>12500</v>
      </c>
      <c r="E209" s="254" t="s">
        <v>14022</v>
      </c>
      <c r="F209" s="332" t="s">
        <v>14444</v>
      </c>
      <c r="G209" s="343" t="s">
        <v>14524</v>
      </c>
      <c r="H209" s="295" t="s">
        <v>14576</v>
      </c>
      <c r="I209" s="295" t="s">
        <v>14633</v>
      </c>
      <c r="J209" s="335" t="s">
        <v>15388</v>
      </c>
      <c r="K209" s="296" t="s">
        <v>14689</v>
      </c>
      <c r="L209" s="297" t="s">
        <v>13542</v>
      </c>
      <c r="M209" s="295" t="s">
        <v>14856</v>
      </c>
    </row>
    <row r="210" spans="1:13" ht="27">
      <c r="A210" s="287" t="str">
        <f t="shared" si="15"/>
        <v>Smelter Look-up</v>
      </c>
      <c r="B210" s="287" t="s">
        <v>12502</v>
      </c>
      <c r="D210" s="287" t="s">
        <v>13229</v>
      </c>
      <c r="E210" s="254" t="s">
        <v>13463</v>
      </c>
      <c r="F210" s="337" t="s">
        <v>14445</v>
      </c>
      <c r="G210" s="290" t="s">
        <v>591</v>
      </c>
      <c r="H210" s="287" t="s">
        <v>383</v>
      </c>
      <c r="I210" s="287" t="s">
        <v>242</v>
      </c>
      <c r="J210" s="204" t="s">
        <v>1170</v>
      </c>
      <c r="K210" s="281" t="s">
        <v>1090</v>
      </c>
      <c r="L210" s="293" t="s">
        <v>623</v>
      </c>
      <c r="M210" s="287" t="s">
        <v>14857</v>
      </c>
    </row>
    <row r="211" spans="1:13" ht="27">
      <c r="A211" s="287" t="str">
        <f t="shared" si="15"/>
        <v>Smelter Look-upC4</v>
      </c>
      <c r="B211" s="287" t="s">
        <v>12502</v>
      </c>
      <c r="C211" s="287" t="s">
        <v>971</v>
      </c>
      <c r="D211" s="287" t="s">
        <v>902</v>
      </c>
      <c r="E211" s="282" t="s">
        <v>13464</v>
      </c>
      <c r="F211" s="337" t="s">
        <v>14446</v>
      </c>
      <c r="G211" s="290" t="s">
        <v>590</v>
      </c>
      <c r="H211" s="287" t="s">
        <v>382</v>
      </c>
      <c r="I211" s="287" t="s">
        <v>241</v>
      </c>
      <c r="J211" s="204" t="s">
        <v>1169</v>
      </c>
      <c r="K211" s="281" t="s">
        <v>272</v>
      </c>
      <c r="L211" s="293" t="s">
        <v>457</v>
      </c>
      <c r="M211" s="287" t="s">
        <v>14858</v>
      </c>
    </row>
    <row r="212" spans="1:13" ht="27">
      <c r="A212" s="287" t="str">
        <f t="shared" si="15"/>
        <v>Smelter Look-upD4</v>
      </c>
      <c r="B212" s="287" t="s">
        <v>12502</v>
      </c>
      <c r="C212" s="287" t="s">
        <v>1286</v>
      </c>
      <c r="D212" s="287" t="s">
        <v>901</v>
      </c>
      <c r="E212" s="285" t="s">
        <v>13465</v>
      </c>
      <c r="F212" s="337" t="s">
        <v>14447</v>
      </c>
      <c r="G212" s="290" t="s">
        <v>941</v>
      </c>
      <c r="H212" s="287" t="s">
        <v>384</v>
      </c>
      <c r="I212" s="287" t="s">
        <v>243</v>
      </c>
      <c r="J212" s="204" t="s">
        <v>12798</v>
      </c>
      <c r="K212" s="281" t="s">
        <v>273</v>
      </c>
      <c r="L212" s="293" t="s">
        <v>622</v>
      </c>
      <c r="M212" s="287" t="s">
        <v>14859</v>
      </c>
    </row>
    <row r="213" spans="1:13" ht="27">
      <c r="A213" s="287" t="str">
        <f t="shared" si="15"/>
        <v>Smelter Look-upE4</v>
      </c>
      <c r="B213" s="287" t="s">
        <v>12502</v>
      </c>
      <c r="C213" s="287" t="s">
        <v>1287</v>
      </c>
      <c r="D213" s="287" t="s">
        <v>12498</v>
      </c>
      <c r="E213" s="254" t="s">
        <v>14244</v>
      </c>
      <c r="F213" s="332" t="s">
        <v>14448</v>
      </c>
      <c r="G213" s="343" t="s">
        <v>589</v>
      </c>
      <c r="H213" s="295" t="s">
        <v>14577</v>
      </c>
      <c r="I213" s="295" t="s">
        <v>14634</v>
      </c>
      <c r="J213" s="335" t="s">
        <v>15389</v>
      </c>
      <c r="K213" s="296" t="s">
        <v>14690</v>
      </c>
      <c r="L213" s="297" t="s">
        <v>13543</v>
      </c>
      <c r="M213" s="295" t="s">
        <v>14860</v>
      </c>
    </row>
    <row r="214" spans="1:13" ht="27">
      <c r="A214" s="287" t="str">
        <f t="shared" si="15"/>
        <v>Smelter Look-upF4</v>
      </c>
      <c r="B214" s="287" t="s">
        <v>12502</v>
      </c>
      <c r="C214" s="287" t="s">
        <v>1297</v>
      </c>
      <c r="D214" s="287" t="s">
        <v>469</v>
      </c>
      <c r="E214" s="253" t="s">
        <v>13466</v>
      </c>
      <c r="F214" s="337" t="s">
        <v>14449</v>
      </c>
      <c r="G214" s="290" t="s">
        <v>561</v>
      </c>
      <c r="H214" s="287" t="s">
        <v>387</v>
      </c>
      <c r="I214" s="287" t="s">
        <v>255</v>
      </c>
      <c r="J214" s="204" t="s">
        <v>1355</v>
      </c>
      <c r="K214" s="281" t="s">
        <v>116</v>
      </c>
      <c r="L214" s="293" t="s">
        <v>72</v>
      </c>
      <c r="M214" s="287" t="s">
        <v>14861</v>
      </c>
    </row>
    <row r="215" spans="1:13" ht="28.5" customHeight="1">
      <c r="A215" s="287" t="str">
        <f t="shared" si="15"/>
        <v>Smelter Look-upG4</v>
      </c>
      <c r="B215" s="287" t="s">
        <v>12502</v>
      </c>
      <c r="C215" s="287" t="s">
        <v>1288</v>
      </c>
      <c r="D215" s="287" t="s">
        <v>471</v>
      </c>
      <c r="E215" s="253" t="s">
        <v>13467</v>
      </c>
      <c r="F215" s="337" t="s">
        <v>14450</v>
      </c>
      <c r="G215" s="290" t="s">
        <v>554</v>
      </c>
      <c r="H215" s="287" t="s">
        <v>1135</v>
      </c>
      <c r="I215" s="287" t="s">
        <v>245</v>
      </c>
      <c r="J215" s="204" t="s">
        <v>12795</v>
      </c>
      <c r="K215" s="281" t="s">
        <v>275</v>
      </c>
      <c r="L215" s="310" t="s">
        <v>184</v>
      </c>
      <c r="M215" s="287" t="s">
        <v>14862</v>
      </c>
    </row>
    <row r="216" spans="1:13" ht="28.5" customHeight="1">
      <c r="A216" s="287" t="str">
        <f t="shared" si="15"/>
        <v>Smelter Look-upH4</v>
      </c>
      <c r="B216" s="287" t="s">
        <v>12502</v>
      </c>
      <c r="C216" s="287" t="s">
        <v>1289</v>
      </c>
      <c r="D216" s="287" t="s">
        <v>472</v>
      </c>
      <c r="E216" s="253" t="s">
        <v>13468</v>
      </c>
      <c r="F216" s="337" t="s">
        <v>14451</v>
      </c>
      <c r="G216" s="290" t="s">
        <v>555</v>
      </c>
      <c r="H216" s="287" t="s">
        <v>1136</v>
      </c>
      <c r="I216" s="287" t="s">
        <v>246</v>
      </c>
      <c r="J216" s="204" t="s">
        <v>12796</v>
      </c>
      <c r="K216" s="281" t="s">
        <v>276</v>
      </c>
      <c r="L216" s="310" t="s">
        <v>185</v>
      </c>
      <c r="M216" s="287" t="s">
        <v>14863</v>
      </c>
    </row>
    <row r="217" spans="1:13" ht="28.5" customHeight="1">
      <c r="A217" s="287" t="str">
        <f t="shared" si="15"/>
        <v>Smelter Look-upI4</v>
      </c>
      <c r="B217" s="287" t="s">
        <v>12502</v>
      </c>
      <c r="C217" s="287" t="s">
        <v>1290</v>
      </c>
      <c r="D217" s="287" t="s">
        <v>900</v>
      </c>
      <c r="E217" s="253" t="s">
        <v>13469</v>
      </c>
      <c r="F217" s="337" t="s">
        <v>14452</v>
      </c>
      <c r="G217" s="290" t="s">
        <v>1137</v>
      </c>
      <c r="H217" s="287" t="s">
        <v>1138</v>
      </c>
      <c r="I217" s="287" t="s">
        <v>247</v>
      </c>
      <c r="J217" s="204" t="s">
        <v>12797</v>
      </c>
      <c r="K217" s="281" t="s">
        <v>110</v>
      </c>
      <c r="L217" s="310" t="s">
        <v>621</v>
      </c>
      <c r="M217" s="287" t="s">
        <v>14864</v>
      </c>
    </row>
    <row r="218" spans="1:13" ht="28.5" customHeight="1">
      <c r="A218" s="287" t="s">
        <v>2383</v>
      </c>
      <c r="B218" s="287" t="s">
        <v>1239</v>
      </c>
      <c r="C218" s="287" t="s">
        <v>634</v>
      </c>
      <c r="D218" s="287" t="s">
        <v>2440</v>
      </c>
      <c r="E218" s="253" t="s">
        <v>2441</v>
      </c>
      <c r="F218" s="337" t="s">
        <v>14453</v>
      </c>
      <c r="G218" s="290" t="s">
        <v>2442</v>
      </c>
      <c r="H218" s="287" t="s">
        <v>2443</v>
      </c>
      <c r="I218" s="287" t="s">
        <v>2445</v>
      </c>
      <c r="J218" s="204" t="s">
        <v>15390</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14865</v>
      </c>
    </row>
    <row r="220" spans="1:13" ht="28.5" customHeight="1">
      <c r="A220" s="287" t="str">
        <f t="shared" si="16"/>
        <v>Smelter ListC4</v>
      </c>
      <c r="B220" s="287" t="s">
        <v>1239</v>
      </c>
      <c r="C220" s="287" t="s">
        <v>971</v>
      </c>
      <c r="D220" s="287" t="s">
        <v>12500</v>
      </c>
      <c r="E220" s="254" t="s">
        <v>14022</v>
      </c>
      <c r="F220" s="332" t="s">
        <v>14444</v>
      </c>
      <c r="G220" s="343" t="s">
        <v>14524</v>
      </c>
      <c r="H220" s="295" t="s">
        <v>14576</v>
      </c>
      <c r="I220" s="295" t="s">
        <v>14633</v>
      </c>
      <c r="J220" s="335" t="s">
        <v>15388</v>
      </c>
      <c r="K220" s="296" t="s">
        <v>14689</v>
      </c>
      <c r="L220" s="297" t="s">
        <v>13542</v>
      </c>
      <c r="M220" s="295" t="s">
        <v>14856</v>
      </c>
    </row>
    <row r="221" spans="1:13" ht="44.25" customHeight="1">
      <c r="A221" s="287" t="str">
        <f t="shared" si="16"/>
        <v>Smelter ListD4</v>
      </c>
      <c r="B221" s="287" t="s">
        <v>1239</v>
      </c>
      <c r="C221" s="287" t="s">
        <v>1286</v>
      </c>
      <c r="D221" s="295" t="s">
        <v>12786</v>
      </c>
      <c r="E221" s="254" t="s">
        <v>12787</v>
      </c>
      <c r="F221" s="332" t="s">
        <v>14454</v>
      </c>
      <c r="G221" s="342" t="s">
        <v>12788</v>
      </c>
      <c r="H221" s="284" t="s">
        <v>12789</v>
      </c>
      <c r="I221" s="284" t="s">
        <v>12790</v>
      </c>
      <c r="J221" s="284" t="s">
        <v>15391</v>
      </c>
      <c r="K221" s="296" t="s">
        <v>12791</v>
      </c>
      <c r="L221" s="297" t="s">
        <v>12792</v>
      </c>
      <c r="M221" s="284" t="s">
        <v>12793</v>
      </c>
    </row>
    <row r="222" spans="1:13" ht="14.25" customHeight="1">
      <c r="A222" s="287" t="str">
        <f t="shared" si="16"/>
        <v>Smelter ListE4</v>
      </c>
      <c r="B222" s="287" t="s">
        <v>1239</v>
      </c>
      <c r="C222" s="287" t="s">
        <v>1287</v>
      </c>
      <c r="D222" s="287" t="s">
        <v>470</v>
      </c>
      <c r="E222" s="253" t="s">
        <v>13470</v>
      </c>
      <c r="F222" s="337" t="s">
        <v>14455</v>
      </c>
      <c r="G222" s="290" t="s">
        <v>553</v>
      </c>
      <c r="H222" s="287" t="s">
        <v>1134</v>
      </c>
      <c r="I222" s="287" t="s">
        <v>244</v>
      </c>
      <c r="J222" s="204" t="s">
        <v>12794</v>
      </c>
      <c r="K222" s="281" t="s">
        <v>274</v>
      </c>
      <c r="L222" s="293" t="s">
        <v>183</v>
      </c>
      <c r="M222" s="287" t="s">
        <v>14866</v>
      </c>
    </row>
    <row r="223" spans="1:13" ht="28.5" customHeight="1">
      <c r="A223" s="287" t="str">
        <f t="shared" si="16"/>
        <v>Smelter ListH4</v>
      </c>
      <c r="B223" s="287" t="s">
        <v>1239</v>
      </c>
      <c r="C223" s="287" t="s">
        <v>1289</v>
      </c>
      <c r="D223" s="287" t="s">
        <v>471</v>
      </c>
      <c r="E223" s="253" t="s">
        <v>13467</v>
      </c>
      <c r="F223" s="337" t="s">
        <v>14450</v>
      </c>
      <c r="G223" s="290" t="s">
        <v>554</v>
      </c>
      <c r="H223" s="287" t="s">
        <v>1135</v>
      </c>
      <c r="I223" s="287" t="s">
        <v>245</v>
      </c>
      <c r="J223" s="204" t="s">
        <v>12795</v>
      </c>
      <c r="K223" s="281" t="s">
        <v>275</v>
      </c>
      <c r="L223" s="310" t="s">
        <v>184</v>
      </c>
      <c r="M223" s="287" t="s">
        <v>14862</v>
      </c>
    </row>
    <row r="224" spans="1:13" ht="14.25" customHeight="1">
      <c r="A224" s="287" t="str">
        <f t="shared" si="16"/>
        <v>Smelter ListI4</v>
      </c>
      <c r="B224" s="287" t="s">
        <v>1239</v>
      </c>
      <c r="C224" s="287" t="s">
        <v>1290</v>
      </c>
      <c r="D224" s="287" t="s">
        <v>472</v>
      </c>
      <c r="E224" s="282" t="s">
        <v>13468</v>
      </c>
      <c r="F224" s="337" t="s">
        <v>14451</v>
      </c>
      <c r="G224" s="290" t="s">
        <v>555</v>
      </c>
      <c r="H224" s="287" t="s">
        <v>1136</v>
      </c>
      <c r="I224" s="287" t="s">
        <v>246</v>
      </c>
      <c r="J224" s="204" t="s">
        <v>12796</v>
      </c>
      <c r="K224" s="281" t="s">
        <v>276</v>
      </c>
      <c r="L224" s="310" t="s">
        <v>185</v>
      </c>
      <c r="M224" s="287" t="s">
        <v>14863</v>
      </c>
    </row>
    <row r="225" spans="1:13">
      <c r="A225" s="287" t="str">
        <f t="shared" si="16"/>
        <v>Smelter ListJ4</v>
      </c>
      <c r="B225" s="287" t="s">
        <v>1239</v>
      </c>
      <c r="C225" s="287" t="s">
        <v>1291</v>
      </c>
      <c r="D225" s="287" t="s">
        <v>900</v>
      </c>
      <c r="E225" s="282" t="s">
        <v>13469</v>
      </c>
      <c r="F225" s="337" t="s">
        <v>14452</v>
      </c>
      <c r="G225" s="290" t="s">
        <v>1137</v>
      </c>
      <c r="H225" s="287" t="s">
        <v>1138</v>
      </c>
      <c r="I225" s="287" t="s">
        <v>247</v>
      </c>
      <c r="J225" s="204" t="s">
        <v>12797</v>
      </c>
      <c r="K225" s="281" t="s">
        <v>110</v>
      </c>
      <c r="L225" s="310" t="s">
        <v>621</v>
      </c>
      <c r="M225" s="287" t="s">
        <v>14864</v>
      </c>
    </row>
    <row r="226" spans="1:13">
      <c r="A226" s="287" t="str">
        <f t="shared" si="16"/>
        <v>Smelter ListK4</v>
      </c>
      <c r="B226" s="287" t="s">
        <v>1239</v>
      </c>
      <c r="C226" s="287" t="s">
        <v>1292</v>
      </c>
      <c r="D226" s="287" t="s">
        <v>473</v>
      </c>
      <c r="E226" s="253" t="s">
        <v>13471</v>
      </c>
      <c r="F226" s="337" t="s">
        <v>14456</v>
      </c>
      <c r="G226" s="290" t="s">
        <v>556</v>
      </c>
      <c r="H226" s="287" t="s">
        <v>1139</v>
      </c>
      <c r="I226" s="287" t="s">
        <v>248</v>
      </c>
      <c r="J226" s="204" t="s">
        <v>1028</v>
      </c>
      <c r="K226" s="281" t="s">
        <v>1140</v>
      </c>
      <c r="L226" s="310" t="s">
        <v>454</v>
      </c>
      <c r="M226" s="287" t="s">
        <v>14867</v>
      </c>
    </row>
    <row r="227" spans="1:13">
      <c r="A227" s="287" t="str">
        <f t="shared" si="16"/>
        <v>Smelter ListL4</v>
      </c>
      <c r="B227" s="287" t="s">
        <v>1239</v>
      </c>
      <c r="C227" s="287" t="s">
        <v>1293</v>
      </c>
      <c r="D227" s="287" t="s">
        <v>474</v>
      </c>
      <c r="E227" s="253" t="s">
        <v>13472</v>
      </c>
      <c r="F227" s="337" t="s">
        <v>14457</v>
      </c>
      <c r="G227" s="290" t="s">
        <v>557</v>
      </c>
      <c r="H227" s="287" t="s">
        <v>1141</v>
      </c>
      <c r="I227" s="287" t="s">
        <v>249</v>
      </c>
      <c r="J227" s="204" t="s">
        <v>20</v>
      </c>
      <c r="K227" s="281" t="s">
        <v>1142</v>
      </c>
      <c r="L227" s="293" t="s">
        <v>455</v>
      </c>
      <c r="M227" s="287" t="s">
        <v>14868</v>
      </c>
    </row>
    <row r="228" spans="1:13">
      <c r="A228" s="287" t="str">
        <f t="shared" si="16"/>
        <v>Smelter ListM4</v>
      </c>
      <c r="B228" s="287" t="s">
        <v>1239</v>
      </c>
      <c r="C228" s="287" t="s">
        <v>1294</v>
      </c>
      <c r="D228" s="287" t="s">
        <v>475</v>
      </c>
      <c r="E228" s="253" t="s">
        <v>13473</v>
      </c>
      <c r="F228" s="337" t="s">
        <v>14458</v>
      </c>
      <c r="G228" s="290" t="s">
        <v>558</v>
      </c>
      <c r="H228" s="287" t="s">
        <v>1143</v>
      </c>
      <c r="I228" s="287" t="s">
        <v>250</v>
      </c>
      <c r="J228" s="204" t="s">
        <v>21</v>
      </c>
      <c r="K228" s="281" t="s">
        <v>111</v>
      </c>
      <c r="L228" s="293" t="s">
        <v>186</v>
      </c>
      <c r="M228" s="287" t="s">
        <v>14869</v>
      </c>
    </row>
    <row r="229" spans="1:13" ht="40.5">
      <c r="A229" s="287" t="str">
        <f t="shared" si="16"/>
        <v>Smelter ListN4</v>
      </c>
      <c r="B229" s="287" t="s">
        <v>1239</v>
      </c>
      <c r="C229" s="287" t="s">
        <v>1295</v>
      </c>
      <c r="D229" s="287" t="s">
        <v>502</v>
      </c>
      <c r="E229" s="253" t="s">
        <v>13474</v>
      </c>
      <c r="F229" s="337" t="s">
        <v>14459</v>
      </c>
      <c r="G229" s="290" t="s">
        <v>559</v>
      </c>
      <c r="H229" s="172" t="s">
        <v>385</v>
      </c>
      <c r="I229" s="287" t="s">
        <v>251</v>
      </c>
      <c r="J229" s="204" t="s">
        <v>1353</v>
      </c>
      <c r="K229" s="281" t="s">
        <v>112</v>
      </c>
      <c r="L229" s="293" t="s">
        <v>187</v>
      </c>
      <c r="M229" s="287" t="s">
        <v>14870</v>
      </c>
    </row>
    <row r="230" spans="1:13" ht="40.5">
      <c r="A230" s="287" t="str">
        <f t="shared" si="16"/>
        <v>Smelter ListO4</v>
      </c>
      <c r="B230" s="287" t="s">
        <v>1239</v>
      </c>
      <c r="C230" s="287" t="s">
        <v>1296</v>
      </c>
      <c r="D230" s="287" t="s">
        <v>992</v>
      </c>
      <c r="E230" s="253" t="s">
        <v>13475</v>
      </c>
      <c r="F230" s="337" t="s">
        <v>14460</v>
      </c>
      <c r="G230" s="290" t="s">
        <v>560</v>
      </c>
      <c r="H230" s="287" t="s">
        <v>386</v>
      </c>
      <c r="I230" s="287" t="s">
        <v>252</v>
      </c>
      <c r="J230" s="204" t="s">
        <v>1370</v>
      </c>
      <c r="K230" s="281" t="s">
        <v>113</v>
      </c>
      <c r="L230" s="293" t="s">
        <v>188</v>
      </c>
      <c r="M230" s="287" t="s">
        <v>14871</v>
      </c>
    </row>
    <row r="231" spans="1:13" ht="54">
      <c r="A231" s="287" t="str">
        <f t="shared" si="16"/>
        <v>Smelter ListP4</v>
      </c>
      <c r="B231" s="287" t="s">
        <v>1239</v>
      </c>
      <c r="C231" s="287" t="s">
        <v>492</v>
      </c>
      <c r="D231" s="287" t="s">
        <v>501</v>
      </c>
      <c r="E231" s="253" t="s">
        <v>13476</v>
      </c>
      <c r="F231" s="337" t="s">
        <v>14461</v>
      </c>
      <c r="G231" s="290" t="s">
        <v>15300</v>
      </c>
      <c r="H231" s="287" t="s">
        <v>14578</v>
      </c>
      <c r="I231" s="287" t="s">
        <v>253</v>
      </c>
      <c r="J231" s="204" t="s">
        <v>1354</v>
      </c>
      <c r="K231" s="281" t="s">
        <v>114</v>
      </c>
      <c r="L231" s="293" t="s">
        <v>189</v>
      </c>
      <c r="M231" s="287" t="s">
        <v>14872</v>
      </c>
    </row>
    <row r="232" spans="1:13">
      <c r="A232" s="287" t="str">
        <f t="shared" si="16"/>
        <v>Smelter ListQ4</v>
      </c>
      <c r="B232" s="287" t="s">
        <v>1239</v>
      </c>
      <c r="C232" s="287" t="s">
        <v>500</v>
      </c>
      <c r="D232" s="287" t="s">
        <v>835</v>
      </c>
      <c r="E232" s="253" t="s">
        <v>863</v>
      </c>
      <c r="F232" s="337" t="s">
        <v>14425</v>
      </c>
      <c r="G232" s="290" t="s">
        <v>923</v>
      </c>
      <c r="H232" s="287" t="s">
        <v>924</v>
      </c>
      <c r="I232" s="287" t="s">
        <v>925</v>
      </c>
      <c r="J232" s="204" t="s">
        <v>1027</v>
      </c>
      <c r="K232" s="281" t="s">
        <v>926</v>
      </c>
      <c r="L232" s="293" t="s">
        <v>451</v>
      </c>
      <c r="M232" s="287" t="s">
        <v>14836</v>
      </c>
    </row>
    <row r="233" spans="1:13" ht="27">
      <c r="A233" s="287" t="str">
        <f t="shared" si="16"/>
        <v>Smelter ListJ2</v>
      </c>
      <c r="B233" s="287" t="s">
        <v>1239</v>
      </c>
      <c r="C233" s="287" t="s">
        <v>825</v>
      </c>
      <c r="D233" s="287" t="s">
        <v>13254</v>
      </c>
      <c r="E233" s="287" t="s">
        <v>14245</v>
      </c>
      <c r="F233" s="337" t="s">
        <v>14462</v>
      </c>
      <c r="G233" s="290" t="s">
        <v>14525</v>
      </c>
      <c r="H233" s="287" t="s">
        <v>15073</v>
      </c>
      <c r="I233" s="287" t="s">
        <v>15074</v>
      </c>
      <c r="J233" s="204" t="s">
        <v>15075</v>
      </c>
      <c r="K233" s="281" t="s">
        <v>13337</v>
      </c>
      <c r="L233" s="293" t="s">
        <v>15076</v>
      </c>
      <c r="M233" s="287" t="s">
        <v>14873</v>
      </c>
    </row>
    <row r="234" spans="1:13" ht="40.5">
      <c r="A234" s="287" t="str">
        <f t="shared" si="16"/>
        <v>Smelter ListB2</v>
      </c>
      <c r="B234" s="287" t="s">
        <v>1239</v>
      </c>
      <c r="C234" s="287" t="s">
        <v>995</v>
      </c>
      <c r="D234" s="311" t="s">
        <v>2439</v>
      </c>
      <c r="E234" s="287" t="s">
        <v>14246</v>
      </c>
      <c r="F234" s="337" t="s">
        <v>14463</v>
      </c>
      <c r="G234" s="290" t="s">
        <v>14526</v>
      </c>
      <c r="H234" s="287" t="s">
        <v>2444</v>
      </c>
      <c r="I234" s="287" t="s">
        <v>2446</v>
      </c>
      <c r="J234" s="287" t="s">
        <v>2447</v>
      </c>
      <c r="K234" s="290" t="s">
        <v>2449</v>
      </c>
      <c r="L234" s="299" t="s">
        <v>14741</v>
      </c>
      <c r="M234" s="287" t="s">
        <v>14874</v>
      </c>
    </row>
    <row r="235" spans="1:13" ht="409.5">
      <c r="A235" s="287" t="str">
        <f t="shared" si="16"/>
        <v>Smelter ListB3</v>
      </c>
      <c r="B235" s="287" t="s">
        <v>1239</v>
      </c>
      <c r="C235" s="287" t="s">
        <v>949</v>
      </c>
      <c r="D235" s="312" t="s">
        <v>13360</v>
      </c>
      <c r="E235" s="287" t="s">
        <v>14247</v>
      </c>
      <c r="F235" s="332" t="s">
        <v>15069</v>
      </c>
      <c r="G235" s="342" t="s">
        <v>14527</v>
      </c>
      <c r="H235" s="295" t="s">
        <v>15070</v>
      </c>
      <c r="I235" s="284" t="s">
        <v>15071</v>
      </c>
      <c r="J235" s="284" t="s">
        <v>13558</v>
      </c>
      <c r="K235" s="296" t="s">
        <v>14691</v>
      </c>
      <c r="L235" s="297" t="s">
        <v>14742</v>
      </c>
      <c r="M235" s="284" t="s">
        <v>15072</v>
      </c>
    </row>
    <row r="236" spans="1:13">
      <c r="A236" s="287" t="str">
        <f t="shared" si="16"/>
        <v>Smelter ListF4</v>
      </c>
      <c r="B236" s="287" t="s">
        <v>1239</v>
      </c>
      <c r="C236" s="287" t="s">
        <v>1297</v>
      </c>
      <c r="D236" s="287" t="s">
        <v>468</v>
      </c>
      <c r="E236" s="287" t="s">
        <v>14248</v>
      </c>
      <c r="F236" s="337" t="s">
        <v>14364</v>
      </c>
      <c r="G236" s="290" t="s">
        <v>589</v>
      </c>
      <c r="H236" s="287" t="s">
        <v>381</v>
      </c>
      <c r="I236" s="287" t="s">
        <v>254</v>
      </c>
      <c r="J236" s="204" t="s">
        <v>1168</v>
      </c>
      <c r="K236" s="281" t="s">
        <v>115</v>
      </c>
      <c r="L236" s="293" t="s">
        <v>71</v>
      </c>
      <c r="M236" s="287" t="s">
        <v>14875</v>
      </c>
    </row>
    <row r="237" spans="1:13">
      <c r="A237" s="287" t="str">
        <f t="shared" si="16"/>
        <v>Smelter ListG4</v>
      </c>
      <c r="B237" s="287" t="s">
        <v>1239</v>
      </c>
      <c r="C237" s="287" t="s">
        <v>1288</v>
      </c>
      <c r="D237" s="287" t="s">
        <v>469</v>
      </c>
      <c r="E237" s="287" t="s">
        <v>13466</v>
      </c>
      <c r="F237" s="337" t="s">
        <v>14449</v>
      </c>
      <c r="G237" s="290" t="s">
        <v>561</v>
      </c>
      <c r="H237" s="287" t="s">
        <v>387</v>
      </c>
      <c r="I237" s="287" t="s">
        <v>255</v>
      </c>
      <c r="J237" s="204" t="s">
        <v>1355</v>
      </c>
      <c r="K237" s="281" t="s">
        <v>116</v>
      </c>
      <c r="L237" s="293" t="s">
        <v>72</v>
      </c>
      <c r="M237" s="287" t="s">
        <v>14861</v>
      </c>
    </row>
    <row r="238" spans="1:13">
      <c r="A238" s="287" t="str">
        <f t="shared" si="16"/>
        <v>Smelter ListAH5</v>
      </c>
      <c r="B238" s="287" t="s">
        <v>1239</v>
      </c>
      <c r="C238" s="287" t="s">
        <v>12493</v>
      </c>
      <c r="D238" s="287" t="s">
        <v>488</v>
      </c>
      <c r="E238" s="287" t="s">
        <v>13455</v>
      </c>
      <c r="F238" s="337" t="s">
        <v>14430</v>
      </c>
      <c r="G238" s="290" t="s">
        <v>549</v>
      </c>
      <c r="H238" s="287" t="s">
        <v>378</v>
      </c>
      <c r="I238" s="287" t="s">
        <v>237</v>
      </c>
      <c r="J238" s="287" t="s">
        <v>16</v>
      </c>
      <c r="K238" s="281" t="s">
        <v>269</v>
      </c>
      <c r="L238" s="293" t="s">
        <v>179</v>
      </c>
      <c r="M238" s="287" t="s">
        <v>14842</v>
      </c>
    </row>
    <row r="239" spans="1:13">
      <c r="A239" s="287" t="str">
        <f t="shared" si="16"/>
        <v>Smelter ListAH6</v>
      </c>
      <c r="B239" s="287" t="s">
        <v>1239</v>
      </c>
      <c r="C239" s="287" t="s">
        <v>12494</v>
      </c>
      <c r="D239" s="287" t="s">
        <v>489</v>
      </c>
      <c r="E239" s="287" t="s">
        <v>13456</v>
      </c>
      <c r="F239" s="337" t="s">
        <v>14431</v>
      </c>
      <c r="G239" s="290" t="s">
        <v>550</v>
      </c>
      <c r="H239" s="287" t="s">
        <v>489</v>
      </c>
      <c r="I239" s="287" t="s">
        <v>238</v>
      </c>
      <c r="J239" s="287" t="s">
        <v>17</v>
      </c>
      <c r="K239" s="281" t="s">
        <v>489</v>
      </c>
      <c r="L239" s="293" t="s">
        <v>180</v>
      </c>
      <c r="M239" s="287" t="s">
        <v>14843</v>
      </c>
    </row>
    <row r="240" spans="1:13">
      <c r="A240" s="287" t="str">
        <f t="shared" si="16"/>
        <v>Smelter ListAH7</v>
      </c>
      <c r="B240" s="287" t="s">
        <v>1239</v>
      </c>
      <c r="C240" s="287" t="s">
        <v>12495</v>
      </c>
      <c r="D240" s="287" t="s">
        <v>490</v>
      </c>
      <c r="E240" s="287" t="s">
        <v>13457</v>
      </c>
      <c r="F240" s="337" t="s">
        <v>14432</v>
      </c>
      <c r="G240" s="290" t="s">
        <v>551</v>
      </c>
      <c r="H240" s="287" t="s">
        <v>379</v>
      </c>
      <c r="I240" s="287" t="s">
        <v>239</v>
      </c>
      <c r="J240" s="287" t="s">
        <v>18</v>
      </c>
      <c r="K240" s="281" t="s">
        <v>270</v>
      </c>
      <c r="L240" s="293" t="s">
        <v>181</v>
      </c>
      <c r="M240" s="287" t="s">
        <v>14844</v>
      </c>
    </row>
    <row r="241" spans="1:13" ht="54">
      <c r="A241" s="287" t="str">
        <f t="shared" si="16"/>
        <v>CheckerA1</v>
      </c>
      <c r="B241" s="287" t="s">
        <v>1240</v>
      </c>
      <c r="C241" s="287" t="s">
        <v>631</v>
      </c>
      <c r="D241" s="287" t="s">
        <v>13230</v>
      </c>
      <c r="E241" s="287" t="s">
        <v>14249</v>
      </c>
      <c r="F241" s="337" t="s">
        <v>14464</v>
      </c>
      <c r="G241" s="290" t="s">
        <v>1144</v>
      </c>
      <c r="H241" s="287" t="s">
        <v>388</v>
      </c>
      <c r="I241" s="287" t="s">
        <v>256</v>
      </c>
      <c r="J241" s="204" t="s">
        <v>1371</v>
      </c>
      <c r="K241" s="281" t="s">
        <v>1145</v>
      </c>
      <c r="L241" s="293" t="s">
        <v>1319</v>
      </c>
      <c r="M241" s="287" t="s">
        <v>14876</v>
      </c>
    </row>
    <row r="242" spans="1:13">
      <c r="A242" s="287" t="str">
        <f t="shared" si="16"/>
        <v>CheckerD1</v>
      </c>
      <c r="B242" s="287" t="s">
        <v>1240</v>
      </c>
      <c r="C242" s="287" t="s">
        <v>1298</v>
      </c>
      <c r="D242" s="287" t="s">
        <v>899</v>
      </c>
      <c r="E242" s="287" t="s">
        <v>14250</v>
      </c>
      <c r="F242" s="337" t="s">
        <v>14465</v>
      </c>
      <c r="G242" s="290" t="s">
        <v>1146</v>
      </c>
      <c r="H242" s="287" t="s">
        <v>1147</v>
      </c>
      <c r="I242" s="287" t="s">
        <v>257</v>
      </c>
      <c r="J242" s="287" t="s">
        <v>1372</v>
      </c>
      <c r="K242" s="281" t="s">
        <v>1148</v>
      </c>
      <c r="L242" s="293" t="s">
        <v>1320</v>
      </c>
      <c r="M242" s="287" t="s">
        <v>14877</v>
      </c>
    </row>
    <row r="243" spans="1:13">
      <c r="A243" s="287" t="str">
        <f t="shared" si="16"/>
        <v>CheckerA3</v>
      </c>
      <c r="B243" s="287" t="s">
        <v>1240</v>
      </c>
      <c r="C243" s="287" t="s">
        <v>633</v>
      </c>
      <c r="D243" s="287" t="s">
        <v>877</v>
      </c>
      <c r="E243" s="287" t="s">
        <v>14251</v>
      </c>
      <c r="F243" s="337" t="s">
        <v>14466</v>
      </c>
      <c r="G243" s="290" t="s">
        <v>1149</v>
      </c>
      <c r="H243" s="287" t="s">
        <v>1150</v>
      </c>
      <c r="I243" s="287" t="s">
        <v>1151</v>
      </c>
      <c r="J243" s="287" t="s">
        <v>1152</v>
      </c>
      <c r="K243" s="281" t="s">
        <v>1153</v>
      </c>
      <c r="L243" s="293" t="s">
        <v>1321</v>
      </c>
      <c r="M243" s="287" t="s">
        <v>14878</v>
      </c>
    </row>
    <row r="244" spans="1:13">
      <c r="A244" s="287" t="str">
        <f t="shared" si="16"/>
        <v>CheckerB3</v>
      </c>
      <c r="B244" s="287" t="s">
        <v>1240</v>
      </c>
      <c r="C244" s="287" t="s">
        <v>949</v>
      </c>
      <c r="D244" s="287" t="s">
        <v>878</v>
      </c>
      <c r="E244" s="287" t="s">
        <v>14252</v>
      </c>
      <c r="F244" s="337" t="s">
        <v>862</v>
      </c>
      <c r="G244" s="290" t="s">
        <v>1154</v>
      </c>
      <c r="H244" s="287" t="s">
        <v>1155</v>
      </c>
      <c r="I244" s="287" t="s">
        <v>1156</v>
      </c>
      <c r="J244" s="287" t="s">
        <v>1157</v>
      </c>
      <c r="K244" s="281" t="s">
        <v>1158</v>
      </c>
      <c r="L244" s="293" t="s">
        <v>1322</v>
      </c>
      <c r="M244" s="287" t="s">
        <v>14879</v>
      </c>
    </row>
    <row r="245" spans="1:13">
      <c r="A245" s="287" t="str">
        <f t="shared" si="16"/>
        <v>CheckerC3</v>
      </c>
      <c r="B245" s="287" t="s">
        <v>1240</v>
      </c>
      <c r="C245" s="287" t="s">
        <v>970</v>
      </c>
      <c r="D245" s="287" t="s">
        <v>896</v>
      </c>
      <c r="E245" s="287" t="s">
        <v>14253</v>
      </c>
      <c r="F245" s="337" t="s">
        <v>14467</v>
      </c>
      <c r="G245" s="290" t="s">
        <v>1159</v>
      </c>
      <c r="H245" s="287" t="s">
        <v>1160</v>
      </c>
      <c r="I245" s="287" t="s">
        <v>1161</v>
      </c>
      <c r="J245" s="287" t="s">
        <v>1162</v>
      </c>
      <c r="K245" s="281" t="s">
        <v>1161</v>
      </c>
      <c r="L245" s="293" t="s">
        <v>1323</v>
      </c>
      <c r="M245" s="287" t="s">
        <v>14880</v>
      </c>
    </row>
    <row r="246" spans="1:13">
      <c r="A246" s="287" t="str">
        <f t="shared" si="16"/>
        <v>CheckerD3</v>
      </c>
      <c r="B246" s="287" t="s">
        <v>1240</v>
      </c>
      <c r="C246" s="287" t="s">
        <v>1299</v>
      </c>
      <c r="D246" s="287" t="s">
        <v>897</v>
      </c>
      <c r="E246" s="287" t="s">
        <v>14254</v>
      </c>
      <c r="F246" s="337" t="s">
        <v>14468</v>
      </c>
      <c r="G246" s="290" t="s">
        <v>812</v>
      </c>
      <c r="H246" s="287" t="s">
        <v>813</v>
      </c>
      <c r="I246" s="287" t="s">
        <v>258</v>
      </c>
      <c r="J246" s="287" t="s">
        <v>819</v>
      </c>
      <c r="K246" s="281" t="s">
        <v>814</v>
      </c>
      <c r="L246" s="293" t="s">
        <v>13544</v>
      </c>
      <c r="M246" s="287" t="s">
        <v>14881</v>
      </c>
    </row>
    <row r="247" spans="1:13" ht="32.25" customHeight="1">
      <c r="A247" s="287" t="s">
        <v>1442</v>
      </c>
      <c r="B247" s="287" t="s">
        <v>1240</v>
      </c>
      <c r="C247" s="287" t="s">
        <v>1441</v>
      </c>
      <c r="D247" s="287" t="s">
        <v>1443</v>
      </c>
      <c r="E247" s="287" t="s">
        <v>14255</v>
      </c>
      <c r="F247" s="337" t="s">
        <v>2135</v>
      </c>
      <c r="G247" s="290" t="s">
        <v>2136</v>
      </c>
      <c r="H247" s="287" t="s">
        <v>2137</v>
      </c>
      <c r="I247" s="287" t="s">
        <v>2138</v>
      </c>
      <c r="J247" s="287" t="s">
        <v>15392</v>
      </c>
      <c r="K247" s="290" t="s">
        <v>2139</v>
      </c>
      <c r="L247" s="299" t="s">
        <v>2140</v>
      </c>
      <c r="M247" s="287" t="s">
        <v>14882</v>
      </c>
    </row>
    <row r="248" spans="1:13" ht="32.25" customHeight="1">
      <c r="A248" s="287" t="str">
        <f>B248&amp;C248</f>
        <v>CheckerB63</v>
      </c>
      <c r="B248" s="287" t="s">
        <v>1240</v>
      </c>
      <c r="C248" s="287" t="s">
        <v>1868</v>
      </c>
      <c r="D248" s="287" t="s">
        <v>1443</v>
      </c>
      <c r="E248" s="287" t="s">
        <v>14255</v>
      </c>
      <c r="F248" s="337" t="s">
        <v>2135</v>
      </c>
      <c r="G248" s="290" t="s">
        <v>2136</v>
      </c>
      <c r="H248" s="287" t="s">
        <v>2137</v>
      </c>
      <c r="I248" s="287" t="s">
        <v>2138</v>
      </c>
      <c r="J248" s="287" t="s">
        <v>15392</v>
      </c>
      <c r="K248" s="290" t="s">
        <v>2139</v>
      </c>
      <c r="L248" s="299" t="s">
        <v>2140</v>
      </c>
      <c r="M248" s="287" t="s">
        <v>14882</v>
      </c>
    </row>
    <row r="249" spans="1:13" ht="32.25" customHeight="1">
      <c r="A249" s="287" t="str">
        <f>B249&amp;C249</f>
        <v>CheckerB64</v>
      </c>
      <c r="B249" s="287" t="s">
        <v>1240</v>
      </c>
      <c r="C249" s="287" t="s">
        <v>1869</v>
      </c>
      <c r="D249" s="287" t="s">
        <v>1443</v>
      </c>
      <c r="E249" s="287" t="s">
        <v>14255</v>
      </c>
      <c r="F249" s="337" t="s">
        <v>2135</v>
      </c>
      <c r="G249" s="290" t="s">
        <v>2136</v>
      </c>
      <c r="H249" s="287" t="s">
        <v>2137</v>
      </c>
      <c r="I249" s="287" t="s">
        <v>2138</v>
      </c>
      <c r="J249" s="287" t="s">
        <v>15392</v>
      </c>
      <c r="K249" s="290" t="s">
        <v>2139</v>
      </c>
      <c r="L249" s="299" t="s">
        <v>2140</v>
      </c>
      <c r="M249" s="287" t="s">
        <v>14882</v>
      </c>
    </row>
    <row r="250" spans="1:13" ht="32.25" customHeight="1">
      <c r="A250" s="287" t="str">
        <f>B250&amp;C250</f>
        <v>CheckerB65</v>
      </c>
      <c r="B250" s="287" t="s">
        <v>1240</v>
      </c>
      <c r="C250" s="287" t="s">
        <v>1870</v>
      </c>
      <c r="D250" s="287" t="s">
        <v>1443</v>
      </c>
      <c r="E250" s="287" t="s">
        <v>14255</v>
      </c>
      <c r="F250" s="337" t="s">
        <v>2135</v>
      </c>
      <c r="G250" s="290" t="s">
        <v>2136</v>
      </c>
      <c r="H250" s="287" t="s">
        <v>2137</v>
      </c>
      <c r="I250" s="287" t="s">
        <v>2138</v>
      </c>
      <c r="J250" s="287" t="s">
        <v>15392</v>
      </c>
      <c r="K250" s="290" t="s">
        <v>2139</v>
      </c>
      <c r="L250" s="299" t="s">
        <v>2140</v>
      </c>
      <c r="M250" s="287" t="s">
        <v>14882</v>
      </c>
    </row>
    <row r="251" spans="1:13" ht="32.25" customHeight="1">
      <c r="A251" s="287" t="s">
        <v>1461</v>
      </c>
      <c r="B251" s="287" t="s">
        <v>1240</v>
      </c>
      <c r="C251" s="287" t="s">
        <v>1460</v>
      </c>
      <c r="D251" s="287" t="s">
        <v>1462</v>
      </c>
      <c r="E251" s="287" t="s">
        <v>14256</v>
      </c>
      <c r="F251" s="337" t="s">
        <v>1898</v>
      </c>
      <c r="G251" s="290" t="s">
        <v>1899</v>
      </c>
      <c r="H251" s="287" t="s">
        <v>1900</v>
      </c>
      <c r="I251" s="287" t="s">
        <v>1901</v>
      </c>
      <c r="J251" s="287" t="s">
        <v>1902</v>
      </c>
      <c r="K251" s="290" t="s">
        <v>1462</v>
      </c>
      <c r="L251" s="299" t="s">
        <v>1903</v>
      </c>
      <c r="M251" s="287" t="s">
        <v>2479</v>
      </c>
    </row>
    <row r="252" spans="1:13" ht="27">
      <c r="A252" s="287" t="s">
        <v>1444</v>
      </c>
      <c r="B252" s="287" t="s">
        <v>1240</v>
      </c>
      <c r="C252" s="287" t="s">
        <v>1291</v>
      </c>
      <c r="D252" s="287" t="s">
        <v>1534</v>
      </c>
      <c r="E252" s="287" t="s">
        <v>14257</v>
      </c>
      <c r="F252" s="337" t="s">
        <v>1904</v>
      </c>
      <c r="G252" s="290" t="s">
        <v>15301</v>
      </c>
      <c r="H252" s="287" t="s">
        <v>1905</v>
      </c>
      <c r="I252" s="287" t="s">
        <v>1906</v>
      </c>
      <c r="J252" s="287" t="s">
        <v>1907</v>
      </c>
      <c r="K252" s="290" t="s">
        <v>1908</v>
      </c>
      <c r="L252" s="299" t="s">
        <v>1909</v>
      </c>
      <c r="M252" s="287" t="s">
        <v>14883</v>
      </c>
    </row>
    <row r="253" spans="1:13" ht="27">
      <c r="A253" s="287" t="s">
        <v>1463</v>
      </c>
      <c r="B253" s="287" t="s">
        <v>1240</v>
      </c>
      <c r="C253" s="287" t="s">
        <v>1445</v>
      </c>
      <c r="D253" s="287" t="s">
        <v>1533</v>
      </c>
      <c r="E253" s="287" t="s">
        <v>14258</v>
      </c>
      <c r="F253" s="337" t="s">
        <v>1910</v>
      </c>
      <c r="G253" s="290" t="s">
        <v>15302</v>
      </c>
      <c r="H253" s="287" t="s">
        <v>1911</v>
      </c>
      <c r="I253" s="287" t="s">
        <v>1912</v>
      </c>
      <c r="J253" s="287" t="s">
        <v>1913</v>
      </c>
      <c r="K253" s="290" t="s">
        <v>1914</v>
      </c>
      <c r="L253" s="299" t="s">
        <v>1915</v>
      </c>
      <c r="M253" s="287" t="s">
        <v>14884</v>
      </c>
    </row>
    <row r="254" spans="1:13" ht="27">
      <c r="A254" s="287" t="s">
        <v>1507</v>
      </c>
      <c r="B254" s="287" t="s">
        <v>1240</v>
      </c>
      <c r="C254" s="287" t="s">
        <v>1446</v>
      </c>
      <c r="D254" s="287" t="s">
        <v>1539</v>
      </c>
      <c r="E254" s="287" t="s">
        <v>14259</v>
      </c>
      <c r="F254" s="337" t="s">
        <v>1916</v>
      </c>
      <c r="G254" s="290" t="s">
        <v>15303</v>
      </c>
      <c r="H254" s="287" t="s">
        <v>1917</v>
      </c>
      <c r="I254" s="287" t="s">
        <v>1918</v>
      </c>
      <c r="J254" s="287" t="s">
        <v>1919</v>
      </c>
      <c r="K254" s="290" t="s">
        <v>1920</v>
      </c>
      <c r="L254" s="299" t="s">
        <v>1921</v>
      </c>
      <c r="M254" s="287" t="s">
        <v>14885</v>
      </c>
    </row>
    <row r="255" spans="1:13" ht="27">
      <c r="A255" s="287" t="s">
        <v>1508</v>
      </c>
      <c r="B255" s="287" t="s">
        <v>1240</v>
      </c>
      <c r="C255" s="287" t="s">
        <v>1447</v>
      </c>
      <c r="D255" s="287" t="s">
        <v>1488</v>
      </c>
      <c r="E255" s="287" t="s">
        <v>14260</v>
      </c>
      <c r="F255" s="337" t="s">
        <v>1922</v>
      </c>
      <c r="G255" s="290" t="s">
        <v>15304</v>
      </c>
      <c r="H255" s="287" t="s">
        <v>1923</v>
      </c>
      <c r="I255" s="287" t="s">
        <v>1924</v>
      </c>
      <c r="J255" s="287" t="s">
        <v>1925</v>
      </c>
      <c r="K255" s="290" t="s">
        <v>1926</v>
      </c>
      <c r="L255" s="299" t="s">
        <v>1927</v>
      </c>
      <c r="M255" s="287" t="s">
        <v>14886</v>
      </c>
    </row>
    <row r="256" spans="1:13" ht="27">
      <c r="A256" s="287" t="s">
        <v>1517</v>
      </c>
      <c r="B256" s="287" t="s">
        <v>1240</v>
      </c>
      <c r="C256" s="287" t="s">
        <v>1448</v>
      </c>
      <c r="D256" s="287" t="s">
        <v>2473</v>
      </c>
      <c r="E256" s="287" t="s">
        <v>14261</v>
      </c>
      <c r="F256" s="337" t="s">
        <v>2482</v>
      </c>
      <c r="G256" s="290" t="s">
        <v>15305</v>
      </c>
      <c r="H256" s="287" t="s">
        <v>2485</v>
      </c>
      <c r="I256" s="287" t="s">
        <v>2488</v>
      </c>
      <c r="J256" s="287" t="s">
        <v>2491</v>
      </c>
      <c r="K256" s="290" t="s">
        <v>2494</v>
      </c>
      <c r="L256" s="299" t="s">
        <v>2497</v>
      </c>
      <c r="M256" s="287" t="s">
        <v>2500</v>
      </c>
    </row>
    <row r="257" spans="1:13" ht="27">
      <c r="A257" s="287" t="s">
        <v>1518</v>
      </c>
      <c r="B257" s="287" t="s">
        <v>1240</v>
      </c>
      <c r="C257" s="287" t="s">
        <v>1449</v>
      </c>
      <c r="D257" s="287" t="s">
        <v>1489</v>
      </c>
      <c r="E257" s="287" t="s">
        <v>14262</v>
      </c>
      <c r="F257" s="337" t="s">
        <v>1928</v>
      </c>
      <c r="G257" s="290" t="s">
        <v>15306</v>
      </c>
      <c r="H257" s="287" t="s">
        <v>1929</v>
      </c>
      <c r="I257" s="287" t="s">
        <v>1930</v>
      </c>
      <c r="J257" s="287" t="s">
        <v>1931</v>
      </c>
      <c r="K257" s="290" t="s">
        <v>1932</v>
      </c>
      <c r="L257" s="299" t="s">
        <v>1933</v>
      </c>
      <c r="M257" s="287" t="s">
        <v>14887</v>
      </c>
    </row>
    <row r="258" spans="1:13" ht="40.5">
      <c r="A258" s="287" t="s">
        <v>1519</v>
      </c>
      <c r="B258" s="287" t="s">
        <v>1240</v>
      </c>
      <c r="C258" s="287" t="s">
        <v>1450</v>
      </c>
      <c r="D258" s="287" t="s">
        <v>1490</v>
      </c>
      <c r="E258" s="287" t="s">
        <v>14263</v>
      </c>
      <c r="F258" s="337" t="s">
        <v>1934</v>
      </c>
      <c r="G258" s="290" t="s">
        <v>15307</v>
      </c>
      <c r="H258" s="287" t="s">
        <v>1935</v>
      </c>
      <c r="I258" s="287" t="s">
        <v>1936</v>
      </c>
      <c r="J258" s="287" t="s">
        <v>1937</v>
      </c>
      <c r="K258" s="290" t="s">
        <v>1938</v>
      </c>
      <c r="L258" s="299" t="s">
        <v>1939</v>
      </c>
      <c r="M258" s="287" t="s">
        <v>14888</v>
      </c>
    </row>
    <row r="259" spans="1:13" ht="40.5">
      <c r="A259" s="287" t="s">
        <v>1520</v>
      </c>
      <c r="B259" s="287" t="s">
        <v>1240</v>
      </c>
      <c r="C259" s="287" t="s">
        <v>1451</v>
      </c>
      <c r="D259" s="287" t="s">
        <v>1491</v>
      </c>
      <c r="E259" s="287" t="s">
        <v>14264</v>
      </c>
      <c r="F259" s="337" t="s">
        <v>2481</v>
      </c>
      <c r="G259" s="290" t="s">
        <v>15308</v>
      </c>
      <c r="H259" s="287" t="s">
        <v>2484</v>
      </c>
      <c r="I259" s="287" t="s">
        <v>14635</v>
      </c>
      <c r="J259" s="287" t="s">
        <v>2490</v>
      </c>
      <c r="K259" s="290" t="s">
        <v>2495</v>
      </c>
      <c r="L259" s="299" t="s">
        <v>2496</v>
      </c>
      <c r="M259" s="287" t="s">
        <v>2501</v>
      </c>
    </row>
    <row r="260" spans="1:13" ht="27">
      <c r="A260" s="287" t="s">
        <v>1521</v>
      </c>
      <c r="B260" s="287" t="s">
        <v>1240</v>
      </c>
      <c r="C260" s="287" t="s">
        <v>1452</v>
      </c>
      <c r="D260" s="287" t="s">
        <v>1464</v>
      </c>
      <c r="E260" s="287" t="s">
        <v>14265</v>
      </c>
      <c r="F260" s="337" t="s">
        <v>1940</v>
      </c>
      <c r="G260" s="290" t="s">
        <v>15309</v>
      </c>
      <c r="H260" s="287" t="s">
        <v>1941</v>
      </c>
      <c r="I260" s="287" t="s">
        <v>1942</v>
      </c>
      <c r="J260" s="287" t="s">
        <v>1943</v>
      </c>
      <c r="K260" s="290" t="s">
        <v>1944</v>
      </c>
      <c r="L260" s="299" t="s">
        <v>1945</v>
      </c>
      <c r="M260" s="287" t="s">
        <v>14889</v>
      </c>
    </row>
    <row r="261" spans="1:13" ht="40.5">
      <c r="A261" s="287" t="s">
        <v>14141</v>
      </c>
      <c r="B261" s="287" t="s">
        <v>1240</v>
      </c>
      <c r="C261" s="287" t="s">
        <v>14140</v>
      </c>
      <c r="D261" s="287" t="s">
        <v>1535</v>
      </c>
      <c r="E261" s="287" t="s">
        <v>14266</v>
      </c>
      <c r="F261" s="337" t="s">
        <v>1946</v>
      </c>
      <c r="G261" s="290" t="s">
        <v>15310</v>
      </c>
      <c r="H261" s="287" t="s">
        <v>1947</v>
      </c>
      <c r="I261" s="287" t="s">
        <v>1948</v>
      </c>
      <c r="J261" s="287" t="s">
        <v>1949</v>
      </c>
      <c r="K261" s="290" t="s">
        <v>1950</v>
      </c>
      <c r="L261" s="299" t="s">
        <v>1951</v>
      </c>
      <c r="M261" s="287" t="s">
        <v>14890</v>
      </c>
    </row>
    <row r="262" spans="1:13" ht="40.5">
      <c r="A262" s="287" t="s">
        <v>1522</v>
      </c>
      <c r="B262" s="287" t="s">
        <v>1240</v>
      </c>
      <c r="C262" s="287" t="s">
        <v>1453</v>
      </c>
      <c r="D262" s="287" t="s">
        <v>1536</v>
      </c>
      <c r="E262" s="287" t="s">
        <v>14267</v>
      </c>
      <c r="F262" s="337" t="s">
        <v>1952</v>
      </c>
      <c r="G262" s="290" t="s">
        <v>15311</v>
      </c>
      <c r="H262" s="287" t="s">
        <v>1953</v>
      </c>
      <c r="I262" s="287" t="s">
        <v>1954</v>
      </c>
      <c r="J262" s="287" t="s">
        <v>1955</v>
      </c>
      <c r="K262" s="290" t="s">
        <v>1956</v>
      </c>
      <c r="L262" s="299" t="s">
        <v>1957</v>
      </c>
      <c r="M262" s="287" t="s">
        <v>14891</v>
      </c>
    </row>
    <row r="263" spans="1:13" ht="27">
      <c r="A263" s="287" t="s">
        <v>1523</v>
      </c>
      <c r="B263" s="287" t="s">
        <v>1240</v>
      </c>
      <c r="C263" s="287" t="s">
        <v>1454</v>
      </c>
      <c r="D263" s="287" t="s">
        <v>1537</v>
      </c>
      <c r="E263" s="287" t="s">
        <v>14268</v>
      </c>
      <c r="F263" s="337" t="s">
        <v>1958</v>
      </c>
      <c r="G263" s="290" t="s">
        <v>15312</v>
      </c>
      <c r="H263" s="287" t="s">
        <v>1959</v>
      </c>
      <c r="I263" s="287" t="s">
        <v>1960</v>
      </c>
      <c r="J263" s="287" t="s">
        <v>1961</v>
      </c>
      <c r="K263" s="290" t="s">
        <v>1962</v>
      </c>
      <c r="L263" s="299" t="s">
        <v>1963</v>
      </c>
      <c r="M263" s="287" t="s">
        <v>14892</v>
      </c>
    </row>
    <row r="264" spans="1:13" ht="40.5">
      <c r="A264" s="287" t="s">
        <v>1524</v>
      </c>
      <c r="B264" s="287" t="s">
        <v>1240</v>
      </c>
      <c r="C264" s="287" t="s">
        <v>1455</v>
      </c>
      <c r="D264" s="287" t="s">
        <v>1538</v>
      </c>
      <c r="E264" s="287" t="s">
        <v>14269</v>
      </c>
      <c r="F264" s="337" t="s">
        <v>1964</v>
      </c>
      <c r="G264" s="290" t="s">
        <v>15313</v>
      </c>
      <c r="H264" s="287" t="s">
        <v>1965</v>
      </c>
      <c r="I264" s="287" t="s">
        <v>1966</v>
      </c>
      <c r="J264" s="287" t="s">
        <v>1967</v>
      </c>
      <c r="K264" s="290" t="s">
        <v>1968</v>
      </c>
      <c r="L264" s="299" t="s">
        <v>1969</v>
      </c>
      <c r="M264" s="287" t="s">
        <v>14893</v>
      </c>
    </row>
    <row r="265" spans="1:13" ht="54">
      <c r="A265" s="287" t="s">
        <v>14144</v>
      </c>
      <c r="B265" s="287" t="s">
        <v>1240</v>
      </c>
      <c r="C265" s="287" t="s">
        <v>14142</v>
      </c>
      <c r="D265" s="287" t="s">
        <v>1465</v>
      </c>
      <c r="E265" s="287" t="s">
        <v>14270</v>
      </c>
      <c r="F265" s="337" t="s">
        <v>1970</v>
      </c>
      <c r="G265" s="290" t="s">
        <v>15314</v>
      </c>
      <c r="H265" s="287" t="s">
        <v>1971</v>
      </c>
      <c r="I265" s="287" t="s">
        <v>1972</v>
      </c>
      <c r="J265" s="287" t="s">
        <v>1973</v>
      </c>
      <c r="K265" s="290" t="s">
        <v>1974</v>
      </c>
      <c r="L265" s="299" t="s">
        <v>1975</v>
      </c>
      <c r="M265" s="287" t="s">
        <v>14894</v>
      </c>
    </row>
    <row r="266" spans="1:13" ht="54">
      <c r="A266" s="287" t="s">
        <v>1525</v>
      </c>
      <c r="B266" s="287" t="s">
        <v>1240</v>
      </c>
      <c r="C266" s="287" t="s">
        <v>1456</v>
      </c>
      <c r="D266" s="287" t="s">
        <v>1466</v>
      </c>
      <c r="E266" s="287" t="s">
        <v>14271</v>
      </c>
      <c r="F266" s="337" t="s">
        <v>1976</v>
      </c>
      <c r="G266" s="290" t="s">
        <v>15315</v>
      </c>
      <c r="H266" s="287" t="s">
        <v>1977</v>
      </c>
      <c r="I266" s="287" t="s">
        <v>1978</v>
      </c>
      <c r="J266" s="287" t="s">
        <v>1979</v>
      </c>
      <c r="K266" s="290" t="s">
        <v>1980</v>
      </c>
      <c r="L266" s="299" t="s">
        <v>1981</v>
      </c>
      <c r="M266" s="287" t="s">
        <v>14895</v>
      </c>
    </row>
    <row r="267" spans="1:13" ht="54">
      <c r="A267" s="287" t="s">
        <v>1526</v>
      </c>
      <c r="B267" s="287" t="s">
        <v>1240</v>
      </c>
      <c r="C267" s="287" t="s">
        <v>1457</v>
      </c>
      <c r="D267" s="287" t="s">
        <v>1467</v>
      </c>
      <c r="E267" s="287" t="s">
        <v>14272</v>
      </c>
      <c r="F267" s="337" t="s">
        <v>1982</v>
      </c>
      <c r="G267" s="290" t="s">
        <v>15316</v>
      </c>
      <c r="H267" s="287" t="s">
        <v>1983</v>
      </c>
      <c r="I267" s="287" t="s">
        <v>1984</v>
      </c>
      <c r="J267" s="287" t="s">
        <v>1985</v>
      </c>
      <c r="K267" s="290" t="s">
        <v>1986</v>
      </c>
      <c r="L267" s="299" t="s">
        <v>1987</v>
      </c>
      <c r="M267" s="287" t="s">
        <v>14896</v>
      </c>
    </row>
    <row r="268" spans="1:13" ht="54">
      <c r="A268" s="287" t="s">
        <v>1527</v>
      </c>
      <c r="B268" s="287" t="s">
        <v>1240</v>
      </c>
      <c r="C268" s="287" t="s">
        <v>1458</v>
      </c>
      <c r="D268" s="287" t="s">
        <v>1468</v>
      </c>
      <c r="E268" s="287" t="s">
        <v>14273</v>
      </c>
      <c r="F268" s="337" t="s">
        <v>1988</v>
      </c>
      <c r="G268" s="290" t="s">
        <v>15317</v>
      </c>
      <c r="H268" s="287" t="s">
        <v>1989</v>
      </c>
      <c r="I268" s="287" t="s">
        <v>1990</v>
      </c>
      <c r="J268" s="287" t="s">
        <v>1991</v>
      </c>
      <c r="K268" s="290" t="s">
        <v>1992</v>
      </c>
      <c r="L268" s="299" t="s">
        <v>1993</v>
      </c>
      <c r="M268" s="287" t="s">
        <v>14897</v>
      </c>
    </row>
    <row r="269" spans="1:13" ht="67.5">
      <c r="A269" s="287" t="s">
        <v>14145</v>
      </c>
      <c r="B269" s="287" t="s">
        <v>1240</v>
      </c>
      <c r="C269" s="287" t="s">
        <v>14143</v>
      </c>
      <c r="D269" s="287" t="s">
        <v>1469</v>
      </c>
      <c r="E269" s="287" t="s">
        <v>14274</v>
      </c>
      <c r="F269" s="337" t="s">
        <v>1994</v>
      </c>
      <c r="G269" s="290" t="s">
        <v>15318</v>
      </c>
      <c r="H269" s="287" t="s">
        <v>1995</v>
      </c>
      <c r="I269" s="287" t="s">
        <v>1996</v>
      </c>
      <c r="J269" s="287" t="s">
        <v>1997</v>
      </c>
      <c r="K269" s="290" t="s">
        <v>1998</v>
      </c>
      <c r="L269" s="299" t="s">
        <v>1999</v>
      </c>
      <c r="M269" s="287" t="s">
        <v>14898</v>
      </c>
    </row>
    <row r="270" spans="1:13" ht="67.5">
      <c r="A270" s="287" t="s">
        <v>1528</v>
      </c>
      <c r="B270" s="287" t="s">
        <v>1240</v>
      </c>
      <c r="C270" s="287" t="s">
        <v>1492</v>
      </c>
      <c r="D270" s="287" t="s">
        <v>1470</v>
      </c>
      <c r="E270" s="287" t="s">
        <v>14275</v>
      </c>
      <c r="F270" s="337" t="s">
        <v>2000</v>
      </c>
      <c r="G270" s="290" t="s">
        <v>15319</v>
      </c>
      <c r="H270" s="287" t="s">
        <v>2001</v>
      </c>
      <c r="I270" s="287" t="s">
        <v>2002</v>
      </c>
      <c r="J270" s="287" t="s">
        <v>2003</v>
      </c>
      <c r="K270" s="290" t="s">
        <v>2004</v>
      </c>
      <c r="L270" s="299" t="s">
        <v>2005</v>
      </c>
      <c r="M270" s="287" t="s">
        <v>14899</v>
      </c>
    </row>
    <row r="271" spans="1:13" ht="67.5">
      <c r="A271" s="287" t="s">
        <v>1529</v>
      </c>
      <c r="B271" s="287" t="s">
        <v>1240</v>
      </c>
      <c r="C271" s="287" t="s">
        <v>1493</v>
      </c>
      <c r="D271" s="287" t="s">
        <v>1471</v>
      </c>
      <c r="E271" s="287" t="s">
        <v>14276</v>
      </c>
      <c r="F271" s="337" t="s">
        <v>2006</v>
      </c>
      <c r="G271" s="290" t="s">
        <v>15320</v>
      </c>
      <c r="H271" s="287" t="s">
        <v>2007</v>
      </c>
      <c r="I271" s="287" t="s">
        <v>2008</v>
      </c>
      <c r="J271" s="287" t="s">
        <v>2009</v>
      </c>
      <c r="K271" s="290" t="s">
        <v>2010</v>
      </c>
      <c r="L271" s="299" t="s">
        <v>2011</v>
      </c>
      <c r="M271" s="287" t="s">
        <v>14900</v>
      </c>
    </row>
    <row r="272" spans="1:13" ht="67.5">
      <c r="A272" s="287" t="s">
        <v>1530</v>
      </c>
      <c r="B272" s="287" t="s">
        <v>1240</v>
      </c>
      <c r="C272" s="287" t="s">
        <v>1494</v>
      </c>
      <c r="D272" s="287" t="s">
        <v>1472</v>
      </c>
      <c r="E272" s="287" t="s">
        <v>14277</v>
      </c>
      <c r="F272" s="337" t="s">
        <v>2012</v>
      </c>
      <c r="G272" s="290" t="s">
        <v>15321</v>
      </c>
      <c r="H272" s="287" t="s">
        <v>2013</v>
      </c>
      <c r="I272" s="287" t="s">
        <v>2014</v>
      </c>
      <c r="J272" s="287" t="s">
        <v>2015</v>
      </c>
      <c r="K272" s="290" t="s">
        <v>2016</v>
      </c>
      <c r="L272" s="299" t="s">
        <v>2017</v>
      </c>
      <c r="M272" s="287" t="s">
        <v>14901</v>
      </c>
    </row>
    <row r="273" spans="1:13" ht="67.5">
      <c r="A273" s="287" t="s">
        <v>14178</v>
      </c>
      <c r="B273" s="287" t="s">
        <v>1240</v>
      </c>
      <c r="C273" s="287" t="s">
        <v>14186</v>
      </c>
      <c r="D273" s="287" t="s">
        <v>15033</v>
      </c>
      <c r="E273" s="287" t="s">
        <v>15034</v>
      </c>
      <c r="F273" s="337" t="s">
        <v>15035</v>
      </c>
      <c r="G273" s="290" t="s">
        <v>15322</v>
      </c>
      <c r="H273" s="287" t="s">
        <v>15036</v>
      </c>
      <c r="I273" s="287" t="s">
        <v>15037</v>
      </c>
      <c r="J273" s="287" t="s">
        <v>15038</v>
      </c>
      <c r="K273" s="287" t="s">
        <v>15039</v>
      </c>
      <c r="L273" s="287" t="s">
        <v>15040</v>
      </c>
      <c r="M273" s="287" t="s">
        <v>15041</v>
      </c>
    </row>
    <row r="274" spans="1:13" ht="67.5">
      <c r="A274" s="287" t="s">
        <v>14179</v>
      </c>
      <c r="B274" s="287" t="s">
        <v>1240</v>
      </c>
      <c r="C274" s="186" t="s">
        <v>1495</v>
      </c>
      <c r="D274" s="287" t="s">
        <v>15042</v>
      </c>
      <c r="E274" s="287" t="s">
        <v>15043</v>
      </c>
      <c r="F274" s="337" t="s">
        <v>15044</v>
      </c>
      <c r="G274" s="290" t="s">
        <v>15323</v>
      </c>
      <c r="H274" s="287" t="s">
        <v>15045</v>
      </c>
      <c r="I274" s="287" t="s">
        <v>15046</v>
      </c>
      <c r="J274" s="287" t="s">
        <v>15047</v>
      </c>
      <c r="K274" s="287" t="s">
        <v>15048</v>
      </c>
      <c r="L274" s="287" t="s">
        <v>15049</v>
      </c>
      <c r="M274" s="287" t="s">
        <v>15050</v>
      </c>
    </row>
    <row r="275" spans="1:13" ht="67.5">
      <c r="A275" s="287" t="s">
        <v>14146</v>
      </c>
      <c r="B275" s="287" t="s">
        <v>1240</v>
      </c>
      <c r="C275" s="186" t="s">
        <v>1496</v>
      </c>
      <c r="D275" s="287" t="s">
        <v>15056</v>
      </c>
      <c r="E275" s="287" t="s">
        <v>15057</v>
      </c>
      <c r="F275" s="337" t="s">
        <v>15058</v>
      </c>
      <c r="G275" s="290" t="s">
        <v>15324</v>
      </c>
      <c r="H275" s="287" t="s">
        <v>15059</v>
      </c>
      <c r="I275" s="287" t="s">
        <v>15055</v>
      </c>
      <c r="J275" s="287" t="s">
        <v>15054</v>
      </c>
      <c r="K275" s="287" t="s">
        <v>15053</v>
      </c>
      <c r="L275" s="287" t="s">
        <v>15052</v>
      </c>
      <c r="M275" s="287" t="s">
        <v>15051</v>
      </c>
    </row>
    <row r="276" spans="1:13" ht="67.5">
      <c r="A276" s="287" t="s">
        <v>14147</v>
      </c>
      <c r="B276" s="287" t="s">
        <v>1240</v>
      </c>
      <c r="C276" s="287" t="s">
        <v>1497</v>
      </c>
      <c r="D276" s="287" t="s">
        <v>15060</v>
      </c>
      <c r="E276" s="287" t="s">
        <v>15061</v>
      </c>
      <c r="F276" s="337" t="s">
        <v>15062</v>
      </c>
      <c r="G276" s="290" t="s">
        <v>15325</v>
      </c>
      <c r="H276" s="287" t="s">
        <v>15063</v>
      </c>
      <c r="I276" s="287" t="s">
        <v>15064</v>
      </c>
      <c r="J276" s="287" t="s">
        <v>15065</v>
      </c>
      <c r="K276" s="287" t="s">
        <v>15066</v>
      </c>
      <c r="L276" s="287" t="s">
        <v>15067</v>
      </c>
      <c r="M276" s="287" t="s">
        <v>15068</v>
      </c>
    </row>
    <row r="277" spans="1:13" ht="67.5">
      <c r="A277" s="287" t="s">
        <v>14148</v>
      </c>
      <c r="B277" s="287" t="s">
        <v>1240</v>
      </c>
      <c r="C277" s="287" t="s">
        <v>14172</v>
      </c>
      <c r="D277" s="287" t="s">
        <v>1473</v>
      </c>
      <c r="E277" s="253" t="s">
        <v>13477</v>
      </c>
      <c r="F277" s="337" t="s">
        <v>15128</v>
      </c>
      <c r="G277" s="290" t="s">
        <v>15326</v>
      </c>
      <c r="H277" s="287" t="s">
        <v>2018</v>
      </c>
      <c r="I277" s="287" t="s">
        <v>2019</v>
      </c>
      <c r="J277" s="287" t="s">
        <v>2020</v>
      </c>
      <c r="K277" s="290" t="s">
        <v>2021</v>
      </c>
      <c r="L277" s="299" t="s">
        <v>2022</v>
      </c>
      <c r="M277" s="287" t="s">
        <v>14902</v>
      </c>
    </row>
    <row r="278" spans="1:13" ht="67.5">
      <c r="A278" s="287" t="s">
        <v>14180</v>
      </c>
      <c r="B278" s="287" t="s">
        <v>1240</v>
      </c>
      <c r="C278" s="287" t="s">
        <v>1498</v>
      </c>
      <c r="D278" s="186" t="s">
        <v>1474</v>
      </c>
      <c r="E278" s="253" t="s">
        <v>13478</v>
      </c>
      <c r="F278" s="328" t="s">
        <v>15129</v>
      </c>
      <c r="G278" s="290" t="s">
        <v>15327</v>
      </c>
      <c r="H278" s="186" t="s">
        <v>2023</v>
      </c>
      <c r="I278" s="186" t="s">
        <v>2024</v>
      </c>
      <c r="J278" s="186" t="s">
        <v>2025</v>
      </c>
      <c r="K278" s="290" t="s">
        <v>2026</v>
      </c>
      <c r="L278" s="313" t="s">
        <v>2027</v>
      </c>
      <c r="M278" s="186" t="s">
        <v>14903</v>
      </c>
    </row>
    <row r="279" spans="1:13" ht="54">
      <c r="A279" s="287" t="s">
        <v>14149</v>
      </c>
      <c r="B279" s="287" t="s">
        <v>1240</v>
      </c>
      <c r="C279" s="287" t="s">
        <v>1499</v>
      </c>
      <c r="D279" s="287" t="s">
        <v>1475</v>
      </c>
      <c r="E279" s="253" t="s">
        <v>13479</v>
      </c>
      <c r="F279" s="337" t="s">
        <v>15130</v>
      </c>
      <c r="G279" s="290" t="s">
        <v>15328</v>
      </c>
      <c r="H279" s="287" t="s">
        <v>2028</v>
      </c>
      <c r="I279" s="287" t="s">
        <v>2029</v>
      </c>
      <c r="J279" s="287" t="s">
        <v>2030</v>
      </c>
      <c r="K279" s="290" t="s">
        <v>2031</v>
      </c>
      <c r="L279" s="299" t="s">
        <v>2032</v>
      </c>
      <c r="M279" s="287" t="s">
        <v>14904</v>
      </c>
    </row>
    <row r="280" spans="1:13" ht="67.5">
      <c r="A280" s="287" t="s">
        <v>14150</v>
      </c>
      <c r="B280" s="287" t="s">
        <v>1240</v>
      </c>
      <c r="C280" s="287" t="s">
        <v>1500</v>
      </c>
      <c r="D280" s="287" t="s">
        <v>1476</v>
      </c>
      <c r="E280" s="253" t="s">
        <v>13480</v>
      </c>
      <c r="F280" s="337" t="s">
        <v>15131</v>
      </c>
      <c r="G280" s="290" t="s">
        <v>15329</v>
      </c>
      <c r="H280" s="287" t="s">
        <v>2033</v>
      </c>
      <c r="I280" s="287" t="s">
        <v>2034</v>
      </c>
      <c r="J280" s="287" t="s">
        <v>2035</v>
      </c>
      <c r="K280" s="290" t="s">
        <v>2036</v>
      </c>
      <c r="L280" s="299" t="s">
        <v>2037</v>
      </c>
      <c r="M280" s="287" t="s">
        <v>14905</v>
      </c>
    </row>
    <row r="281" spans="1:13" ht="40.5">
      <c r="A281" s="287" t="s">
        <v>14151</v>
      </c>
      <c r="B281" s="287" t="s">
        <v>1240</v>
      </c>
      <c r="C281" s="287" t="s">
        <v>14173</v>
      </c>
      <c r="D281" s="287" t="s">
        <v>1252</v>
      </c>
      <c r="E281" s="253" t="s">
        <v>13481</v>
      </c>
      <c r="F281" s="337" t="s">
        <v>2038</v>
      </c>
      <c r="G281" s="290" t="s">
        <v>15330</v>
      </c>
      <c r="H281" s="287" t="s">
        <v>2039</v>
      </c>
      <c r="I281" s="287" t="s">
        <v>2040</v>
      </c>
      <c r="J281" s="287" t="s">
        <v>15393</v>
      </c>
      <c r="K281" s="290" t="s">
        <v>2041</v>
      </c>
      <c r="L281" s="299" t="s">
        <v>2042</v>
      </c>
      <c r="M281" s="287" t="s">
        <v>14906</v>
      </c>
    </row>
    <row r="282" spans="1:13" ht="57" customHeight="1">
      <c r="A282" s="287" t="s">
        <v>14181</v>
      </c>
      <c r="B282" s="287" t="s">
        <v>1240</v>
      </c>
      <c r="C282" s="287" t="s">
        <v>1501</v>
      </c>
      <c r="D282" s="287" t="s">
        <v>1253</v>
      </c>
      <c r="E282" s="253" t="s">
        <v>13482</v>
      </c>
      <c r="F282" s="337" t="s">
        <v>2043</v>
      </c>
      <c r="G282" s="290" t="s">
        <v>15331</v>
      </c>
      <c r="H282" s="287" t="s">
        <v>2044</v>
      </c>
      <c r="I282" s="287" t="s">
        <v>2045</v>
      </c>
      <c r="J282" s="287" t="s">
        <v>15394</v>
      </c>
      <c r="K282" s="290" t="s">
        <v>2046</v>
      </c>
      <c r="L282" s="299" t="s">
        <v>2047</v>
      </c>
      <c r="M282" s="287" t="s">
        <v>14907</v>
      </c>
    </row>
    <row r="283" spans="1:13" ht="57" customHeight="1">
      <c r="A283" s="287" t="s">
        <v>14152</v>
      </c>
      <c r="B283" s="287" t="s">
        <v>1240</v>
      </c>
      <c r="C283" s="287" t="s">
        <v>1502</v>
      </c>
      <c r="D283" s="287" t="s">
        <v>1254</v>
      </c>
      <c r="E283" s="253" t="s">
        <v>13483</v>
      </c>
      <c r="F283" s="337" t="s">
        <v>2048</v>
      </c>
      <c r="G283" s="290" t="s">
        <v>15332</v>
      </c>
      <c r="H283" s="287" t="s">
        <v>2049</v>
      </c>
      <c r="I283" s="287" t="s">
        <v>2050</v>
      </c>
      <c r="J283" s="287" t="s">
        <v>15395</v>
      </c>
      <c r="K283" s="290" t="s">
        <v>2051</v>
      </c>
      <c r="L283" s="299" t="s">
        <v>2052</v>
      </c>
      <c r="M283" s="287" t="s">
        <v>14908</v>
      </c>
    </row>
    <row r="284" spans="1:13" ht="57" customHeight="1">
      <c r="A284" s="287" t="s">
        <v>14153</v>
      </c>
      <c r="B284" s="287" t="s">
        <v>1240</v>
      </c>
      <c r="C284" s="287" t="s">
        <v>1503</v>
      </c>
      <c r="D284" s="287" t="s">
        <v>1255</v>
      </c>
      <c r="E284" s="253" t="s">
        <v>13484</v>
      </c>
      <c r="F284" s="337" t="s">
        <v>2053</v>
      </c>
      <c r="G284" s="290" t="s">
        <v>15333</v>
      </c>
      <c r="H284" s="287" t="s">
        <v>2054</v>
      </c>
      <c r="I284" s="287" t="s">
        <v>2055</v>
      </c>
      <c r="J284" s="287" t="s">
        <v>15396</v>
      </c>
      <c r="K284" s="290" t="s">
        <v>2056</v>
      </c>
      <c r="L284" s="299" t="s">
        <v>2057</v>
      </c>
      <c r="M284" s="287" t="s">
        <v>14909</v>
      </c>
    </row>
    <row r="285" spans="1:13" ht="57" customHeight="1">
      <c r="A285" s="287" t="s">
        <v>14154</v>
      </c>
      <c r="B285" s="287" t="s">
        <v>1240</v>
      </c>
      <c r="C285" s="287" t="s">
        <v>14174</v>
      </c>
      <c r="D285" s="287" t="s">
        <v>1477</v>
      </c>
      <c r="E285" s="253" t="s">
        <v>13485</v>
      </c>
      <c r="F285" s="337" t="s">
        <v>2058</v>
      </c>
      <c r="G285" s="290" t="s">
        <v>15334</v>
      </c>
      <c r="H285" s="287" t="s">
        <v>2059</v>
      </c>
      <c r="I285" s="287" t="s">
        <v>2060</v>
      </c>
      <c r="J285" s="287" t="s">
        <v>15397</v>
      </c>
      <c r="K285" s="290" t="s">
        <v>2061</v>
      </c>
      <c r="L285" s="299" t="s">
        <v>2062</v>
      </c>
      <c r="M285" s="287" t="s">
        <v>14910</v>
      </c>
    </row>
    <row r="286" spans="1:13" ht="54">
      <c r="A286" s="287" t="s">
        <v>14182</v>
      </c>
      <c r="B286" s="287" t="s">
        <v>1240</v>
      </c>
      <c r="C286" s="287" t="s">
        <v>1504</v>
      </c>
      <c r="D286" s="287" t="s">
        <v>1478</v>
      </c>
      <c r="E286" s="253" t="s">
        <v>13486</v>
      </c>
      <c r="F286" s="337" t="s">
        <v>2063</v>
      </c>
      <c r="G286" s="290" t="s">
        <v>15335</v>
      </c>
      <c r="H286" s="287" t="s">
        <v>2064</v>
      </c>
      <c r="I286" s="287" t="s">
        <v>2065</v>
      </c>
      <c r="J286" s="287" t="s">
        <v>15398</v>
      </c>
      <c r="K286" s="290" t="s">
        <v>2066</v>
      </c>
      <c r="L286" s="299" t="s">
        <v>2067</v>
      </c>
      <c r="M286" s="287" t="s">
        <v>14911</v>
      </c>
    </row>
    <row r="287" spans="1:13" ht="54">
      <c r="A287" s="287" t="s">
        <v>14155</v>
      </c>
      <c r="B287" s="287" t="s">
        <v>1240</v>
      </c>
      <c r="C287" s="287" t="s">
        <v>1505</v>
      </c>
      <c r="D287" s="287" t="s">
        <v>1479</v>
      </c>
      <c r="E287" s="253" t="s">
        <v>13487</v>
      </c>
      <c r="F287" s="337" t="s">
        <v>2068</v>
      </c>
      <c r="G287" s="290" t="s">
        <v>15336</v>
      </c>
      <c r="H287" s="287" t="s">
        <v>2069</v>
      </c>
      <c r="I287" s="287" t="s">
        <v>2070</v>
      </c>
      <c r="J287" s="287" t="s">
        <v>15399</v>
      </c>
      <c r="K287" s="290" t="s">
        <v>2071</v>
      </c>
      <c r="L287" s="299" t="s">
        <v>2072</v>
      </c>
      <c r="M287" s="287" t="s">
        <v>14912</v>
      </c>
    </row>
    <row r="288" spans="1:13" ht="54">
      <c r="A288" s="287" t="s">
        <v>14156</v>
      </c>
      <c r="B288" s="287" t="s">
        <v>1240</v>
      </c>
      <c r="C288" s="287" t="s">
        <v>1506</v>
      </c>
      <c r="D288" s="287" t="s">
        <v>1480</v>
      </c>
      <c r="E288" s="253" t="s">
        <v>13488</v>
      </c>
      <c r="F288" s="337" t="s">
        <v>2073</v>
      </c>
      <c r="G288" s="290" t="s">
        <v>15337</v>
      </c>
      <c r="H288" s="287" t="s">
        <v>2074</v>
      </c>
      <c r="I288" s="287" t="s">
        <v>2075</v>
      </c>
      <c r="J288" s="287" t="s">
        <v>15400</v>
      </c>
      <c r="K288" s="290" t="s">
        <v>2076</v>
      </c>
      <c r="L288" s="299" t="s">
        <v>2077</v>
      </c>
      <c r="M288" s="287" t="s">
        <v>14913</v>
      </c>
    </row>
    <row r="289" spans="1:13" ht="40.5">
      <c r="A289" s="287" t="s">
        <v>14157</v>
      </c>
      <c r="B289" s="287" t="s">
        <v>1240</v>
      </c>
      <c r="C289" s="287" t="s">
        <v>14175</v>
      </c>
      <c r="D289" s="287" t="s">
        <v>1481</v>
      </c>
      <c r="E289" s="253" t="s">
        <v>13489</v>
      </c>
      <c r="F289" s="337" t="s">
        <v>2078</v>
      </c>
      <c r="G289" s="290" t="s">
        <v>15338</v>
      </c>
      <c r="H289" s="287" t="s">
        <v>2079</v>
      </c>
      <c r="I289" s="287" t="s">
        <v>2080</v>
      </c>
      <c r="J289" s="287" t="s">
        <v>15401</v>
      </c>
      <c r="K289" s="290" t="s">
        <v>2081</v>
      </c>
      <c r="L289" s="299" t="s">
        <v>2082</v>
      </c>
      <c r="M289" s="287" t="s">
        <v>14914</v>
      </c>
    </row>
    <row r="290" spans="1:13" ht="40.5">
      <c r="A290" s="287" t="s">
        <v>14183</v>
      </c>
      <c r="B290" s="287" t="s">
        <v>1240</v>
      </c>
      <c r="C290" s="287" t="s">
        <v>1509</v>
      </c>
      <c r="D290" s="287" t="s">
        <v>1482</v>
      </c>
      <c r="E290" s="253" t="s">
        <v>13490</v>
      </c>
      <c r="F290" s="337" t="s">
        <v>2083</v>
      </c>
      <c r="G290" s="290" t="s">
        <v>15339</v>
      </c>
      <c r="H290" s="287" t="s">
        <v>2084</v>
      </c>
      <c r="I290" s="287" t="s">
        <v>2085</v>
      </c>
      <c r="J290" s="287" t="s">
        <v>15402</v>
      </c>
      <c r="K290" s="290" t="s">
        <v>2086</v>
      </c>
      <c r="L290" s="299" t="s">
        <v>2087</v>
      </c>
      <c r="M290" s="287" t="s">
        <v>14915</v>
      </c>
    </row>
    <row r="291" spans="1:13" ht="40.5">
      <c r="A291" s="287" t="s">
        <v>14158</v>
      </c>
      <c r="B291" s="287" t="s">
        <v>1240</v>
      </c>
      <c r="C291" s="287" t="s">
        <v>1510</v>
      </c>
      <c r="D291" s="287" t="s">
        <v>1483</v>
      </c>
      <c r="E291" s="253" t="s">
        <v>13491</v>
      </c>
      <c r="F291" s="337" t="s">
        <v>2088</v>
      </c>
      <c r="G291" s="290" t="s">
        <v>15340</v>
      </c>
      <c r="H291" s="287" t="s">
        <v>2089</v>
      </c>
      <c r="I291" s="287" t="s">
        <v>2090</v>
      </c>
      <c r="J291" s="287" t="s">
        <v>15403</v>
      </c>
      <c r="K291" s="290" t="s">
        <v>2091</v>
      </c>
      <c r="L291" s="299" t="s">
        <v>2092</v>
      </c>
      <c r="M291" s="287" t="s">
        <v>14916</v>
      </c>
    </row>
    <row r="292" spans="1:13" ht="40.5">
      <c r="A292" s="287" t="s">
        <v>14159</v>
      </c>
      <c r="B292" s="287" t="s">
        <v>1240</v>
      </c>
      <c r="C292" s="287" t="s">
        <v>1511</v>
      </c>
      <c r="D292" s="287" t="s">
        <v>1484</v>
      </c>
      <c r="E292" s="253" t="s">
        <v>13492</v>
      </c>
      <c r="F292" s="337" t="s">
        <v>2093</v>
      </c>
      <c r="G292" s="290" t="s">
        <v>15341</v>
      </c>
      <c r="H292" s="287" t="s">
        <v>2094</v>
      </c>
      <c r="I292" s="287" t="s">
        <v>2095</v>
      </c>
      <c r="J292" s="287" t="s">
        <v>15404</v>
      </c>
      <c r="K292" s="290" t="s">
        <v>2096</v>
      </c>
      <c r="L292" s="299" t="s">
        <v>2097</v>
      </c>
      <c r="M292" s="287" t="s">
        <v>14917</v>
      </c>
    </row>
    <row r="293" spans="1:13" ht="54">
      <c r="A293" s="287" t="s">
        <v>14160</v>
      </c>
      <c r="B293" s="287" t="s">
        <v>1240</v>
      </c>
      <c r="C293" s="287" t="s">
        <v>14176</v>
      </c>
      <c r="D293" s="287" t="s">
        <v>14963</v>
      </c>
      <c r="E293" s="287" t="s">
        <v>14278</v>
      </c>
      <c r="F293" s="337" t="s">
        <v>15132</v>
      </c>
      <c r="G293" s="290" t="s">
        <v>15342</v>
      </c>
      <c r="H293" s="287" t="s">
        <v>14579</v>
      </c>
      <c r="I293" s="287" t="s">
        <v>14636</v>
      </c>
      <c r="J293" s="287" t="s">
        <v>15405</v>
      </c>
      <c r="K293" s="287" t="s">
        <v>14692</v>
      </c>
      <c r="L293" s="287" t="s">
        <v>14743</v>
      </c>
      <c r="M293" s="287" t="s">
        <v>14918</v>
      </c>
    </row>
    <row r="294" spans="1:13" ht="54">
      <c r="A294" s="287" t="s">
        <v>14184</v>
      </c>
      <c r="B294" s="287" t="s">
        <v>1240</v>
      </c>
      <c r="C294" s="287" t="s">
        <v>1512</v>
      </c>
      <c r="D294" s="287" t="s">
        <v>14965</v>
      </c>
      <c r="E294" s="287" t="s">
        <v>14279</v>
      </c>
      <c r="F294" s="337" t="s">
        <v>15133</v>
      </c>
      <c r="G294" s="290" t="s">
        <v>15343</v>
      </c>
      <c r="H294" s="287" t="s">
        <v>14580</v>
      </c>
      <c r="I294" s="287" t="s">
        <v>14637</v>
      </c>
      <c r="J294" s="287" t="s">
        <v>14964</v>
      </c>
      <c r="K294" s="287" t="s">
        <v>14693</v>
      </c>
      <c r="L294" s="287" t="s">
        <v>14744</v>
      </c>
      <c r="M294" s="287" t="s">
        <v>14919</v>
      </c>
    </row>
    <row r="295" spans="1:13" ht="54">
      <c r="A295" s="287" t="s">
        <v>14161</v>
      </c>
      <c r="B295" s="287" t="s">
        <v>1240</v>
      </c>
      <c r="C295" s="287" t="s">
        <v>1513</v>
      </c>
      <c r="D295" s="287" t="s">
        <v>14124</v>
      </c>
      <c r="E295" s="253" t="s">
        <v>14125</v>
      </c>
      <c r="F295" s="337" t="s">
        <v>14126</v>
      </c>
      <c r="G295" s="290" t="s">
        <v>15344</v>
      </c>
      <c r="H295" s="287" t="s">
        <v>14127</v>
      </c>
      <c r="I295" s="287" t="s">
        <v>14128</v>
      </c>
      <c r="J295" s="287" t="s">
        <v>14129</v>
      </c>
      <c r="K295" s="290" t="s">
        <v>14130</v>
      </c>
      <c r="L295" s="299" t="s">
        <v>14131</v>
      </c>
      <c r="M295" s="287" t="s">
        <v>14132</v>
      </c>
    </row>
    <row r="296" spans="1:13" ht="94.5">
      <c r="A296" s="287" t="s">
        <v>14162</v>
      </c>
      <c r="B296" s="287" t="s">
        <v>1240</v>
      </c>
      <c r="C296" s="287" t="s">
        <v>1514</v>
      </c>
      <c r="D296" s="287" t="s">
        <v>14984</v>
      </c>
      <c r="E296" s="287" t="s">
        <v>14985</v>
      </c>
      <c r="F296" s="337" t="s">
        <v>15134</v>
      </c>
      <c r="G296" s="290" t="s">
        <v>15345</v>
      </c>
      <c r="H296" s="287" t="s">
        <v>14986</v>
      </c>
      <c r="I296" s="287" t="s">
        <v>14987</v>
      </c>
      <c r="J296" s="287" t="s">
        <v>15406</v>
      </c>
      <c r="K296" s="287" t="s">
        <v>14988</v>
      </c>
      <c r="L296" s="287" t="s">
        <v>14989</v>
      </c>
      <c r="M296" s="287" t="s">
        <v>14990</v>
      </c>
    </row>
    <row r="297" spans="1:13" ht="54">
      <c r="A297" s="287" t="s">
        <v>14163</v>
      </c>
      <c r="B297" s="287" t="s">
        <v>1240</v>
      </c>
      <c r="C297" s="185" t="s">
        <v>1515</v>
      </c>
      <c r="D297" s="287" t="s">
        <v>14991</v>
      </c>
      <c r="E297" s="287" t="s">
        <v>14992</v>
      </c>
      <c r="F297" s="337" t="s">
        <v>15135</v>
      </c>
      <c r="G297" s="290" t="s">
        <v>15346</v>
      </c>
      <c r="H297" s="287" t="s">
        <v>14993</v>
      </c>
      <c r="I297" s="287" t="s">
        <v>14994</v>
      </c>
      <c r="J297" s="287" t="s">
        <v>15407</v>
      </c>
      <c r="K297" s="287" t="s">
        <v>14995</v>
      </c>
      <c r="L297" s="287" t="s">
        <v>14996</v>
      </c>
      <c r="M297" s="287" t="s">
        <v>14997</v>
      </c>
    </row>
    <row r="298" spans="1:13" ht="40.5">
      <c r="A298" s="287" t="s">
        <v>14164</v>
      </c>
      <c r="B298" s="287" t="s">
        <v>1240</v>
      </c>
      <c r="C298" s="287" t="s">
        <v>14133</v>
      </c>
      <c r="D298" s="287" t="s">
        <v>14998</v>
      </c>
      <c r="E298" s="253" t="s">
        <v>14999</v>
      </c>
      <c r="F298" s="337" t="s">
        <v>15136</v>
      </c>
      <c r="G298" s="290" t="s">
        <v>15347</v>
      </c>
      <c r="H298" s="287" t="s">
        <v>15000</v>
      </c>
      <c r="I298" s="287" t="s">
        <v>15001</v>
      </c>
      <c r="J298" s="287" t="s">
        <v>15002</v>
      </c>
      <c r="K298" s="290" t="s">
        <v>15003</v>
      </c>
      <c r="L298" s="299" t="s">
        <v>15004</v>
      </c>
      <c r="M298" s="287" t="s">
        <v>15005</v>
      </c>
    </row>
    <row r="299" spans="1:13" ht="40.5">
      <c r="A299" s="287" t="s">
        <v>1240</v>
      </c>
      <c r="D299" s="287" t="s">
        <v>1485</v>
      </c>
      <c r="E299" s="253" t="s">
        <v>13493</v>
      </c>
      <c r="F299" s="337" t="s">
        <v>15137</v>
      </c>
      <c r="G299" s="290" t="s">
        <v>15348</v>
      </c>
      <c r="H299" s="287" t="s">
        <v>2098</v>
      </c>
      <c r="I299" s="287" t="s">
        <v>2099</v>
      </c>
      <c r="J299" s="287" t="s">
        <v>2100</v>
      </c>
      <c r="K299" s="290" t="s">
        <v>2101</v>
      </c>
      <c r="L299" s="299" t="s">
        <v>2102</v>
      </c>
      <c r="M299" s="287" t="s">
        <v>14920</v>
      </c>
    </row>
    <row r="300" spans="1:13" ht="40.5">
      <c r="A300" s="287" t="s">
        <v>14165</v>
      </c>
      <c r="B300" s="287" t="s">
        <v>1240</v>
      </c>
      <c r="C300" s="287" t="s">
        <v>1516</v>
      </c>
      <c r="D300" s="287" t="s">
        <v>15006</v>
      </c>
      <c r="E300" s="253" t="s">
        <v>15007</v>
      </c>
      <c r="F300" s="337" t="s">
        <v>15008</v>
      </c>
      <c r="G300" s="290" t="s">
        <v>15349</v>
      </c>
      <c r="H300" s="287" t="s">
        <v>15009</v>
      </c>
      <c r="I300" s="287" t="s">
        <v>15010</v>
      </c>
      <c r="J300" s="287" t="s">
        <v>15011</v>
      </c>
      <c r="K300" s="290" t="s">
        <v>15012</v>
      </c>
      <c r="L300" s="299" t="s">
        <v>15013</v>
      </c>
      <c r="M300" s="287" t="s">
        <v>15014</v>
      </c>
    </row>
    <row r="301" spans="1:13" ht="40.5">
      <c r="A301" s="287" t="s">
        <v>14166</v>
      </c>
      <c r="B301" s="287" t="s">
        <v>1240</v>
      </c>
      <c r="C301" s="287" t="s">
        <v>14177</v>
      </c>
      <c r="D301" s="287" t="s">
        <v>15015</v>
      </c>
      <c r="E301" s="253" t="s">
        <v>15016</v>
      </c>
      <c r="F301" s="337" t="s">
        <v>15138</v>
      </c>
      <c r="G301" s="290" t="s">
        <v>15350</v>
      </c>
      <c r="H301" s="287" t="s">
        <v>15017</v>
      </c>
      <c r="I301" s="287" t="s">
        <v>15018</v>
      </c>
      <c r="J301" s="287" t="s">
        <v>15019</v>
      </c>
      <c r="K301" s="290" t="s">
        <v>15020</v>
      </c>
      <c r="L301" s="299" t="s">
        <v>15021</v>
      </c>
      <c r="M301" s="287" t="s">
        <v>15022</v>
      </c>
    </row>
    <row r="302" spans="1:13" ht="40.5">
      <c r="A302" s="287" t="s">
        <v>14185</v>
      </c>
      <c r="B302" s="287" t="s">
        <v>1240</v>
      </c>
      <c r="C302" s="287" t="s">
        <v>1542</v>
      </c>
      <c r="D302" s="287" t="s">
        <v>15023</v>
      </c>
      <c r="E302" s="287" t="s">
        <v>15024</v>
      </c>
      <c r="F302" s="337" t="s">
        <v>15139</v>
      </c>
      <c r="G302" s="290" t="s">
        <v>15351</v>
      </c>
      <c r="H302" s="287" t="s">
        <v>15025</v>
      </c>
      <c r="I302" s="287" t="s">
        <v>15026</v>
      </c>
      <c r="J302" s="287" t="s">
        <v>15027</v>
      </c>
      <c r="K302" s="287" t="s">
        <v>15028</v>
      </c>
      <c r="L302" s="287" t="s">
        <v>15029</v>
      </c>
      <c r="M302" s="287" t="s">
        <v>15030</v>
      </c>
    </row>
    <row r="303" spans="1:13" ht="60" customHeight="1">
      <c r="A303" s="287" t="s">
        <v>14167</v>
      </c>
      <c r="B303" s="287" t="s">
        <v>1240</v>
      </c>
      <c r="C303" s="287" t="s">
        <v>1543</v>
      </c>
      <c r="D303" s="287" t="s">
        <v>1487</v>
      </c>
      <c r="E303" s="253" t="s">
        <v>13494</v>
      </c>
      <c r="F303" s="337" t="s">
        <v>2103</v>
      </c>
      <c r="G303" s="290" t="s">
        <v>15352</v>
      </c>
      <c r="H303" s="287" t="s">
        <v>2104</v>
      </c>
      <c r="I303" s="287" t="s">
        <v>2105</v>
      </c>
      <c r="J303" s="287" t="s">
        <v>2106</v>
      </c>
      <c r="K303" s="290" t="s">
        <v>2107</v>
      </c>
      <c r="L303" s="299" t="s">
        <v>2108</v>
      </c>
      <c r="M303" s="287" t="s">
        <v>14921</v>
      </c>
    </row>
    <row r="304" spans="1:13" ht="60" customHeight="1">
      <c r="A304" s="287" t="s">
        <v>1240</v>
      </c>
      <c r="D304" s="287" t="s">
        <v>1486</v>
      </c>
      <c r="E304" s="253" t="s">
        <v>13495</v>
      </c>
      <c r="F304" s="337" t="s">
        <v>2109</v>
      </c>
      <c r="G304" s="290" t="s">
        <v>2110</v>
      </c>
      <c r="H304" s="287" t="s">
        <v>2111</v>
      </c>
      <c r="I304" s="287" t="s">
        <v>2112</v>
      </c>
      <c r="J304" s="287" t="s">
        <v>15408</v>
      </c>
      <c r="K304" s="290" t="s">
        <v>2113</v>
      </c>
      <c r="L304" s="299" t="s">
        <v>2114</v>
      </c>
      <c r="M304" s="287" t="s">
        <v>14922</v>
      </c>
    </row>
    <row r="305" spans="1:13" ht="57" customHeight="1">
      <c r="A305" s="287" t="s">
        <v>14168</v>
      </c>
      <c r="B305" s="287" t="s">
        <v>1240</v>
      </c>
      <c r="C305" s="287" t="s">
        <v>1544</v>
      </c>
      <c r="D305" s="314" t="s">
        <v>13024</v>
      </c>
      <c r="E305" s="253" t="s">
        <v>13496</v>
      </c>
      <c r="F305" s="337" t="s">
        <v>2115</v>
      </c>
      <c r="G305" s="341" t="s">
        <v>2199</v>
      </c>
      <c r="H305" s="287" t="s">
        <v>2116</v>
      </c>
      <c r="I305" s="287" t="s">
        <v>2117</v>
      </c>
      <c r="J305" s="287" t="s">
        <v>15409</v>
      </c>
      <c r="K305" s="290" t="s">
        <v>2118</v>
      </c>
      <c r="L305" s="299" t="s">
        <v>2119</v>
      </c>
      <c r="M305" s="287" t="s">
        <v>14923</v>
      </c>
    </row>
    <row r="306" spans="1:13" ht="57" customHeight="1">
      <c r="A306" s="287" t="s">
        <v>14169</v>
      </c>
      <c r="B306" s="287" t="s">
        <v>1240</v>
      </c>
      <c r="C306" s="287" t="s">
        <v>14134</v>
      </c>
      <c r="D306" s="314" t="s">
        <v>13027</v>
      </c>
      <c r="E306" s="253" t="s">
        <v>13497</v>
      </c>
      <c r="F306" s="337" t="s">
        <v>2120</v>
      </c>
      <c r="G306" s="341" t="s">
        <v>2200</v>
      </c>
      <c r="H306" s="287" t="s">
        <v>2121</v>
      </c>
      <c r="I306" s="287" t="s">
        <v>2122</v>
      </c>
      <c r="J306" s="287" t="s">
        <v>15410</v>
      </c>
      <c r="K306" s="290" t="s">
        <v>2123</v>
      </c>
      <c r="L306" s="299" t="s">
        <v>2124</v>
      </c>
      <c r="M306" s="287" t="s">
        <v>14924</v>
      </c>
    </row>
    <row r="307" spans="1:13" ht="57" customHeight="1">
      <c r="A307" s="287" t="s">
        <v>14170</v>
      </c>
      <c r="B307" s="287" t="s">
        <v>1240</v>
      </c>
      <c r="C307" s="287" t="s">
        <v>14135</v>
      </c>
      <c r="D307" s="314" t="s">
        <v>13026</v>
      </c>
      <c r="E307" s="253" t="s">
        <v>13498</v>
      </c>
      <c r="F307" s="337" t="s">
        <v>2125</v>
      </c>
      <c r="G307" s="341" t="s">
        <v>2202</v>
      </c>
      <c r="H307" s="287" t="s">
        <v>2126</v>
      </c>
      <c r="I307" s="287" t="s">
        <v>2127</v>
      </c>
      <c r="J307" s="287" t="s">
        <v>15411</v>
      </c>
      <c r="K307" s="290" t="s">
        <v>2128</v>
      </c>
      <c r="L307" s="299" t="s">
        <v>2129</v>
      </c>
      <c r="M307" s="287" t="s">
        <v>14925</v>
      </c>
    </row>
    <row r="308" spans="1:13" ht="57" customHeight="1">
      <c r="A308" s="287" t="s">
        <v>14171</v>
      </c>
      <c r="B308" s="287" t="s">
        <v>1240</v>
      </c>
      <c r="C308" s="287" t="s">
        <v>14136</v>
      </c>
      <c r="D308" s="314" t="s">
        <v>13025</v>
      </c>
      <c r="E308" s="253" t="s">
        <v>13499</v>
      </c>
      <c r="F308" s="337" t="s">
        <v>2130</v>
      </c>
      <c r="G308" s="341" t="s">
        <v>2201</v>
      </c>
      <c r="H308" s="287" t="s">
        <v>2131</v>
      </c>
      <c r="I308" s="287" t="s">
        <v>2132</v>
      </c>
      <c r="J308" s="287" t="s">
        <v>15412</v>
      </c>
      <c r="K308" s="290" t="s">
        <v>2133</v>
      </c>
      <c r="L308" s="299" t="s">
        <v>2134</v>
      </c>
      <c r="M308" s="287" t="s">
        <v>14926</v>
      </c>
    </row>
    <row r="309" spans="1:13" ht="28.5" customHeight="1">
      <c r="A309" s="287" t="s">
        <v>14168</v>
      </c>
      <c r="B309" s="287" t="s">
        <v>1240</v>
      </c>
      <c r="C309" s="287" t="s">
        <v>1544</v>
      </c>
      <c r="D309" s="287" t="s">
        <v>12525</v>
      </c>
      <c r="E309" s="282" t="s">
        <v>13500</v>
      </c>
      <c r="F309" s="327" t="s">
        <v>14469</v>
      </c>
      <c r="G309" s="341" t="s">
        <v>2198</v>
      </c>
      <c r="H309" s="287" t="s">
        <v>2141</v>
      </c>
      <c r="I309" s="287" t="s">
        <v>2142</v>
      </c>
      <c r="J309" s="287" t="s">
        <v>2143</v>
      </c>
      <c r="K309" s="283" t="s">
        <v>2144</v>
      </c>
      <c r="L309" s="294" t="s">
        <v>2145</v>
      </c>
      <c r="M309" s="287" t="s">
        <v>14927</v>
      </c>
    </row>
    <row r="310" spans="1:13" ht="28.5" customHeight="1">
      <c r="A310" s="287" t="s">
        <v>14169</v>
      </c>
      <c r="B310" s="287" t="s">
        <v>1240</v>
      </c>
      <c r="C310" s="287" t="s">
        <v>14134</v>
      </c>
      <c r="D310" s="287" t="s">
        <v>12525</v>
      </c>
      <c r="E310" s="282" t="s">
        <v>13500</v>
      </c>
      <c r="F310" s="327" t="s">
        <v>14469</v>
      </c>
      <c r="G310" s="341" t="s">
        <v>2198</v>
      </c>
      <c r="H310" s="287" t="s">
        <v>2141</v>
      </c>
      <c r="I310" s="287" t="s">
        <v>2142</v>
      </c>
      <c r="J310" s="287" t="s">
        <v>2143</v>
      </c>
      <c r="K310" s="283" t="s">
        <v>2144</v>
      </c>
      <c r="L310" s="294" t="s">
        <v>2145</v>
      </c>
      <c r="M310" s="287" t="s">
        <v>14927</v>
      </c>
    </row>
    <row r="311" spans="1:13" ht="28.5" customHeight="1">
      <c r="A311" s="287" t="s">
        <v>14170</v>
      </c>
      <c r="B311" s="287" t="s">
        <v>1240</v>
      </c>
      <c r="C311" s="287" t="s">
        <v>14135</v>
      </c>
      <c r="D311" s="287" t="s">
        <v>12525</v>
      </c>
      <c r="E311" s="282" t="s">
        <v>13500</v>
      </c>
      <c r="F311" s="327" t="s">
        <v>14469</v>
      </c>
      <c r="G311" s="341" t="s">
        <v>2198</v>
      </c>
      <c r="H311" s="287" t="s">
        <v>2141</v>
      </c>
      <c r="I311" s="287" t="s">
        <v>2142</v>
      </c>
      <c r="J311" s="287" t="s">
        <v>2143</v>
      </c>
      <c r="K311" s="283" t="s">
        <v>2144</v>
      </c>
      <c r="L311" s="294" t="s">
        <v>2145</v>
      </c>
      <c r="M311" s="287" t="s">
        <v>14927</v>
      </c>
    </row>
    <row r="312" spans="1:13" ht="28.5" customHeight="1">
      <c r="A312" s="287" t="s">
        <v>14171</v>
      </c>
      <c r="B312" s="287" t="s">
        <v>1240</v>
      </c>
      <c r="C312" s="287" t="s">
        <v>14136</v>
      </c>
      <c r="D312" s="287" t="s">
        <v>12525</v>
      </c>
      <c r="E312" s="282" t="s">
        <v>13500</v>
      </c>
      <c r="F312" s="327" t="s">
        <v>14469</v>
      </c>
      <c r="G312" s="341" t="s">
        <v>2198</v>
      </c>
      <c r="H312" s="287" t="s">
        <v>2141</v>
      </c>
      <c r="I312" s="287" t="s">
        <v>2142</v>
      </c>
      <c r="J312" s="287" t="s">
        <v>2143</v>
      </c>
      <c r="K312" s="283" t="s">
        <v>2144</v>
      </c>
      <c r="L312" s="294" t="s">
        <v>2145</v>
      </c>
      <c r="M312" s="287" t="s">
        <v>14927</v>
      </c>
    </row>
    <row r="313" spans="1:13" ht="42.75" customHeight="1">
      <c r="A313" s="287" t="str">
        <f t="shared" ref="A313" si="17">B313&amp;C313</f>
        <v>Product ListA1</v>
      </c>
      <c r="B313" s="287" t="s">
        <v>1300</v>
      </c>
      <c r="C313" s="287" t="s">
        <v>631</v>
      </c>
      <c r="D313" s="245" t="s">
        <v>649</v>
      </c>
      <c r="E313" s="253" t="s">
        <v>13501</v>
      </c>
      <c r="F313" s="337" t="s">
        <v>14470</v>
      </c>
      <c r="G313" s="290" t="s">
        <v>562</v>
      </c>
      <c r="H313" s="287" t="s">
        <v>389</v>
      </c>
      <c r="I313" s="287" t="s">
        <v>259</v>
      </c>
      <c r="J313" s="246" t="s">
        <v>1356</v>
      </c>
      <c r="K313" s="281" t="s">
        <v>117</v>
      </c>
      <c r="L313" s="293" t="s">
        <v>73</v>
      </c>
      <c r="M313" s="245" t="s">
        <v>14928</v>
      </c>
    </row>
    <row r="314" spans="1:13" ht="14.25" customHeight="1">
      <c r="A314" s="287" t="str">
        <f>B314&amp;C314</f>
        <v>Product ListB5</v>
      </c>
      <c r="B314" s="287" t="s">
        <v>1300</v>
      </c>
      <c r="C314" s="287" t="s">
        <v>951</v>
      </c>
      <c r="D314" s="245" t="s">
        <v>503</v>
      </c>
      <c r="E314" s="253" t="s">
        <v>13502</v>
      </c>
      <c r="F314" s="337" t="s">
        <v>14471</v>
      </c>
      <c r="G314" s="290" t="s">
        <v>563</v>
      </c>
      <c r="H314" s="287" t="s">
        <v>390</v>
      </c>
      <c r="I314" s="287" t="s">
        <v>260</v>
      </c>
      <c r="J314" s="245" t="s">
        <v>1163</v>
      </c>
      <c r="K314" s="281" t="s">
        <v>118</v>
      </c>
      <c r="L314" s="315" t="s">
        <v>74</v>
      </c>
      <c r="M314" s="245" t="s">
        <v>14929</v>
      </c>
    </row>
    <row r="315" spans="1:13">
      <c r="A315" s="287" t="str">
        <f>B315&amp;C315</f>
        <v>Product ListC5</v>
      </c>
      <c r="B315" s="287" t="s">
        <v>1300</v>
      </c>
      <c r="C315" s="287" t="s">
        <v>972</v>
      </c>
      <c r="D315" s="245" t="s">
        <v>504</v>
      </c>
      <c r="E315" s="253" t="s">
        <v>13503</v>
      </c>
      <c r="F315" s="337" t="s">
        <v>14472</v>
      </c>
      <c r="G315" s="290" t="s">
        <v>564</v>
      </c>
      <c r="H315" s="287" t="s">
        <v>391</v>
      </c>
      <c r="I315" s="287" t="s">
        <v>261</v>
      </c>
      <c r="J315" s="245" t="s">
        <v>939</v>
      </c>
      <c r="K315" s="281" t="s">
        <v>119</v>
      </c>
      <c r="L315" s="315" t="s">
        <v>75</v>
      </c>
      <c r="M315" s="245" t="s">
        <v>14930</v>
      </c>
    </row>
    <row r="316" spans="1:13">
      <c r="A316" s="287" t="str">
        <f>B316&amp;C316</f>
        <v>Product ListD5</v>
      </c>
      <c r="B316" s="287" t="s">
        <v>1300</v>
      </c>
      <c r="C316" s="287" t="s">
        <v>1301</v>
      </c>
      <c r="D316" s="245" t="s">
        <v>835</v>
      </c>
      <c r="E316" s="282" t="s">
        <v>863</v>
      </c>
      <c r="F316" s="337" t="s">
        <v>14425</v>
      </c>
      <c r="G316" s="290" t="s">
        <v>923</v>
      </c>
      <c r="H316" s="287" t="s">
        <v>924</v>
      </c>
      <c r="I316" s="287" t="s">
        <v>925</v>
      </c>
      <c r="J316" s="245" t="s">
        <v>1027</v>
      </c>
      <c r="K316" s="281" t="s">
        <v>926</v>
      </c>
      <c r="L316" s="315" t="s">
        <v>451</v>
      </c>
      <c r="M316" s="245" t="s">
        <v>14836</v>
      </c>
    </row>
    <row r="317" spans="1:13" ht="27">
      <c r="A317" s="287" t="str">
        <f>B317&amp;C317</f>
        <v>GeneralCpy</v>
      </c>
      <c r="B317" s="287" t="s">
        <v>486</v>
      </c>
      <c r="C317" s="287" t="s">
        <v>487</v>
      </c>
      <c r="D317" s="287" t="s">
        <v>15624</v>
      </c>
      <c r="E317" s="253" t="s">
        <v>15646</v>
      </c>
      <c r="F317" s="337" t="s">
        <v>15624</v>
      </c>
      <c r="G317" s="290" t="s">
        <v>15624</v>
      </c>
      <c r="H317" s="287" t="s">
        <v>15624</v>
      </c>
      <c r="I317" s="287" t="s">
        <v>15624</v>
      </c>
      <c r="J317" s="287" t="s">
        <v>15624</v>
      </c>
      <c r="K317" s="290" t="s">
        <v>15624</v>
      </c>
      <c r="L317" s="299" t="s">
        <v>15624</v>
      </c>
      <c r="M317" s="287" t="s">
        <v>15647</v>
      </c>
    </row>
    <row r="318" spans="1:13">
      <c r="A318" s="287" t="s">
        <v>1459</v>
      </c>
      <c r="B318" s="287" t="s">
        <v>486</v>
      </c>
      <c r="K318" s="290"/>
      <c r="L318" s="293"/>
      <c r="M318" s="287"/>
    </row>
    <row r="319" spans="1:13">
      <c r="K319" s="290"/>
      <c r="L319" s="293"/>
      <c r="M319" s="287"/>
    </row>
    <row r="320" spans="1:13" ht="81">
      <c r="A320" s="287" t="s">
        <v>835</v>
      </c>
      <c r="D320" s="287" t="s">
        <v>2480</v>
      </c>
      <c r="E320" s="253" t="s">
        <v>14280</v>
      </c>
      <c r="F320" s="287" t="s">
        <v>14473</v>
      </c>
      <c r="G320" s="290" t="s">
        <v>15353</v>
      </c>
      <c r="H320" s="287" t="s">
        <v>14581</v>
      </c>
      <c r="I320" s="287" t="s">
        <v>14638</v>
      </c>
      <c r="J320" s="287" t="s">
        <v>2489</v>
      </c>
      <c r="K320" s="290" t="s">
        <v>14694</v>
      </c>
      <c r="L320" s="293" t="s">
        <v>14745</v>
      </c>
      <c r="M320" s="287" t="s">
        <v>14931</v>
      </c>
    </row>
    <row r="321" spans="1:13" ht="27">
      <c r="A321" s="287" t="s">
        <v>835</v>
      </c>
      <c r="D321" s="287" t="s">
        <v>305</v>
      </c>
      <c r="E321" s="253" t="s">
        <v>13504</v>
      </c>
      <c r="F321" s="287" t="s">
        <v>313</v>
      </c>
      <c r="G321" s="352" t="s">
        <v>310</v>
      </c>
      <c r="H321" s="287" t="s">
        <v>131</v>
      </c>
      <c r="I321" s="287" t="s">
        <v>262</v>
      </c>
      <c r="J321" s="287" t="s">
        <v>1357</v>
      </c>
      <c r="K321" s="290" t="s">
        <v>124</v>
      </c>
      <c r="L321" s="316" t="s">
        <v>308</v>
      </c>
      <c r="M321" s="287" t="s">
        <v>14932</v>
      </c>
    </row>
    <row r="322" spans="1:13" ht="27">
      <c r="A322" s="287" t="s">
        <v>835</v>
      </c>
      <c r="D322" s="287" t="s">
        <v>306</v>
      </c>
      <c r="E322" s="253" t="s">
        <v>13505</v>
      </c>
      <c r="F322" s="287" t="s">
        <v>314</v>
      </c>
      <c r="G322" s="352" t="s">
        <v>15354</v>
      </c>
      <c r="H322" s="287" t="s">
        <v>132</v>
      </c>
      <c r="I322" s="287" t="s">
        <v>263</v>
      </c>
      <c r="J322" s="287" t="s">
        <v>1373</v>
      </c>
      <c r="K322" s="290" t="s">
        <v>125</v>
      </c>
      <c r="L322" s="316" t="s">
        <v>307</v>
      </c>
      <c r="M322" s="287" t="s">
        <v>14933</v>
      </c>
    </row>
    <row r="323" spans="1:13" ht="67.5">
      <c r="A323" s="287" t="s">
        <v>835</v>
      </c>
      <c r="D323" s="287" t="s">
        <v>302</v>
      </c>
      <c r="E323" s="253" t="s">
        <v>14281</v>
      </c>
      <c r="F323" s="287" t="s">
        <v>14474</v>
      </c>
      <c r="G323" s="352" t="s">
        <v>311</v>
      </c>
      <c r="H323" s="287" t="s">
        <v>133</v>
      </c>
      <c r="I323" s="287" t="s">
        <v>264</v>
      </c>
      <c r="J323" s="287" t="s">
        <v>303</v>
      </c>
      <c r="K323" s="290" t="s">
        <v>14695</v>
      </c>
      <c r="L323" s="316" t="s">
        <v>304</v>
      </c>
      <c r="M323" s="287" t="s">
        <v>14934</v>
      </c>
    </row>
    <row r="324" spans="1:13" ht="27">
      <c r="A324" s="287" t="s">
        <v>835</v>
      </c>
      <c r="D324" s="287" t="s">
        <v>296</v>
      </c>
      <c r="E324" s="253" t="s">
        <v>13506</v>
      </c>
      <c r="F324" s="287" t="s">
        <v>315</v>
      </c>
      <c r="G324" s="352" t="s">
        <v>297</v>
      </c>
      <c r="H324" s="287" t="s">
        <v>134</v>
      </c>
      <c r="I324" s="287" t="s">
        <v>265</v>
      </c>
      <c r="J324" s="287" t="s">
        <v>1358</v>
      </c>
      <c r="K324" s="290" t="s">
        <v>128</v>
      </c>
      <c r="L324" s="316" t="s">
        <v>309</v>
      </c>
      <c r="M324" s="287" t="s">
        <v>14935</v>
      </c>
    </row>
    <row r="325" spans="1:13" ht="27">
      <c r="A325" s="287" t="s">
        <v>835</v>
      </c>
      <c r="D325" s="287" t="s">
        <v>298</v>
      </c>
      <c r="E325" s="253" t="s">
        <v>13507</v>
      </c>
      <c r="F325" s="287" t="s">
        <v>316</v>
      </c>
      <c r="G325" s="352" t="s">
        <v>299</v>
      </c>
      <c r="H325" s="287" t="s">
        <v>135</v>
      </c>
      <c r="I325" s="287" t="s">
        <v>266</v>
      </c>
      <c r="J325" s="287" t="s">
        <v>1359</v>
      </c>
      <c r="K325" s="290" t="s">
        <v>126</v>
      </c>
      <c r="L325" s="316" t="s">
        <v>300</v>
      </c>
      <c r="M325" s="287" t="s">
        <v>14936</v>
      </c>
    </row>
    <row r="326" spans="1:13" ht="67.5">
      <c r="A326" s="287" t="s">
        <v>835</v>
      </c>
      <c r="D326" s="287" t="s">
        <v>301</v>
      </c>
      <c r="E326" s="253" t="s">
        <v>13508</v>
      </c>
      <c r="F326" s="325" t="s">
        <v>15111</v>
      </c>
      <c r="G326" s="352" t="s">
        <v>312</v>
      </c>
      <c r="H326" s="287" t="s">
        <v>15112</v>
      </c>
      <c r="I326" s="287" t="s">
        <v>267</v>
      </c>
      <c r="J326" s="287" t="s">
        <v>1360</v>
      </c>
      <c r="K326" s="290" t="s">
        <v>127</v>
      </c>
      <c r="L326" s="316" t="s">
        <v>15113</v>
      </c>
      <c r="M326" s="287" t="s">
        <v>14937</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76" customWidth="1"/>
    <col min="2" max="2" width="57.15234375" style="76" customWidth="1"/>
    <col min="3" max="16384" width="8.84375" style="76"/>
  </cols>
  <sheetData>
    <row r="1" spans="1:2">
      <c r="A1" s="75" t="s">
        <v>879</v>
      </c>
      <c r="B1" s="75"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7DAFB08-FD48-47A8-9C4C-CFC8250DAE3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15413</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15414</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15415</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15416</v>
      </c>
    </row>
    <row r="860" spans="1:2">
      <c r="A860" t="s">
        <v>13613</v>
      </c>
      <c r="B860" t="s">
        <v>15417</v>
      </c>
    </row>
    <row r="861" spans="1:2">
      <c r="A861" t="s">
        <v>13614</v>
      </c>
      <c r="B861" t="s">
        <v>15418</v>
      </c>
    </row>
    <row r="862" spans="1:2">
      <c r="A862" t="s">
        <v>13614</v>
      </c>
      <c r="B862" t="s">
        <v>15419</v>
      </c>
    </row>
    <row r="863" spans="1:2">
      <c r="A863" t="s">
        <v>13614</v>
      </c>
      <c r="B863" t="s">
        <v>15420</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15421</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15422</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15423</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15424</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15425</v>
      </c>
      <c r="B1792" t="s">
        <v>15426</v>
      </c>
    </row>
    <row r="1793" spans="1:2">
      <c r="A1793" t="s">
        <v>5600</v>
      </c>
      <c r="B1793" t="s">
        <v>5601</v>
      </c>
    </row>
    <row r="1794" spans="1:2">
      <c r="A1794" t="s">
        <v>15427</v>
      </c>
      <c r="B1794" t="s">
        <v>15428</v>
      </c>
    </row>
    <row r="1795" spans="1:2">
      <c r="A1795" t="s">
        <v>15429</v>
      </c>
      <c r="B1795" t="s">
        <v>15430</v>
      </c>
    </row>
    <row r="1796" spans="1:2">
      <c r="A1796" t="s">
        <v>5593</v>
      </c>
      <c r="B1796" t="s">
        <v>3630</v>
      </c>
    </row>
    <row r="1797" spans="1:2">
      <c r="A1797" t="s">
        <v>5595</v>
      </c>
      <c r="B1797" t="s">
        <v>4896</v>
      </c>
    </row>
    <row r="1798" spans="1:2">
      <c r="A1798" t="s">
        <v>15431</v>
      </c>
      <c r="B1798" t="s">
        <v>3610</v>
      </c>
    </row>
    <row r="1799" spans="1:2">
      <c r="A1799" t="s">
        <v>5606</v>
      </c>
      <c r="B1799" t="s">
        <v>4865</v>
      </c>
    </row>
    <row r="1800" spans="1:2">
      <c r="A1800" t="s">
        <v>15432</v>
      </c>
      <c r="B1800" t="s">
        <v>15433</v>
      </c>
    </row>
    <row r="1801" spans="1:2">
      <c r="A1801" t="s">
        <v>15434</v>
      </c>
      <c r="B1801" t="s">
        <v>15435</v>
      </c>
    </row>
    <row r="1802" spans="1:2">
      <c r="A1802" t="s">
        <v>5596</v>
      </c>
      <c r="B1802" t="s">
        <v>5597</v>
      </c>
    </row>
    <row r="1803" spans="1:2">
      <c r="A1803" t="s">
        <v>5604</v>
      </c>
      <c r="B1803" t="s">
        <v>5605</v>
      </c>
    </row>
    <row r="1804" spans="1:2">
      <c r="A1804" t="s">
        <v>5598</v>
      </c>
      <c r="B1804" t="s">
        <v>5599</v>
      </c>
    </row>
    <row r="1805" spans="1:2">
      <c r="A1805" t="s">
        <v>15436</v>
      </c>
      <c r="B1805" t="s">
        <v>15437</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15438</v>
      </c>
    </row>
    <row r="1897" spans="1:2">
      <c r="A1897" t="s">
        <v>5750</v>
      </c>
      <c r="B1897" t="s">
        <v>15439</v>
      </c>
    </row>
    <row r="1898" spans="1:2">
      <c r="A1898" t="s">
        <v>5743</v>
      </c>
      <c r="B1898" t="s">
        <v>15440</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15441</v>
      </c>
      <c r="B2165" t="s">
        <v>15442</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15443</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15444</v>
      </c>
      <c r="B2378" t="s">
        <v>15445</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15446</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15447</v>
      </c>
      <c r="B3336" t="s">
        <v>15448</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15449</v>
      </c>
      <c r="B3395" t="s">
        <v>8270</v>
      </c>
    </row>
    <row r="3396" spans="1:2">
      <c r="A3396" t="s">
        <v>15450</v>
      </c>
      <c r="B3396" t="s">
        <v>8265</v>
      </c>
    </row>
    <row r="3397" spans="1:2">
      <c r="A3397" t="s">
        <v>15451</v>
      </c>
      <c r="B3397" t="s">
        <v>8237</v>
      </c>
    </row>
    <row r="3398" spans="1:2">
      <c r="A3398" t="s">
        <v>15452</v>
      </c>
      <c r="B3398" t="s">
        <v>8238</v>
      </c>
    </row>
    <row r="3399" spans="1:2">
      <c r="A3399" t="s">
        <v>15453</v>
      </c>
      <c r="B3399" t="s">
        <v>8272</v>
      </c>
    </row>
    <row r="3400" spans="1:2">
      <c r="A3400" t="s">
        <v>15454</v>
      </c>
      <c r="B3400" t="s">
        <v>8222</v>
      </c>
    </row>
    <row r="3401" spans="1:2">
      <c r="A3401" t="s">
        <v>15455</v>
      </c>
      <c r="B3401" t="s">
        <v>8262</v>
      </c>
    </row>
    <row r="3402" spans="1:2">
      <c r="A3402" t="s">
        <v>15456</v>
      </c>
      <c r="B3402" t="s">
        <v>8241</v>
      </c>
    </row>
    <row r="3403" spans="1:2">
      <c r="A3403" t="s">
        <v>15457</v>
      </c>
      <c r="B3403" t="s">
        <v>8226</v>
      </c>
    </row>
    <row r="3404" spans="1:2">
      <c r="A3404" t="s">
        <v>15458</v>
      </c>
      <c r="B3404" t="s">
        <v>8217</v>
      </c>
    </row>
    <row r="3405" spans="1:2">
      <c r="A3405" t="s">
        <v>15459</v>
      </c>
      <c r="B3405" t="s">
        <v>8244</v>
      </c>
    </row>
    <row r="3406" spans="1:2">
      <c r="A3406" t="s">
        <v>15460</v>
      </c>
      <c r="B3406" t="s">
        <v>8246</v>
      </c>
    </row>
    <row r="3407" spans="1:2">
      <c r="A3407" t="s">
        <v>15461</v>
      </c>
      <c r="B3407" t="s">
        <v>8271</v>
      </c>
    </row>
    <row r="3408" spans="1:2">
      <c r="A3408" t="s">
        <v>15462</v>
      </c>
      <c r="B3408" t="s">
        <v>8249</v>
      </c>
    </row>
    <row r="3409" spans="1:2">
      <c r="A3409" t="s">
        <v>15463</v>
      </c>
      <c r="B3409" t="s">
        <v>8277</v>
      </c>
    </row>
    <row r="3410" spans="1:2">
      <c r="A3410" t="s">
        <v>15464</v>
      </c>
      <c r="B3410" t="s">
        <v>8259</v>
      </c>
    </row>
    <row r="3411" spans="1:2">
      <c r="A3411" t="s">
        <v>15465</v>
      </c>
      <c r="B3411" t="s">
        <v>8224</v>
      </c>
    </row>
    <row r="3412" spans="1:2">
      <c r="A3412" t="s">
        <v>15466</v>
      </c>
      <c r="B3412" t="s">
        <v>8281</v>
      </c>
    </row>
    <row r="3413" spans="1:2">
      <c r="A3413" t="s">
        <v>15467</v>
      </c>
      <c r="B3413" t="s">
        <v>8227</v>
      </c>
    </row>
    <row r="3414" spans="1:2">
      <c r="A3414" t="s">
        <v>15468</v>
      </c>
      <c r="B3414" t="s">
        <v>8269</v>
      </c>
    </row>
    <row r="3415" spans="1:2">
      <c r="A3415" t="s">
        <v>15469</v>
      </c>
      <c r="B3415" t="s">
        <v>8264</v>
      </c>
    </row>
    <row r="3416" spans="1:2">
      <c r="A3416" t="s">
        <v>15470</v>
      </c>
      <c r="B3416" t="s">
        <v>8245</v>
      </c>
    </row>
    <row r="3417" spans="1:2">
      <c r="A3417" t="s">
        <v>15471</v>
      </c>
      <c r="B3417" t="s">
        <v>15472</v>
      </c>
    </row>
    <row r="3418" spans="1:2">
      <c r="A3418" t="s">
        <v>15473</v>
      </c>
      <c r="B3418" t="s">
        <v>8258</v>
      </c>
    </row>
    <row r="3419" spans="1:2">
      <c r="A3419" t="s">
        <v>15474</v>
      </c>
      <c r="B3419" t="s">
        <v>8273</v>
      </c>
    </row>
    <row r="3420" spans="1:2">
      <c r="A3420" t="s">
        <v>15475</v>
      </c>
      <c r="B3420" t="s">
        <v>8233</v>
      </c>
    </row>
    <row r="3421" spans="1:2">
      <c r="A3421" t="s">
        <v>15476</v>
      </c>
      <c r="B3421" t="s">
        <v>8240</v>
      </c>
    </row>
    <row r="3422" spans="1:2">
      <c r="A3422" t="s">
        <v>15477</v>
      </c>
      <c r="B3422" t="s">
        <v>8268</v>
      </c>
    </row>
    <row r="3423" spans="1:2">
      <c r="A3423" t="s">
        <v>15478</v>
      </c>
      <c r="B3423" t="s">
        <v>8225</v>
      </c>
    </row>
    <row r="3424" spans="1:2">
      <c r="A3424" t="s">
        <v>15479</v>
      </c>
      <c r="B3424" t="s">
        <v>8242</v>
      </c>
    </row>
    <row r="3425" spans="1:2">
      <c r="A3425" t="s">
        <v>15480</v>
      </c>
      <c r="B3425" t="s">
        <v>8255</v>
      </c>
    </row>
    <row r="3426" spans="1:2">
      <c r="A3426" t="s">
        <v>15481</v>
      </c>
      <c r="B3426" t="s">
        <v>8218</v>
      </c>
    </row>
    <row r="3427" spans="1:2">
      <c r="A3427" t="s">
        <v>15482</v>
      </c>
      <c r="B3427" t="s">
        <v>8219</v>
      </c>
    </row>
    <row r="3428" spans="1:2">
      <c r="A3428" t="s">
        <v>15483</v>
      </c>
      <c r="B3428" t="s">
        <v>8236</v>
      </c>
    </row>
    <row r="3429" spans="1:2">
      <c r="A3429" t="s">
        <v>15484</v>
      </c>
      <c r="B3429" t="s">
        <v>8220</v>
      </c>
    </row>
    <row r="3430" spans="1:2">
      <c r="A3430" t="s">
        <v>15485</v>
      </c>
      <c r="B3430" t="s">
        <v>8232</v>
      </c>
    </row>
    <row r="3431" spans="1:2">
      <c r="A3431" t="s">
        <v>15486</v>
      </c>
      <c r="B3431" t="s">
        <v>8223</v>
      </c>
    </row>
    <row r="3432" spans="1:2">
      <c r="A3432" t="s">
        <v>15487</v>
      </c>
      <c r="B3432" t="s">
        <v>8251</v>
      </c>
    </row>
    <row r="3433" spans="1:2">
      <c r="A3433" t="s">
        <v>15488</v>
      </c>
      <c r="B3433" t="s">
        <v>8235</v>
      </c>
    </row>
    <row r="3434" spans="1:2">
      <c r="A3434" t="s">
        <v>15489</v>
      </c>
      <c r="B3434" t="s">
        <v>8254</v>
      </c>
    </row>
    <row r="3435" spans="1:2">
      <c r="A3435" t="s">
        <v>15490</v>
      </c>
      <c r="B3435" t="s">
        <v>8230</v>
      </c>
    </row>
    <row r="3436" spans="1:2">
      <c r="A3436" t="s">
        <v>15491</v>
      </c>
      <c r="B3436" t="s">
        <v>8247</v>
      </c>
    </row>
    <row r="3437" spans="1:2">
      <c r="A3437" t="s">
        <v>15492</v>
      </c>
      <c r="B3437" t="s">
        <v>8278</v>
      </c>
    </row>
    <row r="3438" spans="1:2">
      <c r="A3438" t="s">
        <v>15493</v>
      </c>
      <c r="B3438" t="s">
        <v>8279</v>
      </c>
    </row>
    <row r="3439" spans="1:2">
      <c r="A3439" t="s">
        <v>15494</v>
      </c>
      <c r="B3439" t="s">
        <v>8260</v>
      </c>
    </row>
    <row r="3440" spans="1:2">
      <c r="A3440" t="s">
        <v>15495</v>
      </c>
      <c r="B3440" t="s">
        <v>8250</v>
      </c>
    </row>
    <row r="3441" spans="1:2">
      <c r="A3441" t="s">
        <v>15496</v>
      </c>
      <c r="B3441" t="s">
        <v>8234</v>
      </c>
    </row>
    <row r="3442" spans="1:2">
      <c r="A3442" t="s">
        <v>15497</v>
      </c>
      <c r="B3442" t="s">
        <v>8261</v>
      </c>
    </row>
    <row r="3443" spans="1:2">
      <c r="A3443" t="s">
        <v>15498</v>
      </c>
      <c r="B3443" t="s">
        <v>8228</v>
      </c>
    </row>
    <row r="3444" spans="1:2">
      <c r="A3444" t="s">
        <v>15499</v>
      </c>
      <c r="B3444" t="s">
        <v>8243</v>
      </c>
    </row>
    <row r="3445" spans="1:2">
      <c r="A3445" t="s">
        <v>15500</v>
      </c>
      <c r="B3445" t="s">
        <v>8229</v>
      </c>
    </row>
    <row r="3446" spans="1:2">
      <c r="A3446" t="s">
        <v>15501</v>
      </c>
      <c r="B3446" t="s">
        <v>8256</v>
      </c>
    </row>
    <row r="3447" spans="1:2">
      <c r="A3447" t="s">
        <v>15502</v>
      </c>
      <c r="B3447" t="s">
        <v>8257</v>
      </c>
    </row>
    <row r="3448" spans="1:2">
      <c r="A3448" t="s">
        <v>15503</v>
      </c>
      <c r="B3448" t="s">
        <v>8231</v>
      </c>
    </row>
    <row r="3449" spans="1:2">
      <c r="A3449" t="s">
        <v>15504</v>
      </c>
      <c r="B3449" t="s">
        <v>15505</v>
      </c>
    </row>
    <row r="3450" spans="1:2">
      <c r="A3450" t="s">
        <v>15506</v>
      </c>
      <c r="B3450" t="s">
        <v>8263</v>
      </c>
    </row>
    <row r="3451" spans="1:2">
      <c r="A3451" t="s">
        <v>15507</v>
      </c>
      <c r="B3451" t="s">
        <v>8283</v>
      </c>
    </row>
    <row r="3452" spans="1:2">
      <c r="A3452" t="s">
        <v>15508</v>
      </c>
      <c r="B3452" t="s">
        <v>8239</v>
      </c>
    </row>
    <row r="3453" spans="1:2">
      <c r="A3453" t="s">
        <v>15509</v>
      </c>
      <c r="B3453" t="s">
        <v>8221</v>
      </c>
    </row>
    <row r="3454" spans="1:2">
      <c r="A3454" t="s">
        <v>15510</v>
      </c>
      <c r="B3454" t="s">
        <v>8266</v>
      </c>
    </row>
    <row r="3455" spans="1:2">
      <c r="A3455" t="s">
        <v>15511</v>
      </c>
      <c r="B3455" t="s">
        <v>8280</v>
      </c>
    </row>
    <row r="3456" spans="1:2">
      <c r="A3456" t="s">
        <v>15512</v>
      </c>
      <c r="B3456" t="s">
        <v>8267</v>
      </c>
    </row>
    <row r="3457" spans="1:2">
      <c r="A3457" t="s">
        <v>15513</v>
      </c>
      <c r="B3457" t="s">
        <v>8252</v>
      </c>
    </row>
    <row r="3458" spans="1:2">
      <c r="A3458" t="s">
        <v>15514</v>
      </c>
      <c r="B3458" t="s">
        <v>15515</v>
      </c>
    </row>
    <row r="3459" spans="1:2">
      <c r="A3459" t="s">
        <v>15516</v>
      </c>
      <c r="B3459" t="s">
        <v>8253</v>
      </c>
    </row>
    <row r="3460" spans="1:2">
      <c r="A3460" t="s">
        <v>15517</v>
      </c>
      <c r="B3460" t="s">
        <v>15518</v>
      </c>
    </row>
    <row r="3461" spans="1:2">
      <c r="A3461" t="s">
        <v>15519</v>
      </c>
      <c r="B3461" t="s">
        <v>15520</v>
      </c>
    </row>
    <row r="3462" spans="1:2">
      <c r="A3462" t="s">
        <v>15521</v>
      </c>
      <c r="B3462" t="s">
        <v>15522</v>
      </c>
    </row>
    <row r="3463" spans="1:2">
      <c r="A3463" t="s">
        <v>15523</v>
      </c>
      <c r="B3463" t="s">
        <v>8248</v>
      </c>
    </row>
    <row r="3464" spans="1:2">
      <c r="A3464" t="s">
        <v>15524</v>
      </c>
      <c r="B3464" t="s">
        <v>8276</v>
      </c>
    </row>
    <row r="3465" spans="1:2">
      <c r="A3465" t="s">
        <v>15525</v>
      </c>
      <c r="B3465" t="s">
        <v>15526</v>
      </c>
    </row>
    <row r="3466" spans="1:2">
      <c r="A3466" t="s">
        <v>15527</v>
      </c>
      <c r="B3466" t="s">
        <v>15528</v>
      </c>
    </row>
    <row r="3467" spans="1:2">
      <c r="A3467" t="s">
        <v>15529</v>
      </c>
      <c r="B3467" t="s">
        <v>8274</v>
      </c>
    </row>
    <row r="3468" spans="1:2">
      <c r="A3468" t="s">
        <v>15530</v>
      </c>
      <c r="B3468" t="s">
        <v>15531</v>
      </c>
    </row>
    <row r="3469" spans="1:2">
      <c r="A3469" t="s">
        <v>15532</v>
      </c>
      <c r="B3469" t="s">
        <v>8275</v>
      </c>
    </row>
    <row r="3470" spans="1:2">
      <c r="A3470" t="s">
        <v>15533</v>
      </c>
      <c r="B3470" t="s">
        <v>8282</v>
      </c>
    </row>
    <row r="3471" spans="1:2">
      <c r="A3471" t="s">
        <v>15534</v>
      </c>
      <c r="B3471" t="s">
        <v>15535</v>
      </c>
    </row>
    <row r="3472" spans="1:2">
      <c r="A3472" t="s">
        <v>15536</v>
      </c>
      <c r="B3472" t="s">
        <v>15537</v>
      </c>
    </row>
    <row r="3473" spans="1:2">
      <c r="A3473" t="s">
        <v>15538</v>
      </c>
      <c r="B3473" t="s">
        <v>15539</v>
      </c>
    </row>
    <row r="3474" spans="1:2">
      <c r="A3474" t="s">
        <v>15540</v>
      </c>
      <c r="B3474" t="s">
        <v>15541</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15542</v>
      </c>
      <c r="B3987" t="s">
        <v>13824</v>
      </c>
    </row>
    <row r="3988" spans="1:2">
      <c r="A3988" t="s">
        <v>15542</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15543</v>
      </c>
      <c r="B6085" t="s">
        <v>1652</v>
      </c>
    </row>
    <row r="6086" spans="1:2">
      <c r="A6086" t="s">
        <v>15543</v>
      </c>
      <c r="B6086" t="s">
        <v>1652</v>
      </c>
    </row>
    <row r="6087" spans="1:2">
      <c r="A6087" t="s">
        <v>15543</v>
      </c>
      <c r="B6087" t="s">
        <v>12381</v>
      </c>
    </row>
    <row r="6088" spans="1:2">
      <c r="A6088" t="s">
        <v>15543</v>
      </c>
      <c r="B6088" t="s">
        <v>1652</v>
      </c>
    </row>
    <row r="6089" spans="1:2">
      <c r="A6089" t="s">
        <v>15543</v>
      </c>
      <c r="B6089" t="s">
        <v>12382</v>
      </c>
    </row>
    <row r="6090" spans="1:2">
      <c r="A6090" t="s">
        <v>15543</v>
      </c>
      <c r="B6090" t="s">
        <v>1652</v>
      </c>
    </row>
    <row r="6091" spans="1:2">
      <c r="A6091" t="s">
        <v>15543</v>
      </c>
      <c r="B6091" t="s">
        <v>1652</v>
      </c>
    </row>
    <row r="6092" spans="1:2">
      <c r="A6092" t="s">
        <v>15543</v>
      </c>
      <c r="B6092" t="s">
        <v>1652</v>
      </c>
    </row>
    <row r="6093" spans="1:2">
      <c r="A6093" t="s">
        <v>15543</v>
      </c>
      <c r="B6093" t="s">
        <v>1652</v>
      </c>
    </row>
    <row r="6094" spans="1:2">
      <c r="A6094" t="s">
        <v>15543</v>
      </c>
      <c r="B6094" t="s">
        <v>12383</v>
      </c>
    </row>
    <row r="6095" spans="1:2">
      <c r="A6095" t="s">
        <v>15543</v>
      </c>
      <c r="B6095" t="s">
        <v>1652</v>
      </c>
    </row>
    <row r="6096" spans="1:2">
      <c r="A6096" t="s">
        <v>15544</v>
      </c>
      <c r="B6096" t="s">
        <v>12389</v>
      </c>
    </row>
    <row r="6097" spans="1:2">
      <c r="A6097" t="s">
        <v>15544</v>
      </c>
      <c r="B6097" t="s">
        <v>12385</v>
      </c>
    </row>
    <row r="6098" spans="1:2">
      <c r="A6098" t="s">
        <v>15544</v>
      </c>
      <c r="B6098" t="s">
        <v>12387</v>
      </c>
    </row>
    <row r="6099" spans="1:2">
      <c r="A6099" t="s">
        <v>15544</v>
      </c>
      <c r="B6099" t="s">
        <v>12391</v>
      </c>
    </row>
    <row r="6100" spans="1:2">
      <c r="A6100" t="s">
        <v>15544</v>
      </c>
      <c r="B6100" t="s">
        <v>12384</v>
      </c>
    </row>
    <row r="6101" spans="1:2">
      <c r="A6101" t="s">
        <v>15544</v>
      </c>
      <c r="B6101" t="s">
        <v>12386</v>
      </c>
    </row>
    <row r="6102" spans="1:2">
      <c r="A6102" t="s">
        <v>15544</v>
      </c>
      <c r="B6102" t="s">
        <v>12389</v>
      </c>
    </row>
    <row r="6103" spans="1:2">
      <c r="A6103" t="s">
        <v>15544</v>
      </c>
      <c r="B6103" t="s">
        <v>12385</v>
      </c>
    </row>
    <row r="6104" spans="1:2">
      <c r="A6104" t="s">
        <v>15544</v>
      </c>
      <c r="B6104" t="s">
        <v>12388</v>
      </c>
    </row>
    <row r="6105" spans="1:2">
      <c r="A6105" t="s">
        <v>15544</v>
      </c>
      <c r="B6105" t="s">
        <v>12390</v>
      </c>
    </row>
    <row r="6106" spans="1:2">
      <c r="A6106" t="s">
        <v>15544</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C7F5236-42C4-4794-B432-4BE9DE9E211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hcjAyNjkwNjwvVXNlck5hbWU+PERhdGVUaW1lPjUvMTIvMjAyMiA0OjQ1OjAwIFBNPC9EYXRlVGltZT48TGFiZWxTdHJpbmc+VU5SRVNUUklDVEVEPC9MYWJlbFN0cmluZz48L2l0ZW0+PC9sYWJlbEhpc3Rvcnk+</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AF8D8DF5-34C5-47F5-8C08-558320F6CAF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F89F86AE-4A2B-4740-A375-892B04B3EF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2022-05-12T16:45:32Z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4ae60761-7e74-4f98-a77f-88aab4739571</vt:lpwstr>
  </property>
  <property fmtid="{D5CDD505-2E9C-101B-9397-08002B2CF9AE}" pid="6" name="bjSaver">
    <vt:lpwstr>h7EcjRmYUrnLPdUfZxbIEU0dmwNDFuc1</vt:lpwstr>
  </property>
  <property fmtid="{D5CDD505-2E9C-101B-9397-08002B2CF9AE}" pid="7"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8" name="bjDocumentLabelXML-0">
    <vt:lpwstr>ames.com/2008/01/sie/internal/label"&gt;&lt;element uid="ee71e43c-6952-4aa0-ba93-1c3981439a05" value="" /&gt;&lt;/sisl&gt;</vt:lpwstr>
  </property>
  <property fmtid="{D5CDD505-2E9C-101B-9397-08002B2CF9AE}" pid="9" name="bjDocumentSecurityLabel">
    <vt:lpwstr>UNRESTRICTED</vt:lpwstr>
  </property>
  <property fmtid="{D5CDD505-2E9C-101B-9397-08002B2CF9AE}" pid="10" name="bjClsUserRVM">
    <vt:lpwstr>[]</vt:lpwstr>
  </property>
  <property fmtid="{D5CDD505-2E9C-101B-9397-08002B2CF9AE}" pid="11" name="bjLabelHistoryID">
    <vt:lpwstr>{AF8D8DF5-34C5-47F5-8C08-558320F6CAFC}</vt:lpwstr>
  </property>
</Properties>
</file>