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1\2021 Qorvo MRTs\2021 Final\"/>
    </mc:Choice>
  </mc:AlternateContent>
  <xr:revisionPtr revIDLastSave="0" documentId="8_{9612066C-40CA-4C6C-903F-6622349AE6E5}"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R67" i="5"/>
  <c r="J67" i="5"/>
  <c r="X67" i="5"/>
  <c r="I67" i="5"/>
  <c r="F67" i="5"/>
  <c r="R19" i="5"/>
  <c r="J19" i="5"/>
  <c r="X19"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H199" i="5"/>
  <c r="R199" i="5"/>
  <c r="J199" i="5"/>
  <c r="I199" i="5"/>
  <c r="F199" i="5"/>
  <c r="X199" i="5"/>
  <c r="H131" i="5"/>
  <c r="F131" i="5"/>
  <c r="X131" i="5"/>
  <c r="I131" i="5"/>
  <c r="R131" i="5"/>
  <c r="J13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H118" i="5"/>
  <c r="F122" i="5"/>
  <c r="R122" i="5"/>
  <c r="J122" i="5"/>
  <c r="J125" i="5"/>
  <c r="I125" i="5"/>
  <c r="H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5"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<sst xmlns="http://schemas.openxmlformats.org/spreadsheetml/2006/main" count="23021" uniqueCount="15677">
  <si>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</si>
  <si>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</si>
  <si>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</si>
  <si>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</si>
  <si>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</si>
  <si>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</si>
  <si>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</si>
  <si>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</si>
  <si>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</si>
  <si>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</si>
  <si>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</si>
  <si>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</si>
  <si>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</si>
  <si>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</si>
  <si>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</si>
  <si>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</si>
  <si>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</si>
  <si>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</si>
  <si>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</si>
  <si>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</si>
  <si>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</si>
  <si>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</si>
  <si>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</si>
  <si>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</si>
  <si>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</si>
  <si>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</si>
  <si>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</si>
  <si>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</si>
  <si>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</si>
  <si>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</si>
  <si>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</si>
  <si>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</si>
  <si>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</si>
  <si>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</si>
  <si>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</si>
  <si>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</si>
  <si>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</si>
  <si>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</si>
  <si>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</si>
  <si>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</si>
  <si>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</si>
  <si>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</si>
  <si>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</si>
  <si>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</si>
  <si>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</si>
  <si>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</si>
  <si>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</si>
  <si>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</si>
  <si>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</si>
  <si>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</si>
  <si>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</si>
  <si>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</si>
  <si>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</si>
  <si>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</si>
  <si>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</si>
  <si>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</si>
  <si>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</si>
  <si>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</si>
  <si>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</si>
  <si>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</si>
  <si>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</si>
  <si>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</si>
  <si>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</si>
  <si>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</si>
  <si>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</si>
  <si>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</si>
  <si>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</si>
  <si>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</si>
  <si>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</si>
  <si>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</si>
  <si>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</si>
  <si>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</si>
  <si>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</si>
  <si>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</si>
  <si>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</si>
  <si>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</si>
  <si>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</si>
  <si>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</si>
  <si>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</si>
  <si>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</si>
  <si>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</si>
  <si>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</si>
  <si>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</si>
  <si>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</si>
  <si>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</si>
  <si>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</si>
  <si>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</si>
  <si>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</si>
  <si>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</si>
  <si>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</si>
  <si>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</si>
  <si>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</si>
  <si>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</si>
  <si>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</si>
  <si>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</si>
  <si>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</si>
  <si>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</si>
  <si>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</si>
  <si>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</si>
  <si>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</si>
  <si>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</si>
  <si>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</si>
  <si>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</si>
  <si>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</si>
  <si>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</si>
  <si>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</si>
  <si>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</si>
  <si>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</si>
  <si>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</si>
  <si>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</si>
  <si>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</si>
  <si>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</si>
  <si>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</si>
  <si>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</si>
  <si>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</si>
  <si>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</si>
  <si>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</si>
  <si>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</si>
  <si>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</si>
  <si>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</si>
  <si>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</si>
  <si>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</si>
  <si>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</si>
  <si>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</si>
  <si>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</si>
  <si>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</si>
  <si>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</si>
  <si>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</si>
  <si>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</si>
  <si>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</si>
  <si>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</si>
  <si>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</si>
  <si>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</si>
  <si>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</si>
  <si>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</si>
  <si>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</si>
  <si>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</si>
  <si>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</si>
  <si>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</si>
  <si>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</si>
  <si>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</si>
  <si>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</si>
  <si>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</si>
  <si>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</si>
  <si>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</si>
  <si>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</si>
  <si>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</si>
  <si>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</si>
  <si>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</si>
  <si>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</si>
  <si>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</si>
  <si>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</si>
  <si>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</si>
  <si>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</si>
  <si>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</si>
  <si>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</si>
  <si>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</si>
  <si>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</si>
  <si>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</si>
  <si>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</si>
  <si>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</si>
  <si>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</si>
  <si>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</si>
  <si>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</si>
  <si>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</si>
  <si>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</si>
  <si>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</si>
  <si>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</si>
  <si>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</si>
  <si>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</si>
  <si>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</si>
  <si>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</si>
  <si>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</si>
  <si>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</si>
  <si>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</si>
  <si>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</si>
  <si>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</si>
  <si>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</si>
  <si>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</si>
  <si>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</si>
  <si>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</si>
  <si>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</si>
  <si>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</si>
  <si>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</si>
  <si>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</si>
  <si>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</si>
  <si>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</si>
  <si>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</si>
  <si>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</si>
  <si>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</si>
  <si>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</si>
  <si>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</si>
  <si>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</si>
  <si>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</si>
  <si>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</si>
  <si>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</si>
  <si>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</si>
  <si>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</si>
  <si>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</si>
  <si>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</si>
  <si>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</si>
  <si>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</si>
  <si>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</si>
  <si>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</si>
  <si>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</si>
  <si>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</si>
  <si>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</si>
  <si>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</si>
  <si>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</si>
  <si>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</si>
  <si>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</si>
  <si>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</si>
  <si>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</si>
  <si>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</si>
  <si>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</si>
  <si>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</si>
  <si>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</si>
  <si>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</si>
  <si>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</si>
  <si>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</si>
  <si>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</si>
  <si>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</si>
  <si>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</si>
  <si>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</si>
  <si>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</si>
  <si>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</si>
  <si>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</si>
  <si>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</si>
  <si>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</si>
  <si>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</si>
  <si>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</si>
  <si>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</si>
  <si>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</si>
  <si>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</si>
  <si>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</si>
  <si>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</si>
  <si>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</si>
  <si>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</si>
  <si>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</si>
  <si>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</si>
  <si>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</si>
  <si>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</si>
  <si>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</si>
  <si>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</si>
  <si>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</si>
  <si>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</si>
  <si>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</si>
  <si>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</si>
  <si>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</si>
  <si>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</si>
  <si>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</si>
  <si>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</si>
  <si>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</si>
  <si>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</si>
  <si>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</si>
  <si>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</si>
  <si>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</si>
  <si>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</si>
  <si>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</si>
  <si>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</si>
  <si>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</si>
  <si>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</si>
  <si>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</si>
  <si>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</si>
  <si>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</si>
  <si>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</si>
  <si>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</si>
  <si>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</si>
  <si>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</si>
  <si>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</si>
  <si>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</si>
  <si>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</si>
  <si>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</si>
  <si>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</si>
  <si>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</si>
  <si>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</si>
  <si>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</si>
  <si>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</si>
  <si>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</si>
  <si>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</si>
  <si>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</si>
  <si>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</si>
  <si>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</si>
  <si>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</si>
  <si>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</si>
  <si>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</si>
  <si>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</si>
  <si>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</si>
  <si>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</si>
  <si>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</si>
  <si>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</si>
  <si>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</si>
  <si>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</si>
  <si>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</si>
  <si>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</si>
  <si>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</si>
  <si>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</si>
  <si>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</si>
  <si>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</si>
  <si>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</si>
  <si>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</si>
  <si>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</si>
  <si>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</si>
  <si>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</si>
  <si>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</si>
  <si>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</si>
  <si>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</si>
  <si>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</si>
  <si>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</si>
  <si>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</si>
  <si>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</si>
  <si>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</si>
  <si>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</si>
  <si>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</si>
  <si>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</si>
  <si>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</si>
  <si>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</si>
  <si>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</si>
  <si>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</si>
  <si>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</si>
  <si>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</si>
  <si>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</si>
  <si>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</si>
  <si>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</si>
  <si>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</si>
  <si>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</si>
  <si>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</si>
  <si>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</si>
  <si>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</si>
  <si>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</si>
  <si>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</si>
  <si>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</si>
  <si>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</si>
  <si>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</si>
  <si>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</si>
  <si>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</si>
  <si>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</si>
  <si>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</si>
  <si>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</si>
  <si>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</si>
  <si>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</si>
  <si>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</si>
  <si>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</si>
  <si>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</si>
  <si>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</si>
  <si>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</si>
  <si>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</si>
  <si>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</si>
  <si>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</si>
  <si>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</si>
  <si>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</si>
  <si>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</si>
  <si>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</si>
  <si>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</si>
  <si>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</si>
  <si>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</si>
  <si>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</si>
  <si>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</si>
  <si>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</si>
  <si>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</si>
  <si>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</si>
  <si>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</si>
  <si>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</si>
  <si>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</si>
  <si>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</si>
  <si>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</si>
  <si>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</si>
  <si>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</si>
  <si>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</si>
  <si>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</si>
  <si>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</si>
  <si>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</si>
  <si>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</si>
  <si>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</si>
  <si>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</si>
  <si>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</si>
  <si>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</si>
  <si>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</si>
  <si>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</si>
  <si>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</si>
  <si>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</si>
  <si>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</si>
  <si>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</si>
  <si>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</si>
  <si>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</si>
  <si>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</si>
  <si>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</si>
  <si>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</si>
  <si>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</si>
  <si>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</si>
  <si>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</si>
  <si>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</si>
  <si>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</si>
  <si>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</si>
  <si>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</si>
  <si>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</si>
  <si>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</si>
  <si>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</si>
  <si>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</si>
  <si>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</si>
  <si>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</si>
  <si>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</si>
  <si>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</si>
  <si>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</si>
  <si>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</si>
  <si>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</si>
  <si>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</si>
  <si>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</si>
  <si>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</si>
  <si>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</si>
  <si>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</si>
  <si>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</si>
  <si>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</si>
  <si>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</si>
  <si>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</si>
  <si>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</si>
  <si>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</si>
  <si>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</si>
  <si>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</si>
  <si>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</si>
  <si>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</si>
  <si>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</si>
  <si>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</si>
  <si>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</si>
  <si>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</si>
  <si>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</si>
  <si>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</si>
  <si>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</si>
  <si>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</si>
  <si>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</si>
  <si>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</si>
  <si>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</si>
  <si>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</si>
  <si>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</si>
  <si>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</si>
  <si>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</si>
  <si>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</si>
  <si>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</si>
  <si>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</si>
  <si>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</si>
  <si>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</si>
  <si>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</si>
  <si>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</si>
  <si>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</si>
  <si>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</si>
  <si>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</si>
  <si>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</si>
  <si>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</si>
  <si>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</si>
  <si>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</si>
  <si>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</si>
  <si>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</si>
  <si>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</si>
  <si>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</si>
  <si>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</si>
  <si>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</si>
  <si>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</si>
  <si>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</si>
  <si>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</si>
  <si>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</si>
  <si>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</si>
  <si>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</si>
  <si>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</si>
  <si>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</si>
  <si>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</si>
  <si>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</si>
  <si>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</si>
  <si>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</si>
  <si>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</si>
  <si>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</si>
  <si>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</si>
  <si>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</si>
  <si>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</si>
  <si>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</si>
  <si>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</si>
  <si>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</si>
  <si>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</si>
  <si>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</si>
  <si>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</si>
  <si>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</si>
  <si>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</si>
  <si>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</si>
  <si>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</si>
  <si>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</si>
  <si>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</si>
  <si>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</si>
  <si>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</si>
  <si>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</si>
  <si>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</si>
  <si>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</si>
  <si>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</si>
  <si>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</si>
  <si>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</si>
  <si>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</si>
  <si>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</si>
  <si>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</si>
  <si>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</si>
  <si>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</si>
  <si>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</si>
  <si>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</si>
  <si>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</si>
  <si>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</si>
  <si>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</si>
  <si>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</si>
  <si>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</si>
  <si>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</si>
  <si>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</si>
  <si>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</si>
  <si>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</si>
  <si>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</si>
  <si>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</si>
  <si>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</si>
  <si>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</si>
  <si>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</si>
  <si>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</si>
  <si>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</si>
  <si>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</si>
  <si>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</si>
  <si>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</si>
  <si>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</si>
  <si>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</si>
  <si>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</si>
  <si>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</si>
  <si>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</si>
  <si>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</si>
  <si>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</si>
  <si>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</si>
  <si>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</si>
  <si>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</si>
  <si>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</si>
  <si>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</si>
  <si>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</si>
  <si>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</si>
  <si>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</si>
  <si>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</si>
  <si>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</si>
  <si>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</si>
  <si>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</si>
  <si>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</si>
  <si>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</si>
  <si>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</si>
  <si>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</si>
  <si>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</si>
  <si>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</si>
  <si>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</si>
  <si>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</si>
  <si>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</si>
  <si>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</si>
  <si>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</si>
  <si>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</si>
  <si>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</si>
  <si>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</si>
  <si>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</si>
  <si>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</si>
  <si>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</si>
  <si>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</si>
  <si>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</si>
  <si>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</si>
  <si>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</si>
  <si>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</si>
  <si>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</si>
  <si>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</si>
  <si>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</si>
  <si>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</si>
  <si>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</si>
  <si>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</si>
  <si>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</si>
  <si>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</si>
  <si>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</si>
  <si>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</si>
  <si>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</si>
  <si>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</si>
  <si>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</si>
  <si>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</si>
  <si>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</si>
  <si>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</si>
  <si>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</si>
  <si>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</si>
  <si>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</si>
  <si>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</si>
  <si>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</si>
  <si>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</si>
  <si>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</si>
  <si>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</si>
  <si>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</si>
  <si>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</si>
  <si>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</si>
  <si>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</si>
  <si>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</si>
  <si>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</si>
  <si>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</si>
  <si>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</si>
  <si>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</si>
  <si>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</si>
  <si>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</si>
  <si>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</si>
  <si>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</si>
  <si>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</si>
  <si>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</si>
  <si>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</si>
  <si>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</si>
  <si>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</si>
  <si>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</si>
  <si>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</si>
  <si>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</si>
  <si>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</si>
  <si>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</si>
  <si>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</si>
  <si>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</si>
  <si>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</si>
  <si>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</si>
  <si>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</si>
  <si>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</si>
  <si>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</si>
  <si>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</si>
  <si>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</si>
  <si>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</si>
  <si>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</si>
  <si>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</si>
  <si>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</si>
  <si>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</si>
  <si>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</si>
  <si>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</si>
  <si>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</si>
  <si>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</si>
  <si>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</si>
  <si>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</si>
  <si>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</si>
  <si>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</si>
  <si>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</si>
  <si>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</si>
  <si>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</si>
  <si>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</si>
  <si>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</si>
  <si>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</si>
  <si>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</si>
  <si>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</si>
  <si>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</si>
  <si>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</si>
  <si>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</si>
  <si>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</si>
  <si>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</si>
  <si>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</si>
  <si>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</si>
  <si>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</si>
  <si>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</si>
  <si>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</si>
  <si>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</si>
  <si>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</si>
  <si>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</si>
  <si>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</si>
  <si>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</si>
  <si>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</si>
  <si>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</si>
  <si>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</si>
  <si>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</si>
  <si>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</si>
  <si>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</si>
  <si>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</si>
  <si>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</si>
  <si>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</si>
  <si>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</si>
  <si>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</si>
  <si>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</si>
  <si>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</si>
  <si>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</si>
  <si>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</si>
  <si>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</si>
  <si>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</si>
  <si>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</si>
  <si>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</si>
  <si>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</si>
  <si>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</si>
  <si>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</si>
  <si>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</si>
  <si>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</si>
  <si>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</si>
  <si>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</si>
  <si>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</si>
  <si>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</si>
  <si>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</si>
  <si>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</si>
  <si>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</si>
  <si>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</si>
  <si>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</si>
  <si>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</si>
  <si>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</si>
  <si>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</si>
  <si>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</si>
  <si>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</si>
  <si>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</si>
  <si>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</si>
  <si>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</si>
  <si>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</si>
  <si>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</si>
  <si>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</si>
  <si>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</si>
  <si>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</si>
  <si>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</si>
  <si>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</si>
  <si>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</si>
  <si>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</si>
  <si>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</si>
  <si>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</si>
  <si>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</si>
  <si>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</si>
  <si>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</si>
  <si>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</si>
  <si>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</si>
  <si>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</si>
  <si>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</si>
  <si>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</si>
  <si>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</si>
  <si>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</si>
  <si>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</si>
  <si>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</si>
  <si>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</si>
  <si>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</si>
  <si>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</si>
  <si>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</si>
  <si>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</si>
  <si>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</si>
  <si>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</si>
  <si>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</si>
  <si>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</si>
  <si>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</si>
  <si>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</si>
  <si>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</si>
  <si>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</si>
  <si>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</si>
  <si>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</si>
  <si>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</si>
  <si>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</si>
  <si>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</si>
  <si>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</si>
  <si>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</si>
  <si>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</si>
  <si>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</si>
  <si>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</si>
  <si>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</si>
  <si>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</si>
  <si>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</si>
  <si>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</si>
  <si>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</si>
  <si>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</si>
  <si>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</si>
  <si>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</si>
  <si>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</si>
  <si>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</si>
  <si>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</si>
  <si>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</si>
  <si>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</si>
  <si>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</si>
  <si>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</si>
  <si>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</si>
  <si>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</si>
  <si>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</si>
  <si>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</si>
  <si>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</si>
  <si>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</si>
  <si>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</si>
  <si>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</si>
  <si>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</si>
  <si>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</si>
  <si>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</si>
  <si>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</si>
  <si>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</si>
  <si>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</si>
  <si>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</si>
  <si>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</si>
  <si>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</si>
  <si>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</si>
  <si>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</si>
  <si>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</si>
  <si>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</si>
  <si>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</si>
  <si>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</si>
  <si>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</si>
  <si>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</si>
  <si>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</si>
  <si>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</si>
  <si>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</si>
  <si>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</si>
  <si>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</si>
  <si>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</si>
  <si>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</si>
  <si>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</si>
  <si>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</si>
  <si>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</si>
  <si>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</si>
  <si>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</si>
  <si>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</si>
  <si>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</si>
  <si>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</si>
  <si>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</si>
  <si>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</si>
  <si>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</si>
  <si>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</si>
  <si>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</si>
  <si>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</si>
  <si>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</si>
  <si>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</si>
  <si>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</si>
  <si>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</si>
  <si>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</si>
  <si>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</si>
  <si>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</si>
  <si>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</si>
  <si>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</si>
  <si>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</si>
  <si>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</si>
  <si>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</si>
  <si>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</si>
  <si>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</si>
  <si>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</si>
  <si>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</si>
  <si>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</si>
  <si>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</si>
  <si>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</si>
  <si>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</si>
  <si>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</si>
  <si>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</si>
  <si>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</si>
  <si>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</si>
  <si>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</si>
  <si>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</si>
  <si>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</si>
  <si>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</si>
  <si>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</si>
  <si>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</si>
  <si>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</si>
  <si>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</si>
  <si>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</si>
  <si>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</si>
  <si>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</si>
  <si>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</si>
  <si>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</si>
  <si>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</si>
  <si>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</si>
  <si>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</si>
  <si>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</si>
  <si>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</si>
  <si>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</si>
  <si>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</si>
  <si>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</si>
  <si>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</si>
  <si>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</si>
  <si>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</si>
  <si>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</si>
  <si>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</si>
  <si>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</si>
  <si>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</si>
  <si>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</si>
  <si>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</si>
  <si>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</si>
  <si>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</si>
  <si>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</si>
  <si>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</si>
  <si>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</si>
  <si>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</si>
  <si>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</si>
  <si>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</si>
  <si>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</si>
  <si>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</si>
  <si>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</si>
  <si>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</si>
  <si>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</si>
  <si>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</si>
  <si>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</si>
  <si>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</si>
  <si>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</si>
  <si>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</si>
  <si>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</si>
  <si>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</si>
  <si>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</si>
  <si>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</si>
  <si>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</si>
  <si>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</si>
  <si>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</si>
  <si>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</si>
  <si>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</si>
  <si>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</si>
  <si>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</si>
  <si>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</si>
  <si>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</si>
  <si>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</si>
  <si>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</si>
  <si>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</si>
  <si>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</si>
  <si>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</si>
  <si>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</si>
  <si>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</si>
  <si>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</si>
  <si>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</si>
  <si>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</si>
  <si>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</si>
  <si>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</si>
  <si>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</si>
  <si>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</si>
  <si>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</si>
  <si>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</si>
  <si>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</si>
  <si>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</si>
  <si>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</si>
  <si>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</si>
  <si>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</si>
  <si>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</si>
  <si>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</si>
  <si>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</si>
  <si>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</si>
  <si>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</si>
  <si>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</si>
  <si>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</si>
  <si>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</si>
  <si>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</si>
  <si>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</si>
  <si>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</si>
  <si>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</si>
  <si>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</si>
  <si>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</si>
  <si>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</si>
  <si>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</si>
  <si>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</si>
  <si>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</si>
  <si>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</si>
  <si>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</si>
  <si>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</si>
  <si>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</si>
  <si>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</si>
  <si>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</si>
  <si>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</si>
  <si>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</si>
  <si>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</si>
  <si>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</si>
  <si>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</si>
  <si>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</si>
  <si>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</si>
  <si>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</si>
  <si>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</si>
  <si>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</si>
  <si>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</si>
  <si>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</si>
  <si>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</si>
  <si>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</si>
  <si>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</si>
  <si>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</si>
  <si>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</si>
  <si>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</si>
  <si>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</si>
  <si>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</si>
  <si>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</si>
  <si>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</si>
  <si>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</si>
  <si>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</si>
  <si>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</si>
  <si>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</si>
  <si>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</si>
  <si>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</si>
  <si>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</si>
  <si>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</si>
  <si>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</si>
  <si>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</si>
  <si>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</si>
  <si>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</si>
  <si>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</si>
  <si>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</si>
  <si>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</si>
  <si>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</si>
  <si>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</si>
  <si>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</si>
  <si>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</si>
  <si>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</si>
  <si>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</si>
  <si>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</si>
  <si>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</si>
  <si>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</si>
  <si>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</si>
  <si>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</si>
  <si>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</si>
  <si>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</si>
  <si>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</si>
  <si>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</si>
  <si>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</si>
  <si>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</si>
  <si>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</si>
  <si>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</si>
  <si>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</si>
  <si>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</si>
  <si>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</si>
  <si>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</si>
  <si>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</si>
  <si>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</si>
  <si>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</si>
  <si>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</si>
  <si>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</si>
  <si>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</si>
  <si>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</si>
  <si>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</si>
  <si>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</si>
  <si>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</si>
  <si>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</si>
  <si>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</si>
  <si>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</si>
  <si>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</si>
  <si>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</si>
  <si>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</si>
  <si>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</si>
  <si>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</si>
  <si>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</si>
  <si>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</si>
  <si>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</si>
  <si>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</si>
  <si>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</si>
  <si>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</si>
  <si>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</si>
  <si>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</si>
  <si>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</si>
  <si>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</si>
  <si>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</si>
  <si>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</si>
  <si>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</si>
  <si>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</si>
  <si>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</si>
  <si>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</si>
  <si>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</si>
  <si>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</si>
  <si>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</si>
  <si>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</si>
  <si>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</si>
  <si>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</si>
  <si>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</si>
  <si>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</si>
  <si>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</si>
  <si>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</si>
  <si>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</si>
  <si>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</si>
  <si>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</si>
  <si>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</si>
  <si>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</si>
  <si>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</si>
  <si>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</si>
  <si>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</si>
  <si>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</si>
  <si>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</si>
  <si>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</si>
  <si>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</si>
  <si>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</si>
  <si>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</si>
  <si>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</si>
  <si>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</si>
  <si>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</si>
  <si>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</si>
  <si>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</si>
  <si>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</si>
  <si>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</si>
  <si>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</si>
  <si>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</si>
  <si>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</si>
  <si>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</si>
  <si>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</si>
  <si>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</si>
  <si>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</si>
  <si>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</si>
  <si>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</si>
  <si>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</si>
  <si>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</si>
  <si>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</si>
  <si>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</si>
  <si>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</si>
  <si>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</si>
  <si>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</si>
  <si>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</si>
  <si>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</si>
  <si>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</si>
  <si>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</si>
  <si>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</si>
  <si>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</si>
  <si>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</si>
  <si>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</si>
  <si>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</si>
  <si>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</si>
  <si>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</si>
  <si>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</si>
  <si>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</si>
  <si>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</si>
  <si>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</si>
  <si>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</si>
  <si>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</si>
  <si>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</si>
  <si>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</si>
  <si>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</si>
  <si>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</si>
  <si>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</si>
  <si>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</si>
  <si>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</si>
  <si>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</si>
  <si>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</si>
  <si>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</si>
  <si>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</si>
  <si>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</si>
  <si>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</si>
  <si>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</si>
  <si>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</si>
  <si>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</si>
  <si>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</si>
  <si>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</si>
  <si>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</si>
  <si>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</si>
  <si>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</si>
  <si>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</si>
  <si>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</si>
  <si>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</si>
  <si>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</si>
  <si>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</si>
  <si>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</si>
  <si>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</si>
  <si>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</si>
  <si>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</si>
  <si>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</si>
  <si>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</si>
  <si>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</si>
  <si>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</si>
  <si>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</si>
  <si>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</si>
  <si>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</si>
  <si>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</si>
  <si>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</si>
  <si>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</si>
  <si>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</si>
  <si>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</si>
  <si>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</si>
  <si>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</si>
  <si>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</si>
  <si>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</si>
  <si>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</si>
  <si>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</si>
  <si>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</si>
  <si>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</si>
  <si>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</si>
  <si>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</si>
  <si>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</si>
  <si>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</si>
  <si>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</si>
  <si>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</si>
  <si>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</si>
  <si>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</si>
  <si>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</si>
  <si>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</si>
  <si>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</si>
  <si>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</si>
  <si>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</si>
  <si>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</si>
  <si>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</si>
  <si>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</si>
  <si>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</si>
  <si>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</si>
  <si>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</si>
  <si>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</si>
  <si>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</si>
  <si>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</si>
  <si>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</si>
  <si>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</si>
  <si>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</si>
  <si>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</si>
  <si>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</si>
  <si>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</si>
  <si>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</si>
  <si>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</si>
  <si>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</si>
  <si>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</si>
  <si>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</si>
  <si>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</si>
  <si>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</si>
  <si>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</si>
  <si>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</si>
  <si>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</si>
  <si>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</si>
  <si>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</si>
  <si>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</si>
  <si>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</si>
  <si>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</si>
  <si>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</si>
  <si>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</si>
  <si>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</si>
  <si>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</si>
  <si>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</si>
  <si>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</si>
  <si>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</si>
  <si>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</si>
  <si>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</si>
  <si>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</si>
  <si>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</si>
  <si>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</si>
  <si>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</si>
  <si>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</si>
  <si>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</si>
  <si>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</si>
  <si>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</si>
  <si>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</si>
  <si>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</si>
  <si>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</si>
  <si>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</si>
  <si>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</si>
  <si>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</si>
  <si>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</si>
  <si>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</si>
  <si>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</si>
  <si>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</si>
  <si>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</si>
  <si>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</si>
  <si>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</si>
  <si>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</si>
  <si>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</si>
  <si>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</si>
  <si>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</si>
  <si>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</si>
  <si>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</si>
  <si>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</si>
  <si>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</si>
  <si>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</si>
  <si>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</si>
  <si>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</si>
  <si>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</si>
  <si>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</si>
  <si>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</si>
  <si>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</si>
  <si>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</si>
  <si>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</si>
  <si>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</si>
  <si>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</si>
  <si>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</si>
  <si>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</si>
  <si>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</si>
  <si>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</si>
  <si>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</si>
  <si>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</si>
  <si>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</si>
  <si>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</si>
  <si>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</si>
  <si>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</si>
  <si>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</si>
  <si>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</si>
  <si>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</si>
  <si>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</si>
  <si>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</si>
  <si>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</si>
  <si>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</si>
  <si>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</si>
  <si>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</si>
  <si>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</si>
  <si>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</si>
  <si>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</si>
  <si>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</si>
  <si>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</si>
  <si>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</si>
  <si>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</si>
  <si>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</si>
  <si>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</si>
  <si>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</si>
  <si>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</si>
  <si>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</si>
  <si>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</si>
  <si>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</si>
  <si>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</si>
  <si>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</si>
  <si>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</si>
  <si>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</si>
  <si>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</si>
  <si>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</si>
  <si>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</si>
  <si>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</si>
  <si>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</si>
  <si>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</si>
  <si>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</si>
  <si>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</si>
  <si>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</si>
  <si>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</si>
  <si>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</si>
  <si>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</si>
  <si>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</si>
  <si>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</si>
  <si>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</si>
  <si>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</si>
  <si>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</si>
  <si>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</si>
  <si>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</si>
  <si>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</si>
  <si>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</si>
  <si>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</si>
  <si>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</si>
  <si>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</si>
  <si>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</si>
  <si>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</si>
  <si>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</si>
  <si>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</si>
  <si>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</si>
  <si>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</si>
  <si>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</si>
  <si>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</si>
  <si>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</si>
  <si>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</si>
  <si>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</si>
  <si>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</si>
  <si>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</si>
  <si>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</si>
  <si>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</si>
  <si>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</si>
  <si>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</si>
  <si>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</si>
  <si>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</si>
  <si>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</si>
  <si>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</si>
  <si>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</si>
  <si>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</si>
  <si>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</si>
  <si>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</si>
  <si>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</si>
  <si>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</si>
  <si>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</si>
  <si>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</si>
  <si>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</si>
  <si>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</si>
  <si>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</si>
  <si>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</si>
  <si>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</si>
  <si>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</si>
  <si>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</si>
  <si>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</si>
  <si>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</si>
  <si>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</si>
  <si>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</si>
  <si>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</si>
  <si>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</si>
  <si>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</si>
  <si>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</si>
  <si>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</si>
  <si>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</si>
  <si>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</si>
  <si>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</si>
  <si>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</si>
  <si>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</si>
  <si>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</si>
  <si>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</si>
  <si>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</si>
  <si>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</si>
  <si>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</si>
  <si>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</si>
  <si>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</si>
  <si>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</si>
  <si>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</si>
  <si>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</si>
  <si>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</si>
  <si>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</si>
  <si>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</si>
  <si>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</si>
  <si>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</si>
  <si>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</si>
  <si>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</si>
  <si>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</si>
  <si>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</si>
  <si>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</si>
  <si>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</si>
  <si>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</si>
  <si>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</si>
  <si>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</si>
  <si>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</si>
  <si>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</si>
  <si>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</si>
  <si>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</si>
  <si>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</si>
  <si>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</si>
  <si>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</si>
  <si>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</si>
  <si>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</si>
  <si>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</si>
  <si>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</si>
  <si>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</si>
  <si>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</si>
  <si>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</si>
  <si>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</si>
  <si>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</si>
  <si>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</si>
  <si>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</si>
  <si>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</si>
  <si>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</si>
  <si>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</si>
  <si>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</si>
  <si>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</si>
  <si>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</si>
  <si>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</si>
  <si>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</si>
  <si>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</si>
  <si>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</si>
  <si>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</si>
  <si>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</si>
  <si>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</si>
  <si>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</si>
  <si>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</si>
  <si>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</si>
  <si>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</si>
  <si>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</si>
  <si>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</si>
  <si>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</si>
  <si>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</si>
  <si>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</si>
  <si>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</si>
  <si>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</si>
  <si>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</si>
  <si>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</si>
  <si>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</si>
  <si>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</si>
  <si>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</si>
  <si>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</si>
  <si>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</si>
  <si>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</si>
  <si>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</si>
  <si>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</si>
  <si>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</si>
  <si>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</si>
  <si>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</si>
  <si>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</si>
  <si>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</si>
  <si>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</si>
  <si>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</si>
  <si>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</si>
  <si>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</si>
  <si>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</si>
  <si>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</si>
  <si>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</si>
  <si>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</si>
  <si>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</si>
  <si>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</si>
  <si>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</si>
  <si>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</si>
  <si>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</si>
  <si>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</si>
  <si>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</si>
  <si>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</si>
  <si>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</si>
  <si>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</si>
  <si>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</si>
  <si>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</si>
  <si>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</si>
  <si>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</si>
  <si>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</si>
  <si>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</si>
  <si>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</si>
  <si>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</si>
  <si>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</si>
  <si>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</si>
  <si>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</si>
  <si>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</si>
  <si>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</si>
  <si>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</si>
  <si>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</si>
  <si>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</si>
  <si>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</si>
  <si>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</si>
  <si>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</si>
  <si>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</si>
  <si>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</si>
  <si>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</si>
  <si>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</si>
  <si>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</si>
  <si>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</si>
  <si>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</si>
  <si>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</si>
  <si>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</si>
  <si>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</si>
  <si>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</si>
  <si>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</si>
  <si>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</si>
  <si>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</si>
  <si>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</si>
  <si>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</si>
  <si>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</si>
  <si>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</si>
  <si>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</si>
  <si>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</si>
  <si>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</si>
  <si>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</si>
  <si>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</si>
  <si>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</si>
  <si>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</si>
  <si>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</si>
  <si>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</si>
  <si>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</si>
  <si>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</si>
  <si>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</si>
  <si>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</si>
  <si>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</si>
  <si>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</si>
  <si>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</si>
  <si>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</si>
  <si>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</si>
  <si>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</si>
  <si>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</si>
  <si>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</si>
  <si>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</si>
  <si>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</si>
  <si>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</si>
  <si>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</si>
  <si>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</si>
  <si>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</si>
  <si>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</si>
  <si>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</si>
  <si>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</si>
  <si>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</si>
  <si>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</si>
  <si>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</si>
  <si>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</si>
  <si>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</si>
  <si>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</si>
  <si>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</si>
  <si>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</si>
  <si>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</si>
  <si>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</si>
  <si>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</si>
  <si>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</si>
  <si>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</si>
  <si>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</si>
  <si>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</si>
  <si>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</si>
  <si>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</si>
  <si>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</si>
  <si>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</si>
  <si>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</si>
  <si>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</si>
  <si>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</si>
  <si>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</si>
  <si>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</si>
  <si>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</si>
  <si>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</si>
  <si>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</si>
  <si>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</si>
  <si>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</si>
  <si>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</si>
  <si>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</si>
  <si>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</si>
  <si>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</si>
  <si>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</si>
  <si>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</si>
  <si>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</si>
  <si>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</si>
  <si>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</si>
  <si>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</si>
  <si>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</si>
  <si>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</si>
  <si>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</si>
  <si>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</si>
  <si>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</si>
  <si>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</si>
  <si>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</si>
  <si>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</si>
  <si>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</si>
  <si>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</si>
  <si>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</si>
  <si>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</si>
  <si>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</si>
  <si>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</si>
  <si>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</si>
  <si>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</si>
  <si>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</si>
  <si>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</si>
  <si>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</si>
  <si>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</si>
  <si>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</si>
  <si>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</si>
  <si>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</si>
  <si>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</si>
  <si>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</si>
  <si>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</si>
  <si>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</si>
  <si>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</si>
  <si>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</si>
  <si>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</si>
  <si>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</si>
  <si>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</si>
  <si>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</si>
  <si>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</si>
  <si>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</si>
  <si>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</si>
  <si>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</si>
  <si>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</si>
  <si>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</si>
  <si>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</si>
  <si>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</si>
  <si>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</si>
  <si>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</si>
  <si>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</si>
  <si>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</si>
  <si>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</si>
  <si>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</si>
  <si>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</si>
  <si>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</si>
  <si>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</si>
  <si>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</si>
  <si>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</si>
  <si>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</si>
  <si>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</si>
  <si>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</si>
  <si>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</si>
  <si>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</si>
  <si>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</si>
  <si>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</si>
  <si>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</si>
  <si>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</si>
  <si>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</si>
  <si>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</si>
  <si>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</si>
  <si>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</si>
  <si>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</si>
  <si>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</si>
  <si>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</si>
  <si>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</si>
  <si>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</si>
  <si>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</si>
  <si>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</si>
  <si>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</si>
  <si>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</si>
  <si>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</si>
  <si>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</si>
  <si>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</si>
  <si>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</si>
  <si>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</si>
  <si>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</si>
  <si>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</si>
  <si>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</si>
  <si>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</si>
  <si>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</si>
  <si>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</si>
  <si>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</si>
  <si>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</si>
  <si>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</si>
  <si>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</si>
  <si>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</si>
  <si>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</si>
  <si>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</si>
  <si>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</si>
  <si>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</si>
  <si>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</si>
  <si>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</si>
  <si>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</si>
  <si>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</si>
  <si>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</si>
  <si>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</si>
  <si>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</si>
  <si>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</si>
  <si>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</si>
  <si>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</si>
  <si>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</si>
  <si>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</si>
  <si>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</si>
  <si>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</si>
  <si>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</si>
  <si>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</si>
  <si>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</si>
  <si>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</si>
  <si>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</si>
  <si>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</si>
  <si>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</si>
  <si>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</si>
  <si>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</si>
  <si>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</si>
  <si>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</si>
  <si>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</si>
  <si>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</si>
  <si>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</si>
  <si>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</si>
  <si>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</si>
  <si>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</si>
  <si>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</si>
  <si>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</si>
  <si>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</si>
  <si>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</si>
  <si>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</si>
  <si>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</si>
  <si>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</si>
  <si>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</si>
  <si>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</si>
  <si>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</si>
  <si>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</si>
  <si>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</si>
  <si>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</si>
  <si>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</si>
  <si>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</si>
  <si>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</si>
  <si>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</si>
  <si>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</si>
  <si>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</si>
  <si>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</si>
  <si>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</si>
  <si>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</si>
  <si>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</si>
  <si>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</si>
  <si>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</si>
  <si>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</si>
  <si>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</si>
  <si>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</si>
  <si>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</si>
  <si>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</si>
  <si>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</si>
  <si>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</si>
  <si>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</si>
  <si>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</si>
  <si>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</si>
  <si>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</si>
  <si>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</si>
  <si>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</si>
  <si>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</si>
  <si>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</si>
  <si>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</si>
  <si>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</si>
  <si>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</si>
  <si>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</si>
  <si>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</si>
  <si>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</si>
  <si>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</si>
  <si>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</si>
  <si>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</si>
  <si>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</si>
  <si>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</si>
  <si>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</si>
  <si>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</si>
  <si>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</si>
  <si>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</si>
  <si>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</si>
  <si>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</si>
  <si>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</si>
  <si>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</si>
  <si>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</si>
  <si>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</si>
  <si>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</si>
  <si>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</si>
  <si>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</si>
  <si>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</si>
  <si>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</si>
  <si>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</si>
  <si>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</si>
  <si>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</si>
  <si>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</si>
  <si>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</si>
  <si>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</si>
  <si>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</si>
  <si>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</si>
  <si>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</si>
  <si>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</si>
  <si>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</si>
  <si>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</si>
  <si>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</si>
  <si>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</si>
  <si>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</si>
  <si>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</si>
  <si>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</si>
  <si>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</si>
  <si>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</si>
  <si>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</si>
  <si>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</si>
  <si>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</si>
  <si>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</si>
  <si>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</si>
  <si>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</si>
  <si>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</si>
  <si>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</si>
  <si>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</si>
  <si>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</si>
  <si>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</si>
  <si>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</si>
  <si>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</si>
  <si>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</si>
  <si>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</si>
  <si>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</si>
  <si>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</si>
  <si>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</si>
  <si>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</si>
  <si>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</si>
  <si>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</si>
  <si>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</si>
  <si>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</si>
  <si>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</si>
  <si>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</si>
  <si>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</si>
  <si>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</si>
  <si>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</si>
  <si>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</si>
  <si>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</si>
  <si>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</si>
  <si>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</si>
  <si>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</si>
  <si>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</si>
  <si>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</si>
  <si>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</si>
  <si>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</si>
  <si>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</si>
  <si>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</si>
  <si>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</si>
  <si>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</si>
  <si>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</si>
  <si>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</si>
  <si>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</si>
  <si>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</si>
  <si>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</si>
  <si>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</si>
  <si>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</si>
  <si>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</si>
  <si>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</si>
  <si>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</si>
  <si>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</si>
  <si>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</si>
  <si>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</si>
  <si>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</si>
  <si>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</si>
  <si>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</si>
  <si>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</si>
  <si>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</si>
  <si>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</si>
  <si>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</si>
  <si>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</si>
  <si>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</si>
  <si>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</si>
  <si>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</si>
  <si>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</si>
  <si>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</si>
  <si>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</si>
  <si>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</si>
  <si>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</si>
  <si>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</si>
  <si>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</si>
  <si>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</si>
  <si>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</si>
  <si>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</si>
  <si>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</si>
  <si>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</si>
  <si>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</si>
  <si>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</si>
  <si>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</si>
  <si>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</si>
  <si>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</si>
  <si>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</si>
  <si>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</si>
  <si>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</si>
  <si>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</si>
  <si>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</si>
  <si>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</si>
  <si>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</si>
  <si>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</si>
  <si>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</si>
  <si>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</si>
  <si>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</si>
  <si>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</si>
  <si>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</si>
  <si>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</si>
  <si>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</si>
  <si>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</si>
  <si>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</si>
  <si>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</si>
  <si>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</si>
  <si>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</si>
  <si>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</si>
  <si>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</si>
  <si>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</si>
  <si>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</si>
  <si>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</si>
  <si>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</si>
  <si>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</si>
  <si>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</si>
  <si>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</si>
  <si>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</si>
  <si>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</si>
  <si>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</si>
  <si>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</si>
  <si>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</si>
  <si>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</si>
  <si>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</si>
  <si>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</si>
  <si>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</si>
  <si>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</si>
  <si>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</si>
  <si>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</si>
  <si>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</si>
  <si>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</si>
  <si>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</si>
  <si>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</si>
  <si>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</si>
  <si>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</si>
  <si>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</si>
  <si>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</si>
  <si>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</si>
  <si>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</si>
  <si>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</si>
  <si>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</si>
  <si>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</si>
  <si>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</si>
  <si>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</si>
  <si>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</si>
  <si>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</si>
  <si>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</si>
  <si>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</si>
  <si>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</si>
  <si>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</si>
  <si>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</si>
  <si>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</si>
  <si>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</si>
  <si>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</si>
  <si>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</si>
  <si>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</si>
  <si>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</si>
  <si>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</si>
  <si>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</si>
  <si>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</si>
  <si>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</si>
  <si>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</si>
  <si>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</si>
  <si>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</si>
  <si>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</si>
  <si>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</si>
  <si>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</si>
  <si>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</si>
  <si>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</si>
  <si>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</si>
  <si>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</si>
  <si>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</si>
  <si>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</si>
  <si>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</si>
  <si>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</si>
  <si>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</si>
  <si>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</si>
  <si>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</si>
  <si>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</si>
  <si>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</si>
  <si>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</si>
  <si>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</si>
  <si>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</si>
  <si>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</si>
  <si>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</si>
  <si>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</si>
  <si>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</si>
  <si>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</si>
  <si>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</si>
  <si>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</si>
  <si>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</si>
  <si>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</si>
  <si>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</si>
  <si>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</si>
  <si>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</si>
  <si>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</si>
  <si>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</si>
  <si>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</si>
  <si>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</si>
  <si>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</si>
  <si>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</si>
  <si>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</si>
  <si>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</si>
  <si>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</si>
  <si>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</si>
  <si>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</si>
  <si>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</si>
  <si>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</si>
  <si>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</si>
  <si>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</si>
  <si>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</si>
  <si>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</si>
  <si>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</si>
  <si>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</si>
  <si>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</si>
  <si>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</si>
  <si>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</si>
  <si>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</si>
  <si>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</si>
  <si>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</si>
  <si>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</si>
  <si>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</si>
  <si>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</si>
  <si>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</si>
  <si>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</si>
  <si>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</si>
  <si>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</si>
  <si>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</si>
  <si>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</si>
  <si>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</si>
  <si>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</si>
  <si>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</si>
  <si>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</si>
  <si>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</si>
  <si>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</si>
  <si>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</si>
  <si>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</si>
  <si>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</si>
  <si>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</si>
  <si>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</si>
  <si>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</si>
  <si>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</si>
  <si>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</si>
  <si>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</si>
  <si>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</si>
  <si>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</si>
  <si>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</si>
  <si>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</si>
  <si>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</si>
  <si>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</si>
  <si>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</si>
  <si>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</si>
  <si>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</si>
  <si>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</si>
  <si>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</si>
  <si>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</si>
  <si>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</si>
  <si>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</si>
  <si>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</si>
  <si>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</si>
  <si>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</si>
  <si>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</si>
  <si>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</si>
  <si>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</si>
  <si>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</si>
  <si>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</si>
  <si>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</si>
  <si>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</si>
  <si>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</si>
  <si>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</si>
  <si>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</si>
  <si>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</si>
  <si>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</si>
  <si>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</si>
  <si>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</si>
  <si>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</si>
  <si>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</si>
  <si>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</si>
  <si>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</si>
  <si>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</si>
  <si>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</si>
  <si>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</si>
  <si>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</si>
  <si>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</si>
  <si>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</si>
  <si>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</si>
  <si>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</si>
  <si>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</si>
  <si>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</si>
  <si>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</si>
  <si>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</si>
  <si>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</si>
  <si>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</si>
  <si>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</si>
  <si>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</si>
  <si>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</si>
  <si>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</si>
  <si>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</si>
  <si>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</si>
  <si>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</si>
  <si>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</si>
  <si>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</si>
  <si>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</si>
  <si>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</si>
  <si>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</si>
  <si>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</si>
  <si>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</si>
  <si>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</si>
  <si>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</si>
  <si>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</si>
  <si>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</si>
  <si>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</si>
  <si>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</si>
  <si>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</si>
  <si>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</si>
  <si>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</si>
  <si>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</si>
  <si>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</si>
  <si>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</si>
  <si>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</si>
  <si>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</si>
  <si>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</si>
  <si>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</si>
  <si>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</si>
  <si>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</si>
  <si>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</si>
  <si>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</si>
  <si>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</si>
  <si>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</si>
  <si>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</si>
  <si>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</si>
  <si>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</si>
  <si>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</si>
  <si>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</si>
  <si>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</si>
  <si>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</si>
  <si>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</si>
  <si>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</si>
  <si>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</si>
  <si>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</si>
  <si>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</si>
  <si>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</si>
  <si>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</si>
  <si>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</si>
  <si>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</si>
  <si>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</si>
  <si>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</si>
  <si>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</si>
  <si>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</si>
  <si>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</si>
  <si>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</si>
  <si>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</si>
  <si>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</si>
  <si>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</si>
  <si>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</si>
  <si>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</si>
  <si>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</si>
  <si>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</si>
  <si>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</si>
  <si>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</si>
  <si>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</si>
  <si>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</si>
  <si>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</si>
  <si>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</si>
  <si>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</si>
  <si>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</si>
  <si>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</si>
  <si>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</si>
  <si>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</si>
  <si>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</si>
  <si>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</si>
  <si>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</si>
  <si>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</si>
  <si>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</si>
  <si>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</si>
  <si>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</si>
  <si>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</si>
  <si>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</si>
  <si>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</si>
  <si>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</si>
  <si>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</si>
  <si>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</si>
  <si>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</si>
  <si>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</si>
  <si>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</si>
  <si>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</si>
  <si>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</si>
  <si>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</si>
  <si>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</si>
  <si>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</si>
  <si>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</si>
  <si>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</si>
  <si>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</si>
  <si>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</si>
  <si>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</si>
  <si>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</si>
  <si>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</si>
  <si>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</si>
  <si>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</si>
  <si>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</si>
  <si>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</si>
  <si>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</si>
  <si>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</si>
  <si>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</si>
  <si>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</si>
  <si>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</si>
  <si>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</si>
  <si>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</si>
  <si>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</si>
  <si>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</si>
  <si>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</si>
  <si>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</si>
  <si>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</si>
  <si>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</si>
  <si>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</si>
  <si>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</si>
  <si>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</si>
  <si>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</si>
  <si>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</si>
  <si>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</si>
  <si>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</si>
  <si>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</si>
  <si>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</si>
  <si>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</si>
  <si>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</si>
  <si>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</si>
  <si>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</si>
  <si>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</si>
  <si>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</si>
  <si>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</si>
  <si>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</si>
  <si>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</si>
  <si>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</si>
  <si>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</si>
  <si>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</si>
  <si>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</si>
  <si>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</si>
  <si>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</si>
  <si>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</si>
  <si>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</si>
  <si>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</si>
  <si>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</si>
  <si>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</si>
  <si>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</si>
  <si>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</si>
  <si>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</si>
  <si>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</si>
  <si>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</si>
  <si>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</si>
  <si>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</si>
  <si>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</si>
  <si>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</si>
  <si>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</si>
  <si>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</si>
  <si>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</si>
  <si>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</si>
  <si>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</si>
  <si>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</si>
  <si>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</si>
  <si>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</si>
  <si>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</si>
  <si>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</si>
  <si>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</si>
  <si>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</si>
  <si>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</si>
  <si>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</si>
  <si>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</si>
  <si>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</si>
  <si>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</si>
  <si>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</si>
  <si>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</si>
  <si>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</si>
  <si>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</si>
  <si>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</si>
  <si>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</si>
  <si>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</si>
  <si>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</si>
  <si>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</si>
  <si>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</si>
  <si>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</si>
  <si>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</si>
  <si>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</si>
  <si>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</si>
  <si>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</si>
  <si>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</si>
  <si>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</si>
  <si>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</si>
  <si>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</si>
  <si>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</si>
  <si>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</si>
  <si>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</si>
  <si>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</si>
  <si>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</si>
  <si>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</si>
  <si>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</si>
  <si>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</si>
  <si>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</si>
  <si>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</si>
  <si>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</si>
  <si>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</si>
  <si>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</si>
  <si>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</si>
  <si>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</si>
  <si>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</si>
  <si>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</si>
  <si>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</si>
  <si>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</si>
  <si>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</si>
  <si>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</si>
  <si>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</si>
  <si>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</si>
  <si>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</si>
  <si>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</si>
  <si>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</si>
  <si>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</si>
  <si>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</si>
  <si>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</si>
  <si>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</si>
  <si>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</si>
  <si>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</si>
  <si>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</si>
  <si>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</si>
  <si>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</si>
  <si>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</si>
  <si>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</si>
  <si>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</si>
  <si>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</si>
  <si>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</si>
  <si>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</si>
  <si>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</si>
  <si>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</si>
  <si>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</si>
  <si>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</si>
  <si>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</si>
  <si>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</si>
  <si>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</si>
  <si>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</si>
  <si>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</si>
  <si>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</si>
  <si>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</si>
  <si>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</si>
  <si>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</si>
  <si>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</si>
  <si>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</si>
  <si>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</si>
  <si>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</si>
  <si>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</si>
  <si>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</si>
  <si>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</si>
  <si>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</si>
  <si>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</si>
  <si>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</si>
  <si>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</si>
  <si>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</si>
  <si>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</si>
  <si>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</si>
  <si>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</si>
  <si>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</si>
  <si>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</si>
  <si>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</si>
  <si>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</si>
  <si>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</si>
  <si>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</si>
  <si>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</si>
  <si>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</si>
  <si>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</si>
  <si>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</si>
  <si>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</si>
  <si>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</si>
  <si>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</si>
  <si>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</si>
  <si>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</si>
  <si>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</si>
  <si>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</si>
  <si>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</si>
  <si>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</si>
  <si>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</si>
  <si>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</si>
  <si>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</si>
  <si>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</si>
  <si>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</si>
  <si>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</si>
  <si>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</si>
  <si>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</si>
  <si>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</si>
  <si>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</si>
  <si>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</si>
  <si>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</si>
  <si>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</si>
  <si>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</si>
  <si>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</si>
  <si>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</si>
  <si>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</si>
  <si>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</si>
  <si>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</si>
  <si>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</si>
  <si>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</si>
  <si>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</si>
  <si>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</si>
  <si>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</si>
  <si>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</si>
  <si>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</si>
  <si>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</si>
  <si>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</si>
  <si>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</si>
  <si>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</si>
  <si>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</si>
  <si>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</si>
  <si>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</si>
  <si>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</si>
  <si>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</si>
  <si>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</si>
  <si>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</si>
  <si>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</si>
  <si>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</si>
  <si>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</si>
  <si>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</si>
  <si>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</si>
  <si>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</si>
  <si>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</si>
  <si>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</si>
  <si>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</si>
  <si>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</si>
  <si>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</si>
  <si>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</si>
  <si>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</si>
  <si>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</si>
  <si>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</si>
  <si>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</si>
  <si>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</si>
  <si>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</si>
  <si>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</si>
  <si>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</si>
  <si>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</si>
  <si>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</si>
  <si>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</si>
  <si>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</si>
  <si>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</si>
  <si>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</si>
  <si>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</si>
  <si>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</si>
  <si>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</si>
  <si>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</si>
  <si>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</si>
  <si>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</si>
  <si>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</si>
  <si>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</si>
  <si>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</si>
  <si>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</si>
  <si>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</si>
  <si>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</si>
  <si>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</si>
  <si>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</si>
  <si>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</si>
  <si>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</si>
  <si>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</si>
  <si>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</si>
  <si>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</si>
  <si>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</si>
  <si>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</si>
  <si>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</si>
  <si>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</si>
  <si>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</si>
  <si>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</si>
  <si>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</si>
  <si>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</si>
  <si>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</si>
  <si>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</si>
  <si>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</si>
  <si>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</si>
  <si>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</si>
  <si>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</si>
  <si>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</si>
  <si>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</si>
  <si>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</si>
  <si>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</si>
  <si>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</si>
  <si>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</si>
  <si>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</si>
  <si>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</si>
  <si>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</si>
  <si>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</si>
  <si>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</si>
  <si>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</si>
  <si>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</si>
  <si>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</si>
  <si>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</si>
  <si>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</si>
  <si>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</si>
  <si>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</si>
  <si>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</si>
  <si>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</si>
  <si>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</si>
  <si>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</si>
  <si>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</si>
  <si>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</si>
  <si>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</si>
  <si>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</si>
  <si>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</si>
  <si>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</si>
  <si>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</si>
  <si>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</si>
  <si>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</si>
  <si>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</si>
  <si>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</si>
  <si>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</si>
  <si>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</si>
  <si>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</si>
  <si>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</si>
  <si>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</si>
  <si>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</si>
  <si>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</si>
  <si>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</si>
  <si>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</si>
  <si>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</si>
  <si>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</si>
  <si>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</si>
  <si>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</si>
  <si>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</si>
  <si>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</si>
  <si>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</si>
  <si>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</si>
  <si>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</si>
  <si>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</si>
  <si>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</si>
  <si>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</si>
  <si>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</si>
  <si>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</si>
  <si>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</si>
  <si>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</si>
  <si>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</si>
  <si>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</si>
  <si>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</si>
  <si>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</si>
  <si>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</si>
  <si>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</si>
  <si>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</si>
  <si>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</si>
  <si>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</si>
  <si>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</si>
  <si>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</si>
  <si>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</si>
  <si>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</si>
  <si>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</si>
  <si>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</si>
  <si>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</si>
  <si>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</si>
  <si>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</si>
  <si>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</si>
  <si>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</si>
  <si>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</si>
  <si>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</si>
  <si>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</si>
  <si>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</si>
  <si>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</si>
  <si>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</si>
  <si>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</si>
  <si>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</si>
  <si>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</si>
  <si>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</si>
  <si>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</si>
  <si>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</si>
  <si>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</si>
  <si>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</si>
  <si>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</si>
  <si>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</si>
  <si>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</si>
  <si>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</si>
  <si>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</si>
  <si>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</si>
  <si>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</si>
  <si>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</si>
  <si>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</si>
  <si>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</si>
  <si>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</si>
  <si>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</si>
  <si>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</si>
  <si>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</si>
  <si>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</si>
  <si>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</si>
  <si>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</si>
  <si>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</si>
  <si>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</si>
  <si>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</si>
  <si>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</si>
  <si>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</si>
  <si>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</si>
  <si>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</si>
  <si>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</si>
  <si>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</si>
  <si>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</si>
  <si>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</si>
  <si>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</si>
  <si>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</si>
  <si>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</si>
  <si>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</si>
  <si>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</si>
  <si>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</si>
  <si>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</si>
  <si>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</si>
  <si>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</si>
  <si>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</si>
  <si>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</si>
  <si>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</si>
  <si>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</si>
  <si>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</si>
  <si>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</si>
  <si>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</si>
  <si>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</si>
  <si>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</si>
  <si>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</si>
  <si>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</si>
  <si>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</si>
  <si>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</si>
  <si>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</si>
  <si>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</si>
  <si>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</si>
  <si>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</si>
  <si>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</si>
  <si>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</si>
  <si>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</si>
  <si>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</si>
  <si>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</si>
  <si>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</si>
  <si>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</si>
  <si>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</si>
  <si>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</si>
  <si>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</si>
  <si>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</si>
  <si>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</si>
  <si>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</si>
  <si>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</si>
  <si>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</si>
  <si>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</si>
  <si>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</si>
  <si>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</si>
  <si>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</si>
  <si>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</si>
  <si>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</si>
  <si>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</si>
  <si>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</si>
  <si>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</si>
  <si>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</si>
  <si>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</si>
  <si>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</si>
  <si>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</si>
  <si>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</si>
  <si>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</si>
  <si>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</si>
  <si>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</si>
  <si>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</si>
  <si>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</si>
  <si>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</si>
  <si>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</si>
  <si>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</si>
  <si>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</si>
  <si>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</si>
  <si>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</si>
  <si>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</si>
  <si>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</si>
  <si>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</si>
  <si>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</si>
  <si>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</si>
  <si>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</si>
  <si>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</si>
  <si>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</si>
  <si>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</si>
  <si>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</si>
  <si>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</si>
  <si>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</si>
  <si>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</si>
  <si>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</si>
  <si>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</si>
  <si>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</si>
  <si>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</si>
  <si>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</si>
  <si>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</si>
  <si>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</si>
  <si>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</si>
  <si>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</si>
  <si>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</si>
  <si>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</si>
  <si>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</si>
  <si>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</si>
  <si>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</si>
  <si>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</si>
  <si>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</si>
  <si>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</si>
  <si>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</si>
  <si>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</si>
  <si>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</si>
  <si>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</si>
  <si>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</si>
  <si>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</si>
  <si>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</si>
  <si>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</si>
  <si>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</si>
  <si>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</si>
  <si>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</si>
  <si>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</si>
  <si>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</si>
  <si>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</si>
  <si>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</si>
  <si>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</si>
  <si>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</si>
  <si>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</si>
  <si>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</si>
  <si>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</si>
  <si>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</si>
  <si>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</si>
  <si>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</si>
  <si>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</si>
  <si>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</si>
  <si>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</si>
  <si>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</si>
  <si>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</si>
  <si>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</si>
  <si>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</si>
  <si>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</si>
  <si>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</si>
  <si>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</si>
  <si>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</si>
  <si>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</si>
  <si>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</si>
  <si>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</si>
  <si>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</si>
  <si>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</si>
  <si>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</si>
  <si>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</si>
  <si>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</si>
  <si>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</si>
  <si>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</si>
  <si>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</si>
  <si>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</si>
  <si>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</si>
  <si>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</si>
  <si>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</si>
  <si>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</si>
  <si>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</si>
  <si>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</si>
  <si>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</si>
  <si>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</si>
  <si>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</si>
  <si>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</si>
  <si>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</si>
  <si>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</si>
  <si>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</si>
  <si>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</si>
  <si>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</si>
  <si>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</si>
  <si>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</si>
  <si>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</si>
  <si>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</si>
  <si>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</si>
  <si>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</si>
  <si>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</si>
  <si>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</si>
  <si>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</si>
  <si>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</si>
  <si>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</si>
  <si>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</si>
  <si>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</si>
  <si>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</si>
  <si>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</si>
  <si>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</si>
  <si>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</si>
  <si>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</si>
  <si>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</si>
  <si>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</si>
  <si>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</si>
  <si>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</si>
  <si>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</si>
  <si>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</si>
  <si>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</si>
  <si>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</si>
  <si>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</si>
  <si>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</si>
  <si>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</si>
  <si>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</si>
  <si>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</si>
  <si>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</si>
  <si>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</si>
  <si>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</si>
  <si>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</si>
  <si>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</si>
  <si>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</si>
  <si>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</si>
  <si>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</si>
  <si>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</si>
  <si>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</si>
  <si>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</si>
  <si>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</si>
  <si>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</si>
  <si>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</si>
  <si>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</si>
  <si>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</si>
  <si>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</si>
  <si>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</si>
  <si>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</si>
  <si>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</si>
  <si>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</si>
  <si>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</si>
  <si>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</si>
  <si>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</si>
  <si>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</si>
  <si>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</si>
  <si>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</si>
  <si>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</si>
  <si>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</si>
  <si>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</si>
  <si>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</si>
  <si>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</si>
  <si>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</si>
  <si>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</si>
  <si>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</si>
  <si>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</si>
  <si>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</si>
  <si>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</si>
  <si>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</si>
  <si>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</si>
  <si>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</si>
  <si>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</si>
  <si>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</si>
  <si>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</si>
  <si>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</si>
  <si>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</si>
  <si>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</si>
  <si>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</si>
  <si>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</si>
  <si>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</si>
  <si>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</si>
  <si>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</si>
  <si>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</si>
  <si>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</si>
  <si>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</si>
  <si>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</si>
  <si>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</si>
  <si>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</si>
  <si>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</si>
  <si>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</si>
  <si>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</si>
  <si>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</si>
  <si>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</si>
  <si>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</si>
  <si>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</si>
  <si>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</si>
  <si>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</si>
  <si>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</si>
  <si>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</si>
  <si>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</si>
  <si>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</si>
  <si>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</si>
  <si>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</si>
  <si>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</si>
  <si>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</si>
  <si>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</si>
  <si>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</si>
  <si>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</si>
  <si>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</si>
  <si>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</si>
  <si>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</si>
  <si>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</si>
  <si>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</si>
  <si>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</si>
  <si>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</si>
  <si>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</si>
  <si>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</si>
  <si>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</si>
  <si>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</si>
  <si>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</si>
  <si>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</si>
  <si>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</si>
  <si>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</si>
  <si>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</si>
  <si>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</si>
  <si>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</si>
  <si>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</si>
  <si>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</si>
  <si>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</si>
  <si>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</si>
  <si>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</si>
  <si>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</si>
  <si>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</si>
  <si>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</si>
  <si>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</si>
  <si>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</si>
  <si>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</si>
  <si>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</si>
  <si>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</si>
  <si>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</si>
  <si>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</si>
  <si>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</si>
  <si>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</si>
  <si>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</si>
  <si>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</si>
  <si>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</si>
  <si>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</si>
  <si>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</si>
  <si>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</si>
  <si>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</si>
  <si>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</si>
  <si>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</si>
  <si>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</si>
  <si>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</si>
  <si>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</si>
  <si>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</si>
  <si>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</si>
  <si>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</si>
  <si>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</si>
  <si>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</si>
  <si>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</si>
  <si>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</si>
  <si>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</si>
  <si>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</si>
  <si>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</si>
  <si>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</si>
  <si>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</si>
  <si>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</si>
  <si>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</si>
  <si>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</si>
  <si>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</si>
  <si>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</si>
  <si>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</si>
  <si>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</si>
  <si>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</si>
  <si>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</si>
  <si>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</si>
  <si>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</si>
  <si>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</si>
  <si>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</si>
  <si>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</si>
  <si>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</si>
  <si>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</si>
  <si>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</si>
  <si>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</si>
  <si>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</si>
  <si>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</si>
  <si>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</si>
  <si>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</si>
  <si>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</si>
  <si>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</si>
  <si>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</si>
  <si>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</si>
  <si>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</si>
  <si>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</si>
  <si>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</si>
  <si>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</si>
  <si>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</si>
  <si>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</si>
  <si>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</si>
  <si>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</si>
  <si>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</si>
  <si>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</si>
  <si>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</si>
  <si>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</si>
  <si>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</si>
  <si>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</si>
  <si>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</si>
  <si>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</si>
  <si>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</si>
  <si>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</si>
  <si>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</si>
  <si>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</si>
  <si>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</si>
  <si>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</si>
  <si>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</si>
  <si>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</si>
  <si>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</si>
  <si>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</si>
  <si>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</si>
  <si>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</si>
  <si>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</si>
  <si>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</si>
  <si>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</si>
  <si>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</si>
  <si>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</si>
  <si>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</si>
  <si>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</si>
  <si>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</si>
  <si>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</si>
  <si>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</si>
  <si>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</si>
  <si>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</si>
  <si>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</si>
  <si>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</si>
  <si>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</si>
  <si>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</si>
  <si>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</si>
  <si>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</si>
  <si>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</si>
  <si>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</si>
  <si>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</si>
  <si>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</si>
  <si>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</si>
  <si>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</si>
  <si>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</si>
  <si>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</si>
  <si>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</si>
  <si>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</si>
  <si>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</si>
  <si>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</si>
  <si>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</si>
  <si>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</si>
  <si>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</si>
  <si>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</si>
  <si>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</si>
  <si>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</si>
  <si>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</si>
  <si>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</si>
  <si>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</si>
  <si>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</si>
  <si>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</si>
  <si>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</si>
  <si>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</si>
  <si>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</si>
  <si>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</si>
  <si>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</si>
  <si>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</si>
  <si>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</si>
  <si>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</si>
  <si>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</si>
  <si>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</si>
  <si>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</si>
  <si>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</si>
  <si>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</si>
  <si>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</si>
  <si>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</si>
  <si>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</si>
  <si>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</si>
  <si>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</si>
  <si>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</si>
  <si>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</si>
  <si>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</si>
  <si>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</si>
  <si>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</si>
  <si>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</si>
  <si>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</si>
  <si>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</si>
  <si>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</si>
  <si>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</si>
  <si>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</si>
  <si>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</si>
  <si>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</si>
  <si>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</si>
  <si>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</si>
  <si>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</si>
  <si>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</si>
  <si>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</si>
  <si>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</si>
  <si>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</si>
  <si>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</si>
  <si>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</si>
  <si>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</si>
  <si>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</si>
  <si>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</si>
  <si>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</si>
  <si>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</si>
  <si>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</si>
  <si>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</si>
  <si>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</si>
  <si>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</si>
  <si>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</si>
  <si>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</si>
  <si>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</si>
  <si>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</si>
  <si>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</si>
  <si>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</si>
  <si>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</si>
  <si>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</si>
  <si>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</si>
  <si>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</si>
  <si>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</si>
  <si>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</si>
  <si>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</si>
  <si>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</si>
  <si>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</si>
  <si>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</si>
  <si>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</si>
  <si>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</si>
  <si>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</si>
  <si>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</si>
  <si>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</si>
  <si>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</si>
  <si>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</si>
  <si>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</si>
  <si>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</si>
  <si>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</si>
  <si>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</si>
  <si>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</si>
  <si>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</si>
  <si>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</si>
  <si>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</si>
  <si>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</si>
  <si>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</si>
  <si>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</si>
  <si>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</si>
  <si>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</si>
  <si>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</si>
  <si>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</si>
  <si>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</si>
  <si>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</si>
  <si>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</si>
  <si>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</si>
  <si>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</si>
  <si>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</si>
  <si>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</si>
  <si>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</si>
  <si>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</si>
  <si>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</si>
  <si>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</si>
  <si>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</si>
  <si>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</si>
  <si>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</si>
  <si>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</si>
  <si>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</si>
  <si>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</si>
  <si>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</si>
  <si>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</si>
  <si>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</si>
  <si>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</si>
  <si>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</si>
  <si>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</si>
  <si>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</si>
  <si>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</si>
  <si>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</si>
  <si>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</si>
  <si>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</si>
  <si>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</si>
  <si>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</si>
  <si>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</si>
  <si>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</si>
  <si>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</si>
  <si>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</si>
  <si>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</si>
  <si>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</si>
  <si>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</si>
  <si>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</si>
  <si>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</si>
  <si>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</si>
  <si>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</si>
  <si>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</si>
  <si>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</si>
  <si>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</si>
  <si>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</si>
  <si>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</si>
  <si>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</si>
  <si>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</si>
  <si>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</si>
  <si>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</si>
  <si>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</si>
  <si>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</si>
  <si>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</si>
  <si>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</si>
  <si>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</si>
  <si>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</si>
  <si>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</si>
  <si>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</si>
  <si>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</si>
  <si>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</si>
  <si>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</si>
  <si>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</si>
  <si>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</si>
  <si>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</si>
  <si>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</si>
  <si>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</si>
  <si>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</si>
  <si>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</si>
  <si>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</si>
  <si>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</si>
  <si>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</si>
  <si>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</si>
  <si>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</si>
  <si>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</si>
  <si>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</si>
  <si>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</si>
  <si>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</si>
  <si>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</si>
  <si>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</si>
  <si>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</si>
  <si>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</si>
  <si>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</si>
  <si>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</si>
  <si>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</si>
  <si>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</si>
  <si>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</si>
  <si>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</si>
  <si>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</si>
  <si>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</si>
  <si>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</si>
  <si>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</si>
  <si>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</si>
  <si>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</si>
  <si>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</si>
  <si>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</si>
  <si>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</si>
  <si>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</si>
  <si>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</si>
  <si>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</si>
  <si>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</si>
  <si>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</si>
  <si>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</si>
  <si>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</si>
  <si>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</si>
  <si>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</si>
  <si>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</si>
  <si>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</si>
  <si>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</si>
  <si>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</si>
  <si>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</si>
  <si>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</si>
  <si>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</si>
  <si>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</si>
  <si>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</si>
  <si>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</si>
  <si>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</si>
  <si>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</si>
  <si>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</si>
  <si>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</si>
  <si>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</si>
  <si>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</si>
  <si>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</si>
  <si>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</si>
  <si>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</si>
  <si>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</si>
  <si>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</si>
  <si>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</si>
  <si>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</si>
  <si>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</si>
  <si>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</si>
  <si>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</si>
  <si>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</si>
  <si>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</si>
  <si>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</si>
  <si>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</si>
  <si>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</si>
  <si>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</si>
  <si>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</si>
  <si>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</si>
  <si>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</si>
  <si>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</si>
  <si>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</si>
  <si>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</si>
  <si>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</si>
  <si>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</si>
  <si>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</si>
  <si>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</si>
  <si>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</si>
  <si>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</si>
  <si>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</si>
  <si>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</si>
  <si>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</si>
  <si>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</si>
  <si>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</si>
  <si>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</si>
  <si>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</si>
  <si>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</si>
  <si>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</si>
  <si>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</si>
  <si>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</si>
  <si>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</si>
  <si>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</si>
  <si>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</si>
  <si>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</si>
  <si>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</si>
  <si>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</si>
  <si>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</si>
  <si>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</si>
  <si>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</si>
  <si>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</si>
  <si>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</si>
  <si>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</si>
  <si>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</si>
  <si>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</si>
  <si>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</si>
  <si>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</si>
  <si>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</si>
  <si>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</si>
  <si>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</si>
  <si>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</si>
  <si>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</si>
  <si>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</si>
  <si>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</si>
  <si>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</si>
  <si>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</si>
  <si>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</si>
  <si>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</si>
  <si>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</si>
  <si>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</si>
  <si>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</si>
  <si>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</si>
  <si>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</si>
  <si>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</si>
  <si>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</si>
  <si>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</si>
  <si>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</si>
  <si>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</si>
  <si>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</si>
  <si>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</si>
  <si>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</si>
  <si>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</si>
  <si>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</si>
  <si>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</si>
  <si>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</si>
  <si>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</si>
  <si>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</si>
  <si>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</si>
  <si>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</si>
  <si>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</si>
  <si>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</si>
  <si>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</si>
  <si>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</si>
  <si>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</si>
  <si>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</si>
  <si>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</si>
  <si>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</si>
  <si>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</si>
  <si>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</si>
  <si>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</si>
  <si>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</si>
  <si>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</si>
  <si>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</si>
  <si>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</si>
  <si>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</si>
  <si>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</si>
  <si>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</si>
  <si>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</si>
  <si>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</si>
  <si>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</si>
  <si>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</si>
  <si>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</si>
  <si>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</si>
  <si>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</si>
  <si>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</si>
  <si>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</si>
  <si>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</si>
  <si>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</si>
  <si>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</si>
  <si>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</si>
  <si>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</si>
  <si>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</si>
  <si>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</si>
  <si>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</si>
  <si>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</si>
  <si>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</si>
  <si>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</si>
  <si>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</si>
  <si>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</si>
  <si>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</si>
  <si>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</si>
  <si>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</si>
  <si>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</si>
  <si>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</si>
  <si>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</si>
  <si>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</si>
  <si>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</si>
  <si>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</si>
  <si>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</si>
  <si>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</si>
  <si>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</si>
  <si>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</si>
  <si>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</si>
  <si>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</si>
  <si>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</si>
  <si>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</si>
  <si>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</si>
  <si>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</si>
  <si>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</si>
  <si>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</si>
  <si>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</si>
  <si>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</si>
  <si>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</si>
  <si>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</si>
  <si>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</si>
  <si>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</si>
  <si>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</si>
  <si>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</si>
  <si>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</si>
  <si>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</si>
  <si>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</si>
  <si>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</si>
  <si>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</si>
  <si>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</si>
  <si>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</si>
  <si>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</si>
  <si>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</si>
  <si>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</si>
  <si>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</si>
  <si>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</si>
  <si>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</si>
  <si>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</si>
  <si>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</si>
  <si>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</si>
  <si>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</si>
  <si>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</si>
  <si>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</si>
  <si>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</si>
  <si>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</si>
  <si>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</si>
  <si>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</si>
  <si>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</si>
  <si>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</si>
  <si>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</si>
  <si>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</si>
  <si>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</si>
  <si>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</si>
  <si>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</si>
  <si>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</si>
  <si>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</si>
  <si>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</si>
  <si>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</si>
  <si>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</si>
  <si>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</si>
  <si>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</si>
  <si>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</si>
  <si>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</si>
  <si>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</si>
  <si>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</si>
  <si>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</si>
  <si>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</si>
  <si>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</si>
  <si>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</si>
  <si>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</si>
  <si>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</si>
  <si>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</si>
  <si>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</si>
  <si>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</si>
  <si>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</si>
  <si>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</si>
  <si>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</si>
  <si>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</si>
  <si>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</si>
  <si>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</si>
  <si>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</si>
  <si>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</si>
  <si>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</si>
  <si>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</si>
  <si>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</si>
  <si>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</si>
  <si>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</si>
  <si>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</si>
  <si>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</si>
  <si>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</si>
  <si>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</si>
  <si>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</si>
  <si>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</si>
  <si>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</si>
  <si>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</si>
  <si>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</si>
  <si>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</si>
  <si>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</si>
  <si>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</si>
  <si>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</si>
  <si>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</si>
  <si>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</si>
  <si>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</si>
  <si>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</si>
  <si>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</si>
  <si>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</si>
  <si>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</si>
  <si>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</si>
  <si>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</si>
  <si>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</si>
  <si>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</si>
  <si>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</si>
  <si>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</si>
  <si>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</si>
  <si>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</si>
  <si>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</si>
  <si>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</si>
  <si>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</si>
  <si>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</si>
  <si>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</si>
  <si>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</si>
  <si>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</si>
  <si>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</si>
  <si>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</si>
  <si>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</si>
  <si>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</si>
  <si>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</si>
  <si>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</si>
  <si>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</si>
  <si>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</si>
  <si>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</si>
  <si>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</si>
  <si>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</si>
  <si>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</si>
  <si>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</si>
  <si>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</si>
  <si>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</si>
  <si>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</si>
  <si>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</si>
  <si>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</si>
  <si>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</si>
  <si>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</si>
  <si>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</si>
  <si>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</si>
  <si>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</si>
  <si>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</si>
  <si>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</si>
  <si>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</si>
  <si>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</si>
  <si>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</si>
  <si>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</si>
  <si>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</si>
  <si>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</si>
  <si>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</si>
  <si>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</si>
  <si>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</si>
  <si>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</si>
  <si>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</si>
  <si>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</si>
  <si>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</si>
  <si>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</si>
  <si>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</si>
  <si>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</si>
  <si>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</si>
  <si>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</si>
  <si>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</si>
  <si>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</si>
  <si>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</si>
  <si>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</si>
  <si>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</si>
  <si>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</si>
  <si>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</si>
  <si>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</si>
  <si>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</si>
  <si>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</si>
  <si>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</si>
  <si>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</si>
  <si>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</si>
  <si>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</si>
  <si>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</si>
  <si>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</si>
  <si>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</si>
  <si>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</si>
  <si>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</si>
  <si>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</si>
  <si>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</si>
  <si>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</si>
  <si>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</si>
  <si>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</si>
  <si>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</si>
  <si>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</si>
  <si>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</si>
  <si>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</si>
  <si>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</si>
  <si>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</si>
  <si>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</si>
  <si>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</si>
  <si>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</si>
  <si>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</si>
  <si>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</si>
  <si>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</si>
  <si>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</si>
  <si>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</si>
  <si>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</si>
  <si>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</si>
  <si>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</si>
  <si>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</si>
  <si>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</si>
  <si>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</si>
  <si>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</si>
  <si>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</si>
  <si>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</si>
  <si>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</si>
  <si>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</si>
  <si>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</si>
  <si>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</si>
  <si>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</si>
  <si>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</si>
  <si>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</si>
  <si>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</si>
  <si>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</si>
  <si>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</si>
  <si>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</si>
  <si>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</si>
  <si>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</si>
  <si>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</si>
  <si>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</si>
  <si>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</si>
  <si>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</si>
  <si>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</si>
  <si>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</si>
  <si>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</si>
  <si>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</si>
  <si>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</si>
  <si>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</si>
  <si>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</si>
  <si>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</si>
  <si>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</si>
  <si>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</si>
  <si>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</si>
  <si>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</si>
  <si>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</si>
  <si>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</si>
  <si>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</si>
  <si>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</si>
  <si>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</si>
  <si>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</si>
  <si>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</si>
  <si>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</si>
  <si>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</si>
  <si>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</si>
  <si>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</si>
  <si>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</si>
  <si>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</si>
  <si>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</si>
  <si>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</si>
  <si>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</si>
  <si>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</si>
  <si>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</si>
  <si>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</si>
  <si>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</si>
  <si>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</si>
  <si>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</si>
  <si>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</si>
  <si>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</si>
  <si>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</si>
  <si>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</si>
  <si>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</si>
  <si>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</si>
  <si>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</si>
  <si>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</si>
  <si>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</si>
  <si>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</si>
  <si>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</si>
  <si>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</si>
  <si>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</si>
  <si>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</si>
  <si>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</si>
  <si>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</si>
  <si>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</si>
  <si>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</si>
  <si>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</si>
  <si>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</si>
  <si>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</si>
  <si>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</si>
  <si>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</si>
  <si>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</si>
  <si>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</si>
  <si>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</si>
  <si>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</si>
  <si>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</si>
  <si>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</si>
  <si>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</si>
  <si>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</si>
  <si>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</si>
  <si>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</si>
  <si>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</si>
  <si>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</si>
  <si>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</si>
  <si>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</si>
  <si>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</si>
  <si>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</si>
  <si>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</si>
  <si>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</si>
  <si>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</si>
  <si>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</si>
  <si>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</si>
  <si>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</si>
  <si>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</si>
  <si>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</si>
  <si>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</si>
  <si>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</si>
  <si>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</si>
  <si>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</si>
  <si>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</si>
  <si>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</si>
  <si>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</si>
  <si>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</si>
  <si>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</si>
  <si>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</si>
  <si>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</si>
  <si>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</si>
  <si>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</si>
  <si>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</si>
  <si>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</si>
  <si>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</si>
  <si>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</si>
  <si>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</si>
  <si>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</si>
  <si>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</si>
  <si>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</si>
  <si>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</si>
  <si>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</si>
  <si>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</si>
  <si>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</si>
  <si>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</si>
  <si>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</si>
  <si>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</si>
  <si>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</si>
  <si>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</si>
  <si>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</si>
  <si>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</si>
  <si>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</si>
  <si>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</si>
  <si>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</si>
  <si>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</si>
  <si>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</si>
  <si>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</si>
  <si>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</si>
  <si>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</si>
  <si>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</si>
  <si>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</si>
  <si>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</si>
  <si>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</si>
  <si>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</si>
  <si>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</si>
  <si>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</si>
  <si>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</si>
  <si>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</si>
  <si>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</si>
  <si>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</si>
  <si>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</si>
  <si>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</si>
  <si>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</si>
  <si>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</si>
  <si>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</si>
  <si>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</si>
  <si>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</si>
  <si>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</si>
  <si>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</si>
  <si>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</si>
  <si>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</si>
  <si>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</si>
  <si>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</si>
  <si>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</si>
  <si>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</si>
  <si>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</si>
  <si>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</si>
  <si>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</si>
  <si>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</si>
  <si>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</si>
  <si>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</si>
  <si>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</si>
  <si>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</si>
  <si>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</si>
  <si>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</si>
  <si>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</si>
  <si>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</si>
  <si>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</si>
  <si>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</si>
  <si>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</si>
  <si>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</si>
  <si>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</si>
  <si>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</si>
  <si>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</si>
  <si>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</si>
  <si>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</si>
  <si>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</si>
  <si>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</si>
  <si>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</si>
  <si>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</si>
  <si>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</si>
  <si>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</si>
  <si>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</si>
  <si>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</si>
  <si>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</si>
  <si>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</si>
  <si>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</si>
  <si>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</si>
  <si>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</si>
  <si>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</si>
  <si>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</si>
  <si>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</si>
  <si>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</si>
  <si>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</si>
  <si>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</si>
  <si>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</si>
  <si>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</si>
  <si>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</si>
  <si>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</si>
  <si>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</si>
  <si>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</si>
  <si>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</si>
  <si>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</si>
  <si>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</si>
  <si>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</si>
  <si>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</si>
  <si>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</si>
  <si>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</si>
  <si>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</si>
  <si>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</si>
  <si>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</si>
  <si>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</si>
  <si>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</si>
  <si>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</si>
  <si>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</si>
  <si>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</si>
  <si>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</si>
  <si>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</si>
  <si>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</si>
  <si>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</si>
  <si>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</si>
  <si>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</si>
  <si>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</si>
  <si>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</si>
  <si>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</si>
  <si>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</si>
  <si>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</si>
  <si>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</si>
  <si>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</si>
  <si>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</si>
  <si>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</si>
  <si>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</si>
  <si>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</si>
  <si>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</si>
  <si>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</si>
  <si>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</si>
  <si>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</si>
  <si>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</si>
  <si>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</si>
  <si>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</si>
  <si>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</si>
  <si>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</si>
  <si>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</si>
  <si>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</si>
  <si>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</si>
  <si>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</si>
  <si>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</si>
  <si>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</si>
  <si>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</si>
  <si>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</si>
  <si>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</si>
  <si>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</si>
  <si>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</si>
  <si>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</si>
  <si>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</si>
  <si>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</si>
  <si>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</si>
  <si>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</si>
  <si>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</si>
  <si>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</si>
  <si>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</si>
  <si>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</si>
  <si>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</si>
  <si>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</si>
  <si>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</si>
  <si>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</si>
  <si>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</si>
  <si>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</si>
  <si>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</si>
  <si>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</si>
  <si>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</si>
  <si>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</si>
  <si>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</si>
  <si>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</si>
  <si>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</si>
  <si>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</si>
  <si>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</si>
  <si>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</si>
  <si>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</si>
  <si>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</si>
  <si>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</si>
  <si>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</si>
  <si>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</si>
  <si>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</si>
  <si>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</si>
  <si>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</si>
  <si>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</si>
  <si>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</si>
  <si>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</si>
  <si>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</si>
  <si>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</si>
  <si>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</si>
  <si>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</si>
  <si>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</si>
  <si>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</si>
  <si>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</si>
  <si>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</si>
  <si>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</si>
  <si>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</si>
  <si>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</si>
  <si>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</si>
  <si>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</si>
  <si>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</si>
  <si>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</si>
  <si>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</si>
  <si>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</si>
  <si>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</si>
  <si>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</si>
  <si>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</si>
  <si>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</si>
  <si>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</si>
  <si>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</si>
  <si>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</si>
  <si>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</si>
  <si>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</si>
  <si>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</si>
  <si>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</si>
  <si>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</si>
  <si>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</si>
  <si>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</si>
  <si>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</si>
  <si>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</si>
  <si>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</si>
  <si>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</si>
  <si>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</si>
  <si>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</si>
  <si>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</si>
  <si>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</si>
  <si>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</si>
  <si>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</si>
  <si>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</si>
  <si>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</si>
  <si>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</si>
  <si>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</si>
  <si>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</si>
  <si>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</si>
  <si>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</si>
  <si>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</si>
  <si>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</si>
  <si>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</si>
  <si>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</si>
  <si>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</si>
  <si>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</si>
  <si>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</si>
  <si>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</si>
  <si>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</si>
  <si>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</si>
  <si>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</si>
  <si>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</si>
  <si>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</si>
  <si>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</si>
  <si>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</si>
  <si>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</si>
  <si>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</si>
  <si>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</si>
  <si>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</si>
  <si>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</si>
  <si>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</si>
  <si>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</si>
  <si>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</si>
  <si>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</si>
  <si>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</si>
  <si>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</si>
  <si>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</si>
  <si>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</si>
  <si>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</si>
  <si>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</si>
  <si>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</si>
  <si>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</si>
  <si>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</si>
  <si>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</si>
  <si>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</si>
  <si>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</si>
  <si>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</si>
  <si>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</si>
  <si>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</si>
  <si>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</si>
  <si>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</si>
  <si>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</si>
  <si>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</si>
  <si>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</si>
  <si>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</si>
  <si>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</si>
  <si>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</si>
  <si>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</si>
  <si>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</si>
  <si>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</si>
  <si>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</si>
  <si>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</si>
  <si>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</si>
  <si>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</si>
  <si>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</si>
  <si>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</si>
  <si>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</si>
  <si>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</si>
  <si>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</si>
  <si>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</si>
  <si>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</si>
  <si>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</si>
  <si>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</si>
  <si>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</si>
  <si>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</si>
  <si>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</si>
  <si>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</si>
  <si>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</si>
  <si>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</si>
  <si>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</si>
  <si>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</si>
  <si>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</si>
  <si>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</si>
  <si>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</si>
  <si>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</si>
  <si>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</si>
  <si>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</si>
  <si>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</si>
  <si>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</si>
  <si>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</si>
  <si>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</si>
  <si>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</si>
  <si>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</si>
  <si>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</si>
  <si>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</si>
  <si>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</si>
  <si>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</si>
  <si>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</si>
  <si>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</si>
  <si>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</si>
  <si>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</si>
  <si>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</si>
  <si>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</si>
  <si>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</si>
  <si>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</si>
  <si>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</si>
  <si>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</si>
  <si>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</si>
  <si>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</si>
  <si>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</si>
  <si>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</si>
  <si>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</si>
  <si>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</si>
  <si>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</si>
  <si>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</si>
  <si>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</si>
  <si>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</si>
  <si>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</si>
  <si>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</si>
  <si>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</si>
  <si>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</si>
  <si>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</si>
  <si>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</si>
  <si>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</si>
  <si>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</si>
  <si>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</si>
  <si>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</si>
  <si>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</si>
  <si>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</si>
  <si>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</si>
  <si>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</si>
  <si>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</si>
  <si>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</si>
  <si>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</si>
  <si>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</si>
  <si>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</si>
  <si>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</si>
  <si>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</si>
  <si>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</si>
  <si>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</si>
  <si>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</si>
  <si>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</si>
  <si>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</si>
  <si>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</si>
  <si>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</si>
  <si>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</si>
  <si>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</si>
  <si>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</si>
  <si>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</si>
  <si>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</si>
  <si>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</si>
  <si>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</si>
  <si>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</si>
  <si>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</si>
  <si>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</si>
  <si>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</si>
  <si>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</si>
  <si>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</si>
  <si>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</si>
  <si>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</si>
  <si>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</si>
  <si>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</si>
  <si>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</si>
  <si>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</si>
  <si>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</si>
  <si>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</si>
  <si>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</si>
  <si>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</si>
  <si>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</si>
  <si>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</si>
  <si>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</si>
  <si>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</si>
  <si>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</si>
  <si>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</si>
  <si>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</si>
  <si>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</si>
  <si>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</si>
  <si>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</si>
  <si>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</si>
  <si>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</si>
  <si>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</si>
  <si>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</si>
  <si>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</si>
  <si>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</si>
  <si>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</si>
  <si>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</si>
  <si>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</si>
  <si>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</si>
  <si>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</si>
  <si>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</si>
  <si>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</si>
  <si>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</si>
  <si>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</si>
  <si>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</si>
  <si>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</si>
  <si>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</si>
  <si>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</si>
  <si>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</si>
  <si>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</si>
  <si>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</si>
  <si>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</si>
  <si>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</si>
  <si>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</si>
  <si>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</si>
  <si>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</si>
  <si>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</si>
  <si>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</si>
  <si>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</si>
  <si>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</si>
  <si>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</si>
  <si>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</si>
  <si>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</si>
  <si>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</si>
  <si>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</si>
  <si>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</si>
  <si>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</si>
  <si>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</si>
  <si>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</si>
  <si>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</si>
  <si>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</si>
  <si>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</si>
  <si>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</si>
  <si>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</si>
  <si>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</si>
  <si>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</si>
  <si>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</si>
  <si>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</si>
  <si>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</si>
  <si>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</si>
  <si>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</si>
  <si>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</si>
  <si>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</si>
  <si>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</si>
  <si>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</si>
  <si>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</si>
  <si>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</si>
  <si>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</si>
  <si>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</si>
  <si>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</si>
  <si>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</si>
  <si>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</si>
  <si>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</si>
  <si>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</si>
  <si>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</si>
  <si>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</si>
  <si>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</si>
  <si>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</si>
  <si>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</si>
  <si>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</si>
  <si>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</si>
  <si>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</si>
  <si>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</si>
  <si>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</si>
  <si>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</si>
  <si>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</si>
  <si>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</si>
  <si>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</si>
  <si>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</si>
  <si>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</si>
  <si>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</si>
  <si>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</si>
  <si>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</si>
  <si>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</si>
  <si>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</si>
  <si>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</si>
  <si>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</si>
  <si>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</si>
  <si>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</si>
  <si>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</si>
  <si>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</si>
  <si>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</si>
  <si>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</si>
  <si>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</si>
  <si>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</si>
  <si>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</si>
  <si>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</si>
  <si>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</si>
  <si>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</si>
  <si>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</si>
  <si>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</si>
  <si>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</si>
  <si>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</si>
  <si>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</si>
  <si>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</si>
  <si>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</si>
  <si>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</si>
  <si>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</si>
  <si>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</si>
  <si>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</si>
  <si>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</si>
  <si>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</si>
  <si>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</si>
  <si>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</si>
  <si>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</si>
  <si>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</si>
  <si>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</si>
  <si>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</si>
  <si>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</si>
  <si>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</si>
  <si>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</si>
  <si>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</si>
  <si>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</si>
  <si>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</si>
  <si>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</si>
  <si>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</si>
  <si>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</si>
  <si>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</si>
  <si>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</si>
  <si>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</si>
  <si>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</si>
  <si>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</si>
  <si>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</si>
  <si>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</si>
  <si>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</si>
  <si>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</si>
  <si>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</si>
  <si>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</si>
  <si>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</si>
  <si>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</si>
  <si>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</si>
  <si>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</si>
  <si>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</si>
  <si>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</si>
  <si>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</si>
  <si>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</si>
  <si>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</si>
  <si>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</si>
  <si>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</si>
  <si>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</si>
  <si>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</si>
  <si>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</si>
  <si>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</si>
  <si>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</si>
  <si>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</si>
  <si>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</si>
  <si>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</si>
  <si>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</si>
  <si>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</si>
  <si>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</si>
  <si>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</si>
  <si>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</si>
  <si>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</si>
  <si>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</si>
  <si>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</si>
  <si>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</si>
  <si>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</si>
  <si>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</si>
  <si>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</si>
  <si>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</si>
  <si>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</si>
  <si>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</si>
  <si>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</si>
  <si>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</si>
  <si>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</si>
  <si>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</si>
  <si>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</si>
  <si>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</si>
  <si>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</si>
  <si>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</si>
  <si>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</si>
  <si>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</si>
  <si>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</si>
  <si>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</si>
  <si>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</si>
  <si>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</si>
  <si>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</si>
  <si>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</si>
  <si>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</si>
  <si>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</si>
  <si>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</si>
  <si>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</si>
  <si>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</si>
  <si>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</si>
  <si>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</si>
  <si>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</si>
  <si>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</si>
  <si>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</si>
  <si>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</si>
  <si>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</si>
  <si>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</si>
  <si>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</si>
  <si>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</si>
  <si>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</si>
  <si>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</si>
  <si>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</si>
  <si>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</si>
  <si>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</si>
  <si>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</si>
  <si>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</si>
  <si>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</si>
  <si>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</si>
  <si>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</si>
  <si>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</si>
  <si>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</si>
  <si>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</si>
  <si>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</si>
  <si>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</si>
  <si>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</si>
  <si>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</si>
  <si>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</si>
  <si>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</si>
  <si>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</si>
  <si>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</si>
  <si>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</si>
  <si>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</si>
  <si>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</si>
  <si>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</si>
  <si>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</si>
  <si>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</si>
  <si>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</si>
  <si>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</si>
  <si>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</si>
  <si>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</si>
  <si>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</si>
  <si>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</si>
  <si>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</si>
  <si>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</si>
  <si>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</si>
  <si>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</si>
  <si>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</si>
  <si>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</si>
  <si>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</si>
  <si>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</si>
  <si>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</si>
  <si>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</si>
  <si>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</si>
  <si>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</si>
  <si>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</si>
  <si>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</si>
  <si>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</si>
  <si>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</si>
  <si>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</si>
  <si>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</si>
  <si>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</si>
  <si>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</si>
  <si>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</si>
  <si>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</si>
  <si>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</si>
  <si>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</si>
  <si>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</si>
  <si>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</si>
  <si>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</si>
  <si>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</si>
  <si>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</si>
  <si>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</si>
  <si>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</si>
  <si>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</si>
  <si>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</si>
  <si>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</si>
  <si>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</si>
  <si>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</si>
  <si>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</si>
  <si>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</si>
  <si>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</si>
  <si>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</si>
  <si>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</si>
  <si>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</si>
  <si>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</si>
  <si>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</si>
  <si>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</si>
  <si>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</si>
  <si>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</si>
  <si>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</si>
  <si>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</si>
  <si>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</si>
  <si>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</si>
  <si>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</si>
  <si>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</si>
  <si>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</si>
  <si>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</si>
  <si>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</si>
  <si>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</si>
  <si>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</si>
  <si>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</si>
  <si>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</si>
  <si>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</si>
  <si>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</si>
  <si>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</si>
  <si>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</si>
  <si>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</si>
  <si>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</si>
  <si>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</si>
  <si>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</si>
  <si>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</si>
  <si>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</si>
  <si>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</si>
  <si>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</si>
  <si>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</si>
  <si>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</si>
  <si>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</si>
  <si>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</si>
  <si>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</si>
  <si>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</si>
  <si>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</si>
  <si>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</si>
  <si>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</si>
  <si>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</si>
  <si>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</si>
  <si>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</si>
  <si>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</si>
  <si>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</si>
  <si>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</si>
  <si>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</si>
  <si>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</si>
  <si>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</si>
  <si>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</si>
  <si>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</si>
  <si>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</si>
  <si>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</si>
  <si>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</si>
  <si>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</si>
  <si>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</si>
  <si>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</si>
  <si>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</si>
  <si>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</si>
  <si>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</si>
  <si>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</si>
  <si>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</si>
  <si>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</si>
  <si>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</si>
  <si>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</si>
  <si>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</si>
  <si>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</si>
  <si>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</si>
  <si>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</si>
  <si>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</si>
  <si>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</si>
  <si>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</si>
  <si>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</si>
  <si>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</si>
  <si>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</si>
  <si>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</si>
  <si>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</si>
  <si>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</si>
  <si>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</si>
  <si>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</si>
  <si>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</si>
  <si>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</si>
  <si>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</si>
  <si>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</si>
  <si>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</si>
  <si>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</si>
  <si>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</si>
  <si>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</si>
  <si>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</si>
  <si>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</si>
  <si>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</si>
  <si>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</si>
  <si>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</si>
  <si>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</si>
  <si>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</si>
  <si>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</si>
  <si>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</si>
  <si>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</si>
  <si>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</si>
  <si>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</si>
  <si>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</si>
  <si>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</si>
  <si>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</si>
  <si>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</si>
  <si>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</si>
  <si>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</si>
  <si>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</si>
  <si>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</si>
  <si>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</si>
  <si>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</si>
  <si>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</si>
  <si>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</si>
  <si>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</si>
  <si>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</si>
  <si>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</si>
  <si>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</si>
  <si>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</si>
  <si>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</si>
  <si>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</si>
  <si>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</si>
  <si>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</si>
  <si>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</si>
  <si>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</si>
  <si>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</si>
  <si>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</si>
  <si>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</si>
  <si>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</si>
  <si>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</si>
  <si>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</si>
  <si>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</si>
  <si>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</si>
  <si>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</si>
  <si>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</si>
  <si>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</si>
  <si>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</si>
  <si>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</si>
  <si>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</si>
  <si>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</si>
  <si>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</si>
  <si>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</si>
  <si>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</si>
  <si>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</si>
  <si>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</si>
  <si>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</si>
  <si>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</si>
  <si>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</si>
  <si>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</si>
  <si>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</si>
  <si>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</si>
  <si>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</si>
  <si>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</si>
  <si>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</si>
  <si>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</si>
  <si>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</si>
  <si>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</si>
  <si>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</si>
  <si>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</si>
  <si>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</si>
  <si>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</si>
  <si>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</si>
  <si>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</si>
  <si>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</si>
  <si>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</si>
  <si>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</si>
  <si>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</si>
  <si>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</si>
  <si>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</si>
  <si>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</si>
  <si>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</si>
  <si>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</si>
  <si>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</si>
  <si>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</si>
  <si>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</si>
  <si>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</si>
  <si>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</si>
  <si>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</si>
  <si>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</si>
  <si>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</si>
  <si>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</si>
  <si>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</si>
  <si>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</si>
  <si>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</si>
  <si>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</si>
  <si>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</si>
  <si>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</si>
  <si>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</si>
  <si>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</si>
  <si>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</si>
  <si>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</si>
  <si>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</si>
  <si>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</si>
  <si>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</si>
  <si>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</si>
  <si>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</si>
  <si>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</si>
  <si>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</si>
  <si>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</si>
  <si>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</si>
  <si>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</si>
  <si>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</si>
  <si>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</si>
  <si>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</si>
  <si>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</si>
  <si>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</si>
  <si>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</si>
  <si>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</si>
  <si>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</si>
  <si>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</si>
  <si>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</si>
  <si>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</si>
  <si>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</si>
  <si>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</si>
  <si>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</si>
  <si>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</si>
  <si>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</si>
  <si>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</si>
  <si>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</si>
  <si>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</si>
  <si>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</si>
  <si>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</si>
  <si>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</si>
  <si>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</si>
  <si>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</si>
  <si>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</si>
  <si>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</si>
  <si>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</si>
  <si>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</si>
  <si>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</si>
  <si>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</si>
  <si>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</si>
  <si>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</si>
  <si>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</si>
  <si>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</si>
  <si>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</si>
  <si>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</si>
  <si>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</si>
  <si>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</si>
  <si>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</si>
  <si>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</si>
  <si>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</si>
  <si>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</si>
  <si>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</si>
  <si>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</si>
  <si>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</si>
  <si>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</si>
  <si>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</si>
  <si>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</si>
  <si>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</si>
  <si>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</si>
  <si>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</si>
  <si>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</si>
  <si>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</si>
  <si>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</si>
  <si>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</si>
  <si>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</si>
  <si>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</si>
  <si>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</si>
  <si>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</si>
  <si>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</si>
  <si>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</si>
  <si>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</si>
  <si>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</si>
  <si>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</si>
  <si>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</si>
  <si>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</si>
  <si>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</si>
  <si>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</si>
  <si>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</si>
  <si>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</si>
  <si>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</si>
  <si>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</si>
  <si>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</si>
  <si>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</si>
  <si>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</si>
  <si>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</si>
  <si>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</si>
  <si>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</si>
  <si>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</si>
  <si>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</si>
  <si>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</si>
  <si>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</si>
  <si>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</si>
  <si>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</si>
  <si>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</si>
  <si>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</si>
  <si>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</si>
  <si>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</si>
  <si>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</si>
  <si>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</si>
  <si>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</si>
  <si>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</si>
  <si>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</si>
  <si>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</si>
  <si>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</si>
  <si>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</si>
  <si>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</si>
  <si>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</si>
  <si>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</si>
  <si>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</si>
  <si>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</si>
  <si>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</si>
  <si>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</si>
  <si>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</si>
  <si>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</si>
  <si>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</si>
  <si>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</si>
  <si>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</si>
  <si>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</si>
  <si>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</si>
  <si>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</si>
  <si>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</si>
  <si>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</si>
  <si>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</si>
  <si>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</si>
  <si>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</si>
  <si>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</si>
  <si>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</si>
  <si>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</si>
  <si>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</si>
  <si>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</si>
  <si>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</si>
  <si>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</si>
  <si>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</si>
  <si>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</si>
  <si>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</si>
  <si>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</si>
  <si>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</si>
  <si>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</si>
  <si>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</si>
  <si>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</si>
  <si>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</si>
  <si>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</si>
  <si>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</si>
  <si>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</si>
  <si>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</si>
  <si>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</si>
  <si>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</si>
  <si>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</si>
  <si>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</si>
  <si>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</si>
  <si>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</si>
  <si>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</si>
  <si>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</si>
  <si>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</si>
  <si>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</si>
  <si>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</si>
  <si>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</si>
  <si>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</si>
  <si>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</si>
  <si>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</si>
  <si>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</si>
  <si>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</si>
  <si>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</si>
  <si>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</si>
  <si>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</si>
  <si>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</si>
  <si>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</si>
  <si>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</si>
  <si>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</si>
  <si>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</si>
  <si>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</si>
  <si>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</si>
  <si>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</si>
  <si>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</si>
  <si>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</si>
  <si>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</si>
  <si>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</si>
  <si>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</si>
  <si>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</si>
  <si>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</si>
  <si>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</si>
  <si>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</si>
  <si>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</si>
  <si>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</si>
  <si>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</si>
  <si>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</si>
  <si>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</si>
  <si>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</si>
  <si>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</si>
  <si>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</si>
  <si>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</si>
  <si>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</si>
  <si>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</si>
  <si>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</si>
  <si>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</si>
  <si>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</si>
  <si>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</si>
  <si>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</si>
  <si>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</si>
  <si>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</si>
  <si>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</si>
  <si>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</si>
  <si>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</si>
  <si>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</si>
  <si>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</si>
  <si>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</si>
  <si>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</si>
  <si>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</si>
  <si>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</si>
  <si>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</si>
  <si>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</si>
  <si>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</si>
  <si>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</si>
  <si>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</si>
  <si>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</si>
  <si>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</si>
  <si>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</si>
  <si>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</si>
  <si>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</si>
  <si>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</si>
  <si>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</si>
  <si>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</si>
  <si>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</si>
  <si>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</si>
  <si>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</si>
  <si>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</si>
  <si>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</si>
  <si>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</si>
  <si>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</si>
  <si>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</si>
  <si>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</si>
  <si>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</si>
  <si>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</si>
  <si>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</si>
  <si>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</si>
  <si>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</si>
  <si>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</si>
  <si>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</si>
  <si>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</si>
  <si>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</si>
  <si>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</si>
  <si>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</si>
  <si>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</si>
  <si>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</si>
  <si>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</si>
  <si>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</si>
  <si>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</si>
  <si>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</si>
  <si>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</si>
  <si>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</si>
  <si>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</si>
  <si>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</si>
  <si>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</si>
  <si>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</si>
  <si>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</si>
  <si>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</si>
  <si>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</si>
  <si>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</si>
  <si>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</si>
  <si>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</si>
  <si>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</si>
  <si>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</si>
  <si>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</si>
  <si>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</si>
  <si>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</si>
  <si>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</si>
  <si>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</si>
  <si>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</si>
  <si>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</si>
  <si>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</si>
  <si>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</si>
  <si>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</si>
  <si>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</si>
  <si>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</si>
  <si>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</si>
  <si>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</si>
  <si>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</si>
  <si>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</si>
  <si>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</si>
  <si>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</si>
  <si>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</si>
  <si>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</si>
  <si>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</si>
  <si>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</si>
  <si>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</si>
  <si>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</si>
  <si>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</si>
  <si>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</si>
  <si>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</si>
  <si>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</si>
  <si>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</si>
  <si>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</si>
  <si>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</si>
  <si>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</si>
  <si>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</si>
  <si>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</si>
  <si>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</si>
  <si>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</si>
  <si>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</si>
  <si>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</si>
  <si>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</si>
  <si>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</si>
  <si>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</si>
  <si>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</si>
  <si>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</si>
  <si>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</si>
  <si>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</si>
  <si>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</si>
  <si>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</si>
  <si>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</si>
  <si>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</si>
  <si>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</si>
  <si>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</si>
  <si>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</si>
  <si>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</si>
  <si>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</si>
  <si>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</si>
  <si>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</si>
  <si>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</si>
  <si>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</si>
  <si>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</si>
  <si>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</si>
  <si>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</si>
  <si>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</si>
  <si>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</si>
  <si>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</si>
  <si>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</si>
  <si>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</si>
  <si>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</si>
  <si>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</si>
  <si>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</si>
  <si>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</si>
  <si>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</si>
  <si>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</si>
  <si>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</si>
  <si>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</si>
  <si>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</si>
  <si>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</si>
  <si>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</si>
  <si>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</si>
  <si>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</si>
  <si>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</si>
  <si>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</si>
  <si>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</si>
  <si>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</si>
  <si>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</si>
  <si>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</si>
  <si>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</si>
  <si>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</si>
  <si>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</si>
  <si>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</si>
  <si>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</si>
  <si>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</si>
  <si>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</si>
  <si>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</si>
  <si>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</si>
  <si>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</si>
  <si>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</si>
  <si>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</si>
  <si>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</si>
  <si>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</si>
  <si>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</si>
  <si>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</si>
  <si>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</si>
  <si>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</si>
  <si>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</si>
  <si>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</si>
  <si>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</si>
  <si>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</si>
  <si>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</si>
  <si>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</si>
  <si>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</si>
  <si>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</si>
  <si>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</si>
  <si>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</si>
  <si>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</si>
  <si>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</si>
  <si>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</si>
  <si>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</si>
  <si>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</si>
  <si>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</si>
  <si>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</si>
  <si>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</si>
  <si>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</si>
  <si>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</si>
  <si>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</si>
  <si>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</si>
  <si>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</si>
  <si>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</si>
  <si>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</si>
  <si>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</si>
  <si>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</si>
  <si>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</si>
  <si>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</si>
  <si>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</si>
  <si>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</si>
  <si>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</si>
  <si>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</si>
  <si>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</si>
  <si>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</si>
  <si>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</si>
  <si>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</si>
  <si>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</si>
  <si>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</si>
  <si>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</si>
  <si>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</si>
  <si>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</si>
  <si>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</si>
  <si>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</si>
  <si>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</si>
  <si>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</si>
  <si>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</si>
  <si>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</si>
  <si>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</si>
  <si>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</si>
  <si>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</si>
  <si>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</si>
  <si>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</si>
  <si>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</si>
  <si>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</si>
  <si>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</si>
  <si>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</si>
  <si>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</si>
  <si>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</si>
  <si>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</si>
  <si>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</si>
  <si>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</si>
  <si>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</si>
  <si>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</si>
  <si>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</si>
  <si>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</si>
  <si>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</si>
  <si>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</si>
  <si>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</si>
  <si>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</si>
  <si>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</si>
  <si>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</si>
  <si>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</si>
  <si>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</si>
  <si>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</si>
  <si>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</si>
  <si>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</si>
  <si>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</si>
  <si>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</si>
  <si>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</si>
  <si>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</si>
  <si>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</si>
  <si>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</si>
  <si>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</si>
  <si>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</si>
  <si>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</si>
  <si>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</si>
  <si>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</si>
  <si>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</si>
  <si>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</si>
  <si>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</si>
  <si>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</si>
  <si>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</si>
  <si>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</si>
  <si>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</si>
  <si>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</si>
  <si>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</si>
  <si>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</si>
  <si>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</si>
  <si>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</si>
  <si>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</si>
  <si>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</si>
  <si>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</si>
  <si>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</si>
  <si>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</si>
  <si>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</si>
  <si>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</si>
  <si>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</si>
  <si>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</si>
  <si>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</si>
  <si>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</si>
  <si>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</si>
  <si>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</si>
  <si>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</si>
  <si>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</si>
  <si>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</si>
  <si>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</si>
  <si>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</si>
  <si>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</si>
  <si>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</si>
  <si>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</si>
  <si>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</si>
  <si>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</si>
  <si>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</si>
  <si>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</si>
  <si>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</si>
  <si>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</si>
  <si>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</si>
  <si>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</si>
  <si>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</si>
  <si>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</si>
  <si>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</si>
  <si>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</si>
  <si>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</si>
  <si>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</si>
  <si>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</si>
  <si>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</si>
  <si>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</si>
  <si>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</si>
  <si>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</si>
  <si>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</si>
  <si>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</si>
  <si>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</si>
  <si>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</si>
  <si>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</si>
  <si>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</si>
  <si>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</si>
  <si>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</si>
  <si>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</si>
  <si>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</si>
  <si>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</si>
  <si>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</si>
  <si>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</si>
  <si>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</si>
  <si>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</si>
  <si>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</si>
  <si>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</si>
  <si>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</si>
  <si>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</si>
  <si>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</si>
  <si>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</si>
  <si>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</si>
  <si>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</si>
  <si>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</si>
  <si>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</si>
  <si>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</si>
  <si>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</si>
  <si>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</si>
  <si>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</si>
  <si>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</si>
  <si>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</si>
  <si>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</si>
  <si>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</si>
  <si>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</si>
  <si>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</si>
  <si>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</si>
  <si>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</si>
  <si>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</si>
  <si>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</si>
  <si>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</si>
  <si>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</si>
  <si>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</si>
  <si>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</si>
  <si>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</si>
  <si>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</si>
  <si>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</si>
  <si>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</si>
  <si>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</si>
  <si>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</si>
  <si>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</si>
  <si>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</si>
  <si>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</si>
  <si>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</si>
  <si>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</si>
  <si>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</si>
  <si>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</si>
  <si>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</si>
  <si>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</si>
  <si>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</si>
  <si>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</si>
  <si>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</si>
  <si>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</si>
  <si>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</si>
  <si>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</si>
  <si>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</si>
  <si>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</si>
  <si>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</si>
  <si>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</si>
  <si>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</si>
  <si>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</si>
  <si>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</si>
  <si>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</si>
  <si>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</si>
  <si>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</si>
  <si>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</si>
  <si>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</si>
  <si>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</si>
  <si>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</si>
  <si>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</si>
  <si>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</si>
  <si>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</si>
  <si>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</si>
  <si>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</si>
  <si>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</si>
  <si>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</si>
  <si>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</si>
  <si>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</si>
  <si>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</si>
  <si>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</si>
  <si>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</si>
  <si>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</si>
  <si>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</si>
  <si>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</si>
  <si>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</si>
  <si>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</si>
  <si>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</si>
  <si>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</si>
  <si>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</si>
  <si>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</si>
  <si>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</si>
  <si>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</si>
  <si>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</si>
  <si>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</si>
  <si>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</si>
  <si>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</si>
  <si>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</si>
  <si>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</si>
  <si>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</si>
  <si>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</si>
  <si>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</si>
  <si>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</si>
  <si>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</si>
  <si>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</si>
  <si>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</si>
  <si>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</si>
  <si>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</si>
  <si>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</si>
  <si>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</si>
  <si>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</si>
  <si>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</si>
  <si>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</si>
  <si>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</si>
  <si>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</si>
  <si>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</si>
  <si>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</si>
  <si>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</si>
  <si>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</si>
  <si>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</si>
  <si>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</si>
  <si>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</si>
  <si>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</si>
  <si>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</si>
  <si>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</si>
  <si>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</si>
  <si>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</si>
  <si>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</si>
  <si>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</si>
  <si>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</si>
  <si>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</si>
  <si>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</si>
  <si>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</si>
  <si>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</si>
  <si>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</si>
  <si>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</si>
  <si>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</si>
  <si>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</si>
  <si>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</si>
  <si>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</si>
  <si>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</si>
  <si>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</si>
  <si>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</si>
  <si>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</si>
  <si>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</si>
  <si>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</si>
  <si>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</si>
  <si>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</si>
  <si>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</si>
  <si>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</si>
  <si>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</si>
  <si>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</si>
  <si>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</si>
  <si>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</si>
  <si>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</si>
  <si>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</si>
  <si>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</si>
  <si>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</si>
  <si>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</si>
  <si>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</si>
  <si>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</si>
  <si>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</si>
  <si>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</si>
  <si>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</si>
  <si>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</si>
  <si>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</si>
  <si>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</si>
  <si>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</si>
  <si>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</si>
  <si>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</si>
  <si>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</si>
  <si>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</si>
  <si>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</si>
  <si>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</si>
  <si>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</si>
  <si>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</si>
  <si>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</si>
  <si>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</si>
  <si>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</si>
  <si>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</si>
  <si>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</si>
  <si>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</si>
  <si>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</si>
  <si>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</si>
  <si>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</si>
  <si>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</si>
  <si>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</si>
  <si>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</si>
  <si>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</si>
  <si>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</si>
  <si>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</si>
  <si>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</si>
  <si>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</si>
  <si>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</si>
  <si>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</si>
  <si>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</si>
  <si>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</si>
  <si>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</si>
  <si>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</si>
  <si>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</si>
  <si>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</si>
  <si>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</si>
  <si>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</si>
  <si>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</si>
  <si>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</si>
  <si>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</si>
  <si>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</si>
  <si>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</si>
  <si>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</si>
  <si>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</si>
  <si>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</si>
  <si>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</si>
  <si>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</si>
  <si>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</si>
  <si>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</si>
  <si>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</si>
  <si>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</si>
  <si>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</si>
  <si>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</si>
  <si>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</si>
  <si>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</si>
  <si>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</si>
  <si>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</si>
  <si>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</si>
  <si>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</si>
  <si>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</si>
  <si>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</si>
  <si>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</si>
  <si>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</si>
  <si>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</si>
  <si>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</si>
  <si>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</si>
  <si>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</si>
  <si>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</si>
  <si>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</si>
  <si>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</si>
  <si>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</si>
  <si>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</si>
  <si>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</si>
  <si>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</si>
  <si>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</si>
  <si>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</si>
  <si>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</si>
  <si>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</si>
  <si>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</si>
  <si>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</si>
  <si>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</si>
  <si>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</si>
  <si>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</si>
  <si>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</si>
  <si>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</si>
  <si>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</si>
  <si>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</si>
  <si>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</si>
  <si>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</si>
  <si>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</si>
  <si>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</si>
  <si>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</si>
  <si>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</si>
  <si>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</si>
  <si>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</si>
  <si>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</si>
  <si>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</si>
  <si>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</si>
  <si>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</si>
  <si>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</si>
  <si>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</si>
  <si>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</si>
  <si>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</si>
  <si>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</si>
  <si>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</si>
  <si>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</si>
  <si>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</si>
  <si>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</si>
  <si>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</si>
  <si>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</si>
  <si>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</si>
  <si>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</si>
  <si>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</si>
  <si>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</si>
  <si>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</si>
  <si>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</si>
  <si>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</si>
  <si>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</si>
  <si>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</si>
  <si>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</si>
  <si>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</si>
  <si>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</si>
  <si>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</si>
  <si>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</si>
  <si>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</si>
  <si>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</si>
  <si>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</si>
  <si>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</si>
  <si>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</si>
  <si>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</si>
  <si>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</si>
  <si>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</si>
  <si>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</si>
  <si>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</si>
  <si>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</si>
  <si>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</si>
  <si>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</si>
  <si>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</si>
  <si>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</si>
  <si>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</si>
  <si>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</si>
  <si>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</si>
  <si>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</si>
  <si>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</si>
  <si>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</si>
  <si>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</si>
  <si>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</si>
  <si>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</si>
  <si>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</si>
  <si>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</si>
  <si>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</si>
  <si>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</si>
  <si>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</si>
  <si>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</si>
  <si>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</si>
  <si>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</si>
  <si>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</si>
  <si>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</si>
  <si>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</si>
  <si>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</si>
  <si>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</si>
  <si>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</si>
  <si>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</si>
  <si>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</si>
  <si>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</si>
  <si>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</si>
  <si>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</si>
  <si>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</si>
  <si>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</si>
  <si>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</si>
  <si>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</si>
  <si>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</si>
  <si>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</si>
  <si>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</si>
  <si>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</si>
  <si>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</si>
  <si>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</si>
  <si>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</si>
  <si>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</si>
  <si>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</si>
  <si>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</si>
  <si>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</si>
  <si>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</si>
  <si>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</si>
  <si>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</si>
  <si>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</si>
  <si>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</si>
  <si>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</si>
  <si>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</si>
  <si>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</si>
  <si>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</si>
  <si>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</si>
  <si>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</si>
  <si>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</si>
  <si>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</si>
  <si>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</si>
  <si>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</si>
  <si>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</si>
  <si>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</si>
  <si>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</si>
  <si>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</si>
  <si>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</si>
  <si>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</si>
  <si>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</si>
  <si>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</si>
  <si>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</si>
  <si>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</si>
  <si>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</si>
  <si>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</si>
  <si>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</si>
  <si>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</si>
  <si>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</si>
  <si>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</si>
  <si>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</si>
  <si>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</si>
  <si>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</si>
  <si>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</si>
  <si>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</si>
  <si>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</si>
  <si>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</si>
  <si>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</si>
  <si>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</si>
  <si>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</si>
  <si>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</si>
  <si>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</si>
  <si>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</si>
  <si>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</si>
  <si>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</si>
  <si>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</si>
  <si>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</si>
  <si>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</si>
  <si>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</si>
  <si>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</si>
  <si>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</si>
  <si>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</si>
  <si>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</si>
  <si>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</si>
  <si>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</si>
  <si>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</si>
  <si>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</si>
  <si>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</si>
  <si>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</si>
  <si>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</si>
  <si>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</si>
  <si>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</si>
  <si>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</si>
  <si>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</si>
  <si>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</si>
  <si>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</si>
  <si>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</si>
  <si>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</si>
  <si>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</si>
  <si>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</si>
  <si>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</si>
  <si>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</si>
  <si>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</si>
  <si>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</si>
  <si>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</si>
  <si>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</si>
  <si>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</si>
  <si>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</si>
  <si>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</si>
  <si>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</si>
  <si>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</si>
  <si>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</si>
  <si>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</si>
  <si>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</si>
  <si>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</si>
  <si>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</si>
  <si>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</si>
  <si>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</si>
  <si>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</si>
  <si>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</si>
  <si>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</si>
  <si>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</si>
  <si>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</si>
  <si>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</si>
  <si>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</si>
  <si>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</si>
  <si>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</si>
  <si>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</si>
  <si>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</si>
  <si>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</si>
  <si>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</si>
  <si>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</si>
  <si>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</si>
  <si>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</si>
  <si>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</si>
  <si>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</si>
  <si>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</si>
  <si>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</si>
  <si>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</si>
  <si>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</si>
  <si>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</si>
  <si>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</si>
  <si>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</si>
  <si>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</si>
  <si>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</si>
  <si>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</si>
  <si>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</si>
  <si>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</si>
  <si>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</si>
  <si>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</si>
  <si>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</si>
  <si>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</si>
  <si>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</si>
  <si>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</si>
  <si>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</si>
  <si>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</si>
  <si>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</si>
  <si>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</si>
  <si>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</si>
  <si>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</si>
  <si>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</si>
  <si>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</si>
  <si>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</si>
  <si>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</si>
  <si>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</si>
  <si>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</si>
  <si>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</si>
  <si>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</si>
  <si>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</si>
  <si>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</si>
  <si>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</si>
  <si>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</si>
  <si>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</si>
  <si>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</si>
  <si>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</si>
  <si>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</si>
  <si>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</si>
  <si>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</si>
  <si>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</si>
  <si>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</si>
  <si>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</si>
  <si>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</si>
  <si>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</si>
  <si>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</si>
  <si>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</si>
  <si>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</si>
  <si>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</si>
  <si>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</si>
  <si>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</si>
  <si>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</si>
  <si>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</si>
  <si>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</si>
  <si>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</si>
  <si>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</si>
  <si>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</si>
  <si>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</si>
  <si>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</si>
  <si>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</si>
  <si>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</si>
  <si>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</si>
  <si>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</si>
  <si>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</si>
  <si>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</si>
  <si>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</si>
  <si>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</si>
  <si>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</si>
  <si>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</si>
  <si>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</si>
  <si>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</si>
  <si>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</si>
  <si>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</si>
  <si>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</si>
  <si>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</si>
  <si>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</si>
  <si>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</si>
  <si>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</si>
  <si>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</si>
  <si>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</si>
  <si>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</si>
  <si>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</si>
  <si>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</si>
  <si>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</si>
  <si>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</si>
  <si>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</si>
  <si>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</si>
  <si>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</si>
  <si>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</si>
  <si>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</si>
  <si>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</si>
  <si>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</si>
  <si>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</si>
  <si>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</si>
  <si>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</si>
  <si>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</si>
  <si>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</si>
  <si>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</si>
  <si>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</si>
  <si>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</si>
  <si>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</si>
  <si>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</si>
  <si>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</si>
  <si>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</si>
  <si>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</si>
  <si>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</si>
  <si>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</si>
  <si>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</si>
  <si>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</si>
  <si>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</si>
  <si>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</si>
  <si>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</si>
  <si>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</si>
  <si>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</si>
  <si>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</si>
  <si>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</si>
  <si>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</si>
  <si>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</si>
  <si>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</si>
  <si>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</si>
  <si>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</si>
  <si>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</si>
  <si>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</si>
  <si>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</si>
  <si>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</si>
  <si>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</si>
  <si>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</si>
  <si>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</si>
  <si>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</si>
  <si>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</si>
  <si>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</si>
  <si>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</si>
  <si>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</si>
  <si>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</si>
  <si>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</si>
  <si>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</si>
  <si>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</si>
  <si>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</si>
  <si>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</si>
  <si>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</si>
  <si>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</si>
  <si>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</si>
  <si>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</si>
  <si>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</si>
  <si>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</si>
  <si>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</si>
  <si>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</si>
  <si>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</si>
  <si>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</si>
  <si>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</si>
  <si>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</si>
  <si>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</si>
  <si>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</si>
  <si>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</si>
  <si>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</si>
  <si>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</si>
  <si>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</si>
  <si>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</si>
  <si>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</si>
  <si>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</si>
  <si>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</si>
  <si>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</si>
  <si>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</si>
  <si>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</si>
  <si>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</si>
  <si>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</si>
  <si>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</si>
  <si>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</si>
  <si>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</si>
  <si>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</si>
  <si>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</si>
  <si>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</si>
  <si>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</si>
  <si>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</si>
  <si>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</si>
  <si>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</si>
  <si>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</si>
  <si>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</si>
  <si>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</si>
  <si>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</si>
  <si>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</si>
  <si>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</si>
  <si>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</si>
  <si>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</si>
  <si>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</si>
  <si>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</si>
  <si>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</si>
  <si>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</si>
  <si>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</si>
  <si>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</si>
  <si>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</si>
  <si>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</si>
  <si>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</si>
  <si>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</si>
  <si>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</si>
  <si>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</si>
  <si>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</si>
  <si>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</si>
  <si>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</si>
  <si>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</si>
  <si>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</si>
  <si>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</si>
  <si>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</si>
  <si>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</si>
  <si>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</si>
  <si>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</si>
  <si>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</si>
  <si>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</si>
  <si>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</si>
  <si>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</si>
  <si>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</si>
  <si>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</si>
  <si>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</si>
  <si>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</si>
  <si>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</si>
  <si>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</si>
  <si>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</si>
  <si>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</si>
  <si>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</si>
  <si>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</si>
  <si>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</si>
  <si>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</si>
  <si>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</si>
  <si>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</si>
  <si>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</si>
  <si>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</si>
  <si>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</si>
  <si>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</si>
  <si>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</si>
  <si>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</si>
  <si>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</si>
  <si>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</si>
  <si>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</si>
  <si>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</si>
  <si>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</si>
  <si>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</si>
  <si>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</si>
  <si>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</si>
  <si>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</si>
  <si>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</si>
  <si>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</si>
  <si>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</si>
  <si>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</si>
  <si>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</si>
  <si>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</si>
  <si>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</si>
  <si>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</si>
  <si>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</si>
  <si>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</si>
  <si>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</si>
  <si>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</si>
  <si>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</si>
  <si>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</si>
  <si>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</si>
  <si>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</si>
  <si>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</si>
  <si>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</si>
  <si>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</si>
  <si>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</si>
  <si>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</si>
  <si>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</si>
  <si>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</si>
  <si>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</si>
  <si>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</si>
  <si>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</si>
  <si>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</si>
  <si>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</si>
  <si>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</si>
  <si>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</si>
  <si>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</si>
  <si>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</si>
  <si>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</si>
  <si>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</si>
  <si>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</si>
  <si>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</si>
  <si>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</si>
  <si>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</si>
  <si>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</si>
  <si>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</si>
  <si>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</si>
  <si>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</si>
  <si>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</si>
  <si>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</si>
  <si>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</si>
  <si>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</si>
  <si>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</si>
  <si>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</si>
  <si>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</si>
  <si>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</si>
  <si>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</si>
  <si>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</si>
  <si>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</si>
  <si>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</si>
  <si>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</si>
  <si>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</si>
  <si>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</si>
  <si>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</si>
  <si>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</si>
  <si>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</si>
  <si>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</si>
  <si>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</si>
  <si>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</si>
  <si>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</si>
  <si>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</si>
  <si>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</si>
  <si>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</si>
  <si>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</si>
  <si>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</si>
  <si>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</si>
  <si>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</si>
  <si>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</si>
  <si>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</si>
  <si>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</si>
  <si>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</si>
  <si>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</si>
  <si>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</si>
  <si>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</si>
  <si>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</si>
  <si>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</si>
  <si>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</si>
  <si>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</si>
  <si>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</si>
  <si>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</si>
  <si>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</si>
  <si>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</si>
  <si>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</si>
  <si>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</si>
  <si>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</si>
  <si>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</si>
  <si>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</si>
  <si>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</si>
  <si>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</si>
  <si>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</si>
  <si>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</si>
  <si>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</si>
  <si>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</si>
  <si>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</si>
  <si>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</si>
  <si>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</si>
  <si>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</si>
  <si>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</si>
  <si>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</si>
  <si>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</si>
  <si>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</si>
  <si>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</si>
  <si>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</si>
  <si>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</si>
  <si>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</si>
  <si>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</si>
  <si>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</si>
  <si>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</si>
  <si>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</si>
  <si>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</si>
  <si>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</si>
  <si>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</si>
  <si>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</si>
  <si>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</si>
  <si>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</si>
  <si>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</si>
  <si>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</si>
  <si>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</si>
  <si>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</si>
  <si>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</si>
  <si>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</si>
  <si>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</si>
  <si>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</si>
  <si>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</si>
  <si>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</si>
  <si>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</si>
  <si>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</si>
  <si>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</si>
  <si>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</si>
  <si>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</si>
  <si>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</si>
  <si>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</si>
  <si>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</si>
  <si>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</si>
  <si>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</si>
  <si>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</si>
  <si>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</si>
  <si>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</si>
  <si>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</si>
  <si>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</si>
  <si>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</si>
  <si>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</si>
  <si>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</si>
  <si>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</si>
  <si>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</si>
  <si>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</si>
  <si>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</si>
  <si>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</si>
  <si>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</si>
  <si>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</si>
  <si>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</si>
  <si>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</si>
  <si>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</si>
  <si>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</si>
  <si>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</si>
  <si>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</si>
  <si>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</si>
  <si>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</si>
  <si>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</si>
  <si>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</si>
  <si>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</si>
  <si>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</si>
  <si>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</si>
  <si>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</si>
  <si>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</si>
  <si>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</si>
  <si>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</si>
  <si>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</si>
  <si>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</si>
  <si>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</si>
  <si>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</si>
  <si>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</si>
  <si>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</si>
  <si>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</si>
  <si>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</si>
  <si>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</si>
  <si>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</si>
  <si>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</si>
  <si>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</si>
  <si>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</si>
  <si>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</si>
  <si>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</si>
  <si>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</si>
  <si>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</si>
  <si>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</si>
  <si>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</si>
  <si>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</si>
  <si>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</si>
  <si>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</si>
  <si>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</si>
  <si>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</si>
  <si>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</si>
  <si>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</si>
  <si>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</si>
  <si>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</si>
  <si>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</si>
  <si>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</si>
  <si>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</si>
  <si>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</si>
  <si>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</si>
  <si>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</si>
  <si>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</si>
  <si>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</si>
  <si>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</si>
  <si>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</si>
  <si>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</si>
  <si>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</si>
  <si>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</si>
  <si>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</si>
  <si>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</si>
  <si>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</si>
  <si>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</si>
  <si>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</si>
  <si>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</si>
  <si>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</si>
  <si>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</si>
  <si>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</si>
  <si>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</si>
  <si>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</si>
  <si>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</si>
  <si>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</si>
  <si>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</si>
  <si>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</si>
  <si>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</si>
  <si>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</si>
  <si>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</si>
  <si>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</si>
  <si>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</si>
  <si>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</si>
  <si>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</si>
  <si>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</si>
  <si>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</si>
  <si>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</si>
  <si>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</si>
  <si>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</si>
  <si>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</si>
  <si>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</si>
  <si>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</si>
  <si>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</si>
  <si>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</si>
  <si>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</si>
  <si>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</si>
  <si>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</si>
  <si>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</si>
  <si>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</si>
  <si>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</si>
  <si>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</si>
  <si>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</si>
  <si>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</si>
  <si>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</si>
  <si>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</si>
  <si>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</si>
  <si>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</si>
  <si>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</si>
  <si>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</si>
  <si>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</si>
  <si>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</si>
  <si>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</si>
  <si>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</si>
  <si>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</si>
  <si>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</si>
  <si>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</si>
  <si>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</si>
  <si>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</si>
  <si>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</si>
  <si>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</si>
  <si>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</si>
  <si>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</si>
  <si>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</si>
  <si>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</si>
  <si>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</si>
  <si>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</si>
  <si>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</si>
  <si>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</si>
  <si>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</si>
  <si>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</si>
  <si>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</si>
  <si>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</si>
  <si>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</si>
  <si>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</si>
  <si>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</si>
  <si>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</si>
  <si>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</si>
  <si>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</si>
  <si>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</si>
  <si>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</si>
  <si>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</si>
  <si>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</si>
  <si>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</si>
  <si>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</si>
  <si>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</si>
  <si>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</si>
  <si>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</si>
  <si>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</si>
  <si>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</si>
  <si>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</si>
  <si>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</si>
  <si>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</si>
  <si>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</si>
  <si>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</si>
  <si>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</si>
  <si>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</si>
  <si>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</si>
  <si>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</si>
  <si>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</si>
  <si>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</si>
  <si>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</si>
  <si>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</si>
  <si>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</si>
  <si>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</si>
  <si>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</si>
  <si>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</si>
  <si>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</si>
  <si>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</si>
  <si>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</si>
  <si>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</si>
  <si>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</si>
  <si>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</si>
  <si>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</si>
  <si>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</si>
  <si>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</si>
  <si>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</si>
  <si>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</si>
  <si>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</si>
  <si>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</si>
  <si>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</si>
  <si>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</si>
  <si>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</si>
  <si>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</si>
  <si>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</si>
  <si>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</si>
  <si>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</si>
  <si>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</si>
  <si>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</si>
  <si>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</si>
  <si>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</si>
  <si>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</si>
  <si>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</si>
  <si>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</si>
  <si>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</si>
  <si>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</si>
  <si>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</si>
  <si>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</si>
  <si>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</si>
  <si>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</si>
  <si>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</si>
  <si>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</si>
  <si>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</si>
  <si>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</si>
  <si>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</si>
  <si>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</si>
  <si>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</si>
  <si>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</si>
  <si>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</si>
  <si>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</si>
  <si>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</si>
  <si>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</si>
  <si>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</si>
  <si>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</si>
  <si>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</si>
  <si>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</si>
  <si>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</si>
  <si>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</si>
  <si>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</si>
  <si>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</si>
  <si>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</si>
  <si>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</si>
  <si>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</si>
  <si>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</si>
  <si>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</si>
  <si>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</si>
  <si>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</si>
  <si>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</si>
  <si>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</si>
  <si>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</si>
  <si>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</si>
  <si>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</si>
  <si>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</si>
  <si>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</si>
  <si>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</si>
  <si>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</si>
  <si>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</si>
  <si>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</si>
  <si>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</si>
  <si>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</si>
  <si>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</si>
  <si>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</si>
  <si>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</si>
  <si>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</si>
  <si>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</si>
  <si>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</si>
  <si>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</si>
  <si>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</si>
  <si>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</si>
  <si>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</si>
  <si>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</si>
  <si>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</si>
  <si>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</si>
  <si>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</si>
  <si>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</si>
  <si>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</si>
  <si>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</si>
  <si>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</si>
  <si>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</si>
  <si>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</si>
  <si>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</si>
  <si>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</si>
  <si>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</si>
  <si>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</si>
  <si>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</si>
  <si>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</si>
  <si>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</si>
  <si>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</si>
  <si>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</si>
  <si>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</si>
  <si>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</si>
  <si>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</si>
  <si>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</si>
  <si>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</si>
  <si>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</si>
  <si>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</si>
  <si>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</si>
  <si>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</si>
  <si>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</si>
  <si>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</si>
  <si>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</si>
  <si>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</si>
  <si>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</si>
  <si>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</si>
  <si>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</si>
  <si>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</si>
  <si>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</si>
  <si>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</si>
  <si>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</si>
  <si>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</si>
  <si>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</si>
  <si>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</si>
  <si>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</si>
  <si>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</si>
  <si>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</si>
  <si>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</si>
  <si>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</si>
  <si>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</si>
  <si>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</si>
  <si>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</si>
  <si>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</si>
  <si>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</si>
  <si>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</si>
  <si>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</si>
  <si>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</si>
  <si>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</si>
  <si>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</si>
  <si>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</si>
  <si>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</si>
  <si>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</si>
  <si>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</si>
  <si>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</si>
  <si>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</si>
  <si>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</si>
  <si>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</si>
  <si>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</si>
  <si>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</si>
  <si>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</si>
  <si>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</si>
  <si>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</si>
  <si>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</si>
  <si>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</si>
  <si>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</si>
  <si>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</si>
  <si>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</si>
  <si>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</si>
  <si>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</si>
  <si>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</si>
  <si>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</si>
  <si>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</si>
  <si>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</si>
  <si>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</si>
  <si>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</si>
  <si>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</si>
  <si>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</si>
  <si>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</si>
  <si>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</si>
  <si>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</si>
  <si>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</si>
  <si>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</si>
  <si>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</si>
  <si>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</si>
  <si>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</si>
  <si>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</si>
  <si>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</si>
  <si>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</si>
  <si>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</si>
  <si>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</si>
  <si>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</si>
  <si>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</si>
  <si>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</si>
  <si>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</si>
  <si>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</si>
  <si>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</si>
  <si>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</si>
  <si>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</si>
  <si>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</si>
  <si>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</si>
  <si>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</si>
  <si>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</si>
  <si>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</si>
  <si>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</si>
  <si>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</si>
  <si>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</si>
  <si>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</si>
  <si>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</si>
  <si>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</si>
  <si>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</si>
  <si>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</si>
  <si>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</si>
  <si>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</si>
  <si>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</si>
  <si>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</si>
  <si>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</si>
  <si>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</si>
  <si>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</si>
  <si>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</si>
  <si>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</si>
  <si>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</si>
  <si>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</si>
  <si>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</si>
  <si>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</si>
  <si>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</si>
  <si>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</si>
  <si>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</si>
  <si>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</si>
  <si>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</si>
  <si>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</si>
  <si>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</si>
  <si>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</si>
  <si>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</si>
  <si>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</si>
  <si>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</si>
  <si>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</si>
  <si>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</si>
  <si>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</si>
  <si>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</si>
  <si>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</si>
  <si>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</si>
  <si>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</si>
  <si>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</si>
  <si>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</si>
  <si>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</si>
  <si>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</si>
  <si>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</si>
  <si>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</si>
  <si>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</si>
  <si>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</si>
  <si>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</si>
  <si>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</si>
  <si>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</si>
  <si>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</si>
  <si>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</si>
  <si>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</si>
  <si>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</si>
  <si>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</si>
  <si>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</si>
  <si>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</si>
  <si>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</si>
  <si>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</si>
  <si>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</si>
  <si>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</si>
  <si>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</si>
  <si>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</si>
  <si>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</si>
  <si>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</si>
  <si>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</si>
  <si>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</si>
  <si>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</si>
  <si>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</si>
  <si>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</si>
  <si>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</si>
  <si>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</si>
  <si>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</si>
  <si>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</si>
  <si>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</si>
  <si>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</si>
  <si>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</si>
  <si>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</si>
  <si>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</si>
  <si>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</si>
  <si>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</si>
  <si>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</si>
  <si>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</si>
  <si>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</si>
  <si>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</si>
  <si>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</si>
  <si>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</si>
  <si>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</si>
  <si>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</si>
  <si>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</si>
  <si>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</si>
  <si>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</si>
  <si>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</si>
  <si>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</si>
  <si>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</si>
  <si>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</si>
  <si>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</si>
  <si>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</si>
  <si>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</si>
  <si>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</si>
  <si>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</si>
  <si>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</si>
  <si>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</si>
  <si>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</si>
  <si>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</si>
  <si>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</si>
  <si>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</si>
  <si>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</si>
  <si>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</si>
  <si>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</si>
  <si>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</si>
  <si>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</si>
  <si>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</si>
  <si>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</si>
  <si>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</si>
  <si>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</si>
  <si>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</si>
  <si>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</si>
  <si>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</si>
  <si>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</si>
  <si>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</si>
  <si>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</si>
  <si>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</si>
  <si>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</si>
  <si>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</si>
  <si>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</si>
  <si>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</si>
  <si>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</si>
  <si>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</si>
  <si>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</si>
  <si>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</si>
  <si>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</si>
  <si>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</si>
  <si>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</si>
  <si>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</si>
  <si>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</si>
  <si>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</si>
  <si>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</si>
  <si>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</si>
  <si>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</si>
  <si>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</si>
  <si>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</si>
  <si>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</si>
  <si>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</si>
  <si>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</si>
  <si>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</si>
  <si>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</si>
  <si>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</si>
  <si>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</si>
  <si>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</si>
  <si>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</si>
  <si>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</si>
  <si>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</si>
  <si>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</si>
  <si>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</si>
  <si>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</si>
  <si>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</si>
  <si>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</si>
  <si>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</si>
  <si>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</si>
  <si>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</si>
  <si>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</si>
  <si>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</si>
  <si>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</si>
  <si>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</si>
  <si>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</si>
  <si>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</si>
  <si>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</si>
  <si>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</si>
  <si>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</si>
  <si>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</si>
  <si>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</si>
  <si>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</si>
  <si>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</si>
  <si>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</si>
  <si>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</si>
  <si>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</si>
  <si>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</si>
  <si>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</si>
  <si>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</si>
  <si>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</si>
  <si>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</si>
  <si>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</si>
  <si>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</si>
  <si>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</si>
  <si>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</si>
  <si>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</si>
  <si>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</si>
  <si>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</si>
  <si>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</si>
  <si>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</si>
  <si>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</si>
  <si>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</si>
  <si>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</si>
  <si>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</si>
  <si>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</si>
  <si>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</si>
  <si>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</si>
  <si>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</si>
  <si>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</si>
  <si>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</si>
  <si>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</si>
  <si>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</si>
  <si>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</si>
  <si>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</si>
  <si>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</si>
  <si>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</si>
  <si>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</si>
  <si>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</si>
  <si>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</si>
  <si>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</si>
  <si>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</si>
  <si>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</si>
  <si>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</si>
  <si>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</si>
  <si>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</si>
  <si>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</si>
  <si>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</si>
  <si>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</si>
  <si>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</si>
  <si>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</si>
  <si>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</si>
  <si>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</si>
  <si>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</si>
  <si>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</si>
  <si>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</si>
  <si>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</si>
  <si>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</si>
  <si>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</si>
  <si>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</si>
  <si>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</si>
  <si>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</si>
  <si>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</si>
  <si>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</si>
  <si>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</si>
  <si>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</si>
  <si>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</si>
  <si>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</si>
  <si>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</si>
  <si>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</si>
  <si>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</si>
  <si>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</si>
  <si>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</si>
  <si>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</si>
  <si>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</si>
  <si>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</si>
  <si>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</si>
  <si>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</si>
  <si>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</si>
  <si>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</si>
  <si>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</si>
  <si>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</si>
  <si>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</si>
  <si>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</si>
  <si>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</si>
  <si>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</si>
  <si>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</si>
  <si>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</si>
  <si>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</si>
  <si>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</si>
  <si>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</si>
  <si>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</si>
  <si>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</si>
  <si>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</si>
  <si>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</si>
  <si>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</si>
  <si>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</si>
  <si>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</si>
  <si>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</si>
  <si>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</si>
  <si>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</si>
  <si>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</si>
  <si>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</si>
  <si>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</si>
  <si>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</si>
  <si>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</si>
  <si>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</si>
  <si>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</si>
  <si>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</si>
  <si>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</si>
  <si>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</si>
  <si>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</si>
  <si>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</si>
  <si>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</si>
  <si>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</si>
  <si>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</si>
  <si>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</si>
  <si>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</si>
  <si>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</si>
  <si>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</si>
  <si>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</si>
  <si>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</si>
  <si>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</si>
  <si>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</si>
  <si>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</si>
  <si>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</si>
  <si>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</si>
  <si>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</si>
  <si>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</si>
  <si>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</si>
  <si>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</si>
  <si>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</si>
  <si>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</si>
  <si>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</si>
  <si>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</si>
  <si>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</si>
  <si>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</si>
  <si>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</si>
  <si>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</si>
  <si>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</si>
  <si>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</si>
  <si>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</si>
  <si>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</si>
  <si>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</si>
  <si>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</si>
  <si>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</si>
  <si>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</si>
  <si>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</si>
  <si>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</si>
  <si>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</si>
  <si>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</si>
  <si>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</si>
  <si>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</si>
  <si>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</si>
  <si>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</si>
  <si>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</si>
  <si>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</si>
  <si>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</si>
  <si>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</si>
  <si>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</si>
  <si>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</si>
  <si>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</si>
  <si>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</si>
  <si>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</si>
  <si>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</si>
  <si>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</si>
  <si>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</si>
  <si>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</si>
  <si>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</si>
  <si>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</si>
  <si>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</si>
  <si>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</si>
  <si>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</si>
  <si>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</si>
  <si>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</si>
  <si>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</si>
  <si>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</si>
  <si>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</si>
  <si>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</si>
  <si>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</si>
  <si>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</si>
  <si>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</si>
  <si>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</si>
  <si>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</si>
  <si>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</si>
  <si>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</si>
  <si>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</si>
  <si>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</si>
  <si>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</si>
  <si>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</si>
  <si>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</si>
  <si>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</si>
  <si>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</si>
  <si>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</si>
  <si>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</si>
  <si>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</si>
  <si>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</si>
  <si>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</si>
  <si>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</si>
  <si>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</si>
  <si>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</si>
  <si>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</si>
  <si>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</si>
  <si>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</si>
  <si>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</si>
  <si>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</si>
  <si>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</si>
  <si>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</si>
  <si>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</si>
  <si>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</si>
  <si>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</si>
  <si>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</si>
  <si>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</si>
  <si>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</si>
  <si>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</si>
  <si>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</si>
  <si>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</si>
  <si>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</si>
  <si>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</si>
  <si>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</si>
  <si>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</si>
  <si>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</si>
  <si>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</si>
  <si>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</si>
  <si>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</si>
  <si>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</si>
  <si>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</si>
  <si>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</si>
  <si>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</si>
  <si>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</si>
  <si>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</si>
  <si>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</si>
  <si>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</si>
  <si>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</si>
  <si>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</si>
  <si>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</si>
  <si>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</si>
  <si>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</si>
  <si>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</si>
  <si>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</si>
  <si>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</si>
  <si>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</si>
  <si>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</si>
  <si>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</si>
  <si>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</si>
  <si>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</si>
  <si>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</si>
  <si>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</si>
  <si>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</si>
  <si>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</si>
  <si>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</si>
  <si>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</si>
  <si>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</si>
  <si>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</si>
  <si>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</si>
  <si>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</si>
  <si>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</si>
  <si>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</si>
  <si>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</si>
  <si>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</si>
  <si>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</si>
  <si>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</si>
  <si>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</si>
  <si>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</si>
  <si>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</si>
  <si>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</si>
  <si>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</si>
  <si>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</si>
  <si>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</si>
  <si>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</si>
  <si>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</si>
  <si>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</si>
  <si>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</si>
  <si>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</si>
  <si>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</si>
  <si>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</si>
  <si>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</si>
  <si>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</si>
  <si>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</si>
  <si>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</si>
  <si>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</si>
  <si>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</si>
  <si>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</si>
  <si>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</si>
  <si>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</si>
  <si>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</si>
  <si>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</si>
  <si>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</si>
  <si>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</si>
  <si>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</si>
  <si>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</si>
  <si>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</si>
  <si>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</si>
  <si>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</si>
  <si>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</si>
  <si>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</si>
  <si>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</si>
  <si>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</si>
  <si>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</si>
  <si>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</si>
  <si>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</si>
  <si>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</si>
  <si>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</si>
  <si>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</si>
  <si>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</si>
  <si>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</si>
  <si>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</si>
  <si>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</si>
  <si>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</si>
  <si>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</si>
  <si>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</si>
  <si>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</si>
  <si>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</si>
  <si>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</si>
  <si>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</si>
  <si>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</si>
  <si>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</si>
  <si>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</si>
  <si>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</si>
  <si>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</si>
  <si>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</si>
  <si>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</si>
  <si>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</si>
  <si>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</si>
  <si>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</si>
  <si>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</si>
  <si>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</si>
  <si>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</si>
  <si>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</si>
  <si>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</si>
  <si>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</si>
  <si>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</si>
  <si>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</si>
  <si>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</si>
  <si>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</si>
  <si>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</si>
  <si>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</si>
  <si>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</si>
  <si>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</si>
  <si>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</si>
  <si>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</si>
  <si>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</si>
  <si>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</si>
  <si>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</si>
  <si>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</si>
  <si>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</si>
  <si>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</si>
  <si>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</si>
  <si>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</si>
  <si>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</si>
  <si>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</si>
  <si>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</si>
  <si>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</si>
  <si>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</si>
  <si>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</si>
  <si>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</si>
  <si>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</si>
  <si>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</si>
  <si>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</si>
  <si>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</si>
  <si>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</si>
  <si>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</si>
  <si>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</si>
  <si>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</si>
  <si>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</si>
  <si>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</si>
  <si>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</si>
  <si>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</si>
  <si>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</si>
  <si>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</si>
  <si>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</si>
  <si>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</si>
  <si>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</si>
  <si>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</si>
  <si>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</si>
  <si>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</si>
  <si>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</si>
  <si>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</si>
  <si>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</si>
  <si>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</si>
  <si>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</si>
  <si>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</si>
  <si>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</si>
  <si>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</si>
  <si>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</si>
  <si>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</si>
  <si>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</si>
  <si>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</si>
  <si>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</si>
  <si>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</si>
  <si>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</si>
  <si>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</si>
  <si>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</si>
  <si>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</si>
  <si>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</si>
  <si>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</si>
  <si>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</si>
  <si>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</si>
  <si>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</si>
  <si>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</si>
  <si>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</si>
  <si>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</si>
  <si>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</si>
  <si>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</si>
  <si>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</si>
  <si>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</si>
  <si>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</si>
  <si>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</si>
  <si>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</si>
  <si>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</si>
  <si>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</si>
  <si>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</si>
  <si>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</si>
  <si>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</si>
  <si>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</si>
  <si>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</si>
  <si>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</si>
  <si>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</si>
  <si>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</si>
  <si>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</si>
  <si>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</si>
  <si>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</si>
  <si>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</si>
  <si>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</si>
  <si>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</si>
  <si>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</si>
  <si>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</si>
  <si>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</si>
  <si>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</si>
  <si>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</si>
  <si>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</si>
  <si>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</si>
  <si>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</si>
  <si>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</si>
  <si>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</si>
  <si>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</si>
  <si>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</si>
  <si>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</si>
  <si>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</si>
  <si>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</si>
  <si>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</si>
  <si>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</si>
  <si>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</si>
  <si>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</si>
  <si>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</si>
  <si>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</si>
  <si>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</si>
  <si>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</si>
  <si>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</si>
  <si>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</si>
  <si>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</si>
  <si>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</si>
  <si>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</si>
  <si>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</si>
  <si>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</si>
  <si>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</si>
  <si>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</si>
  <si>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</si>
  <si>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</si>
  <si>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</si>
  <si>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</si>
  <si>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</si>
  <si>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</si>
  <si>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</si>
  <si>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</si>
  <si>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</si>
  <si>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</si>
  <si>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</si>
  <si>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</si>
  <si>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</si>
  <si>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</si>
  <si>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</si>
  <si>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</si>
  <si>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</si>
  <si>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</si>
  <si>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</si>
  <si>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</si>
  <si>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</si>
  <si>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</si>
  <si>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</si>
  <si>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</si>
  <si>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</si>
  <si>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</si>
  <si>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</si>
  <si>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</si>
  <si>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</si>
  <si>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</si>
  <si>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</si>
  <si>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</si>
  <si>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</si>
  <si>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</si>
  <si>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</si>
  <si>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</si>
  <si>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</si>
  <si>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</si>
  <si>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</si>
  <si>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</si>
  <si>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</si>
  <si>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</si>
  <si>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</si>
  <si>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</si>
  <si>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</si>
  <si>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</si>
  <si>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</si>
  <si>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</si>
  <si>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</si>
  <si>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</si>
  <si>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</si>
  <si>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</si>
  <si>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</si>
  <si>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</si>
  <si>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</si>
  <si>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</si>
  <si>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</si>
  <si>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</si>
  <si>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</si>
  <si>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</si>
  <si>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</si>
  <si>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</si>
  <si>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</si>
  <si>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</si>
  <si>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</si>
  <si>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</si>
  <si>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</si>
  <si>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</si>
  <si>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</si>
  <si>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</si>
  <si>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</si>
  <si>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</si>
  <si>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</si>
  <si>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</si>
  <si>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</si>
  <si>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</si>
  <si>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</si>
  <si>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</si>
  <si>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</si>
  <si>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</si>
  <si>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</si>
  <si>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</si>
  <si>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</si>
  <si>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</si>
  <si>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</si>
  <si>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</si>
  <si>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</si>
  <si>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</si>
  <si>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</si>
  <si>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</si>
  <si>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</si>
  <si>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</si>
  <si>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</si>
  <si>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</si>
  <si>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</si>
  <si>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</si>
  <si>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</si>
  <si>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</si>
  <si>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</si>
  <si>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</si>
  <si>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</si>
  <si>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</si>
  <si>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</si>
  <si>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</si>
  <si>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</si>
  <si>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</si>
  <si>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</si>
  <si>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</si>
  <si>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</si>
  <si>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</si>
  <si>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</si>
  <si>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</si>
  <si>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</si>
  <si>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</si>
  <si>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</si>
  <si>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</si>
  <si>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</si>
  <si>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</si>
  <si>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</si>
  <si>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</si>
  <si>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</si>
  <si>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</si>
  <si>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</si>
  <si>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</si>
  <si>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</si>
  <si>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</si>
  <si>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</si>
  <si>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</si>
  <si>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</si>
  <si>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</si>
  <si>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</si>
  <si>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</si>
  <si>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</si>
  <si>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</si>
  <si>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</si>
  <si>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</si>
  <si>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</si>
  <si>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</si>
  <si>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</si>
  <si>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</si>
  <si>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</si>
  <si>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</si>
  <si>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</si>
  <si>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</si>
  <si>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</si>
  <si>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</si>
  <si>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</si>
  <si>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</si>
  <si>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</si>
  <si>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</si>
  <si>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</si>
  <si>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</si>
  <si>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</si>
  <si>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</si>
  <si>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</si>
  <si>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</si>
  <si>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</si>
  <si>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</si>
  <si>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</si>
  <si>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</si>
  <si>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</si>
  <si>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</si>
  <si>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</si>
  <si>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</si>
  <si>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</si>
  <si>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</si>
  <si>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</si>
  <si>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</si>
  <si>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</si>
  <si>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</si>
  <si>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</si>
  <si>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</si>
  <si>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</si>
  <si>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</si>
  <si>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</si>
  <si>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</si>
  <si>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</si>
  <si>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</si>
  <si>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</si>
  <si>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</si>
  <si>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</si>
  <si>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</si>
  <si>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</si>
  <si>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</si>
  <si>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</si>
  <si>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</si>
  <si>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</si>
  <si>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</si>
  <si>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</si>
  <si>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</si>
  <si>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</si>
  <si>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</si>
  <si>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</si>
  <si>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</si>
  <si>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</si>
  <si>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</si>
  <si>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</si>
  <si>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</si>
  <si>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</si>
  <si>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</si>
  <si>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</si>
  <si>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</si>
  <si>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</si>
  <si>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</si>
  <si>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</si>
  <si>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</si>
  <si>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</si>
  <si>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</si>
  <si>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</si>
  <si>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</si>
  <si>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</si>
  <si>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</si>
  <si>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</si>
  <si>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</si>
  <si>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</si>
  <si>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</si>
  <si>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</si>
  <si>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</si>
  <si>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</si>
  <si>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</si>
  <si>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</si>
  <si>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</si>
  <si>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</si>
  <si>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</si>
  <si>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</si>
  <si>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</si>
  <si>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</si>
  <si>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</si>
  <si>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</si>
  <si>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</si>
  <si>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</si>
  <si>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</si>
  <si>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</si>
  <si>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</si>
  <si>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</si>
  <si>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</si>
  <si>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</si>
  <si>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</si>
  <si>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</si>
  <si>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</si>
  <si>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</si>
  <si>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</si>
  <si>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</si>
  <si>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</si>
  <si>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</si>
  <si>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</si>
  <si>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</si>
  <si>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</si>
  <si>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</si>
  <si>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</si>
  <si>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</si>
  <si>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</si>
  <si>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</si>
  <si>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</si>
  <si>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</si>
  <si>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</si>
  <si>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</si>
  <si>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</si>
  <si>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</si>
  <si>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</si>
  <si>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</si>
  <si>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</si>
  <si>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</si>
  <si>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</si>
  <si>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</si>
  <si>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</si>
  <si>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</si>
  <si>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</si>
  <si>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</si>
  <si>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</si>
  <si>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</si>
  <si>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</si>
  <si>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</si>
  <si>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</si>
  <si>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</si>
  <si>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</si>
  <si>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</si>
  <si>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</si>
  <si>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</si>
  <si>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</si>
  <si>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</si>
  <si>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</si>
  <si>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</si>
  <si>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</si>
  <si>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</si>
  <si>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</si>
  <si>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</si>
  <si>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</si>
  <si>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</si>
  <si>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</si>
  <si>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</si>
  <si>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</si>
  <si>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</si>
  <si>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</si>
  <si>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</si>
  <si>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</si>
  <si>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</si>
  <si>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</si>
  <si>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</si>
  <si>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</si>
  <si>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</si>
  <si>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</si>
  <si>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</si>
  <si>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</si>
  <si>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</si>
  <si>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</si>
  <si>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</si>
  <si>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</si>
  <si>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</si>
  <si>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</si>
  <si>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</si>
  <si>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</si>
  <si>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</si>
  <si>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</si>
  <si>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</si>
  <si>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</si>
  <si>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</si>
  <si>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</si>
  <si>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</si>
  <si>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</si>
  <si>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</si>
  <si>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</si>
  <si>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</si>
  <si>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</si>
  <si>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</si>
  <si>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</si>
  <si>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</si>
  <si>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</si>
  <si>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</si>
  <si>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</si>
  <si>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</si>
  <si>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</si>
  <si>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</si>
  <si>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</si>
  <si>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</si>
  <si>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</si>
  <si>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</si>
  <si>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</si>
  <si>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</si>
  <si>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</si>
  <si>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</si>
  <si>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</si>
  <si>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</si>
  <si>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</si>
  <si>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</si>
  <si>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</si>
  <si>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</si>
  <si>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</si>
  <si>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</si>
  <si>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</si>
  <si>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</si>
  <si>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</si>
  <si>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</si>
  <si>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</si>
  <si>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</si>
  <si>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</si>
  <si>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</si>
  <si>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</si>
  <si>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</si>
  <si>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</si>
  <si>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</si>
  <si>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</si>
  <si>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</si>
  <si>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</si>
  <si>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</si>
  <si>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</si>
  <si>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</si>
  <si>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</si>
  <si>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</si>
  <si>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</si>
  <si>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</si>
  <si>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</si>
  <si>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</si>
  <si>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</si>
  <si>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</si>
  <si>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</si>
  <si>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</si>
  <si>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</si>
  <si>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</si>
  <si>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</si>
  <si>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</si>
  <si>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</si>
  <si>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</si>
  <si>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</si>
  <si>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</si>
  <si>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</si>
  <si>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</si>
  <si>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</si>
  <si>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</si>
  <si>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</si>
  <si>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</si>
  <si>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</si>
  <si>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</si>
  <si>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</si>
  <si>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</si>
  <si>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</si>
  <si>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</si>
  <si>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</si>
  <si>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</si>
  <si>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</si>
  <si>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</si>
  <si>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</si>
  <si>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</si>
  <si>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</si>
  <si>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</si>
  <si>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</si>
  <si>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</si>
  <si>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</si>
  <si>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</si>
  <si>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</si>
  <si>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</si>
  <si>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</si>
  <si>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</si>
  <si>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</si>
  <si>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</si>
  <si>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</si>
  <si>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</si>
  <si>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</si>
  <si>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</si>
  <si>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</si>
  <si>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</si>
  <si>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</si>
  <si>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</si>
  <si>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</si>
  <si>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</si>
  <si>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</si>
  <si>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</si>
  <si>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</si>
  <si>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</si>
  <si>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</si>
  <si>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</si>
  <si>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</si>
  <si>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</si>
  <si>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</si>
  <si>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</si>
  <si>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</si>
  <si>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</si>
  <si>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</si>
  <si>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</si>
  <si>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</si>
  <si>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</si>
  <si>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</si>
  <si>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</si>
  <si>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</si>
  <si>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</si>
  <si>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</si>
  <si>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</si>
  <si>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</si>
  <si>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</si>
  <si>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</si>
  <si>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</si>
  <si>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</si>
  <si>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</si>
  <si>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</si>
  <si>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</si>
  <si>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</si>
  <si>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</si>
  <si>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</si>
  <si>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</si>
  <si>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</si>
  <si>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</si>
  <si>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</si>
  <si>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</si>
  <si>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</si>
  <si>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</si>
  <si>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</si>
  <si>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</si>
  <si>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</si>
  <si>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</si>
  <si>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</si>
  <si>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</si>
  <si>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</si>
  <si>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</si>
  <si>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</si>
  <si>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</si>
  <si>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</si>
  <si>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</si>
  <si>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</si>
  <si>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</si>
  <si>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</si>
  <si>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</si>
  <si>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</si>
  <si>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</si>
  <si>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</si>
  <si>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</si>
  <si>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</si>
  <si>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</si>
  <si>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</si>
  <si>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</si>
  <si>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</si>
  <si>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</si>
  <si>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</si>
  <si>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</si>
  <si>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</si>
  <si>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</si>
  <si>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</si>
  <si>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</si>
  <si>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</si>
  <si>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</si>
  <si>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</si>
  <si>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</si>
  <si>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</si>
  <si>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</si>
  <si>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</si>
  <si>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</si>
  <si>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</si>
  <si>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</si>
  <si>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</si>
  <si>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</si>
  <si>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</si>
  <si>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</si>
  <si>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</si>
  <si>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</si>
  <si>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</si>
  <si>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</si>
  <si>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</si>
  <si>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</si>
  <si>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</si>
  <si>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</si>
  <si>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</si>
  <si>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</si>
  <si>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</si>
  <si>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</si>
  <si>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</si>
  <si>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</si>
  <si>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</si>
  <si>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</si>
  <si>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</si>
  <si>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</si>
  <si>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</si>
  <si>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</si>
  <si>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</si>
  <si>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</si>
  <si>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</si>
  <si>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</si>
  <si>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</si>
  <si>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</si>
  <si>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</si>
  <si>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</si>
  <si>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</si>
  <si>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</si>
  <si>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</si>
  <si>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</si>
  <si>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</si>
  <si>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</si>
  <si>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</si>
  <si>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</si>
  <si>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</si>
  <si>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</si>
  <si>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</si>
  <si>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</si>
  <si>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</si>
  <si>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</si>
  <si>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</si>
  <si>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</si>
  <si>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</si>
  <si>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</si>
  <si>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</si>
  <si>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</si>
  <si>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</si>
  <si>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</si>
  <si>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</si>
  <si>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</si>
  <si>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</si>
  <si>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</si>
  <si>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</si>
  <si>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</si>
  <si>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</si>
  <si>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</si>
  <si>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</si>
  <si>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</si>
  <si>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</si>
  <si>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</si>
  <si>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</si>
  <si>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</si>
  <si>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</si>
  <si>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</si>
  <si>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</si>
  <si>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</si>
  <si>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</si>
  <si>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</si>
  <si>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</si>
  <si>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</si>
  <si>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</si>
  <si>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</si>
  <si>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</si>
  <si>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</si>
  <si>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</si>
  <si>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</si>
  <si>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</si>
  <si>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</si>
  <si>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</si>
  <si>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</si>
  <si>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</si>
  <si>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</si>
  <si>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</si>
  <si>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</si>
  <si>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</si>
  <si>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</si>
  <si>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</si>
  <si>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</si>
  <si>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</si>
  <si>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</si>
  <si>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</si>
  <si>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</si>
  <si>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</si>
  <si>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</si>
  <si>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</si>
  <si>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</si>
  <si>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</si>
  <si>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</si>
  <si>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</si>
  <si>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</si>
  <si>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</si>
  <si>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</si>
  <si>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</si>
  <si>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</si>
  <si>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</si>
  <si>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</si>
  <si>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</si>
  <si>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</si>
  <si>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</si>
  <si>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</si>
  <si>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</si>
  <si>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</si>
  <si>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</si>
  <si>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</si>
  <si>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</si>
  <si>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</si>
  <si>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</si>
  <si>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</si>
  <si>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</si>
  <si>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</si>
  <si>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</si>
  <si>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</si>
  <si>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</si>
  <si>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</si>
  <si>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</si>
  <si>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</si>
  <si>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</si>
  <si>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</si>
  <si>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</si>
  <si>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</si>
  <si>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</si>
  <si>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</si>
  <si>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</si>
  <si>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</si>
  <si>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</si>
  <si>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</si>
  <si>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</si>
  <si>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</si>
  <si>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</si>
  <si>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</si>
  <si>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</si>
  <si>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</si>
  <si>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</si>
  <si>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</si>
  <si>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</si>
  <si>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</si>
  <si>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</si>
  <si>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</si>
  <si>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</si>
  <si>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</si>
  <si>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</si>
  <si>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</si>
  <si>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</si>
  <si>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</si>
  <si>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</si>
  <si>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</si>
  <si>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</si>
  <si>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</si>
  <si>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</si>
  <si>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</si>
  <si>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</si>
  <si>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</si>
  <si>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</si>
  <si>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</si>
  <si>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</si>
  <si>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</si>
  <si>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</si>
  <si>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</si>
  <si>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</si>
  <si>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</si>
  <si>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</si>
  <si>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</si>
  <si>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</si>
  <si>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</si>
  <si>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</si>
  <si>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</si>
  <si>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</si>
  <si>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</si>
  <si>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</si>
  <si>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</si>
  <si>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</si>
  <si>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</si>
  <si>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</si>
  <si>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</si>
  <si>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</si>
  <si>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</si>
  <si>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</si>
  <si>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</si>
  <si>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</si>
  <si>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</si>
  <si>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</si>
  <si>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</si>
  <si>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</si>
  <si>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</si>
  <si>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</si>
  <si>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</si>
  <si>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</si>
  <si>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</si>
  <si>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</si>
  <si>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</si>
  <si>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</si>
  <si>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</si>
  <si>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</si>
  <si>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</si>
  <si>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</si>
  <si>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</si>
  <si>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</si>
  <si>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</si>
  <si>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</si>
  <si>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</si>
  <si>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</si>
  <si>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</si>
  <si>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</si>
  <si>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</si>
  <si>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</si>
  <si>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</si>
  <si>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</si>
  <si>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</si>
  <si>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</si>
  <si>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</si>
  <si>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</si>
  <si>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</si>
  <si>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</si>
  <si>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</si>
  <si>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</si>
  <si>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</si>
  <si>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</si>
  <si>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</si>
  <si>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</si>
  <si>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</si>
  <si>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</si>
  <si>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</si>
  <si>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</si>
  <si>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</si>
  <si>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</si>
  <si>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</si>
  <si>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</si>
  <si>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</si>
  <si>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</si>
  <si>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</si>
  <si>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</si>
  <si>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</si>
  <si>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</si>
  <si>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</si>
  <si>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</si>
  <si>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</si>
  <si>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</si>
  <si>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</si>
  <si>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</si>
  <si>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</si>
  <si>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</si>
  <si>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</si>
  <si>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</si>
  <si>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</si>
  <si>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</si>
  <si>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</si>
  <si>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</si>
  <si>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</si>
  <si>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</si>
  <si>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</si>
  <si>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</si>
  <si>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</si>
  <si>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</si>
  <si>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</si>
  <si>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</si>
  <si>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</si>
  <si>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</si>
  <si>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</si>
  <si>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</si>
  <si>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</si>
  <si>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</si>
  <si>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</si>
  <si>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</si>
  <si>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</si>
  <si>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</si>
  <si>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</si>
  <si>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</si>
  <si>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</si>
  <si>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</si>
  <si>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</si>
  <si>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</si>
  <si>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</si>
  <si>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</si>
  <si>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</si>
  <si>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</si>
  <si>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</si>
  <si>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</si>
  <si>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</si>
  <si>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</si>
  <si>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</si>
  <si>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</si>
  <si>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</si>
  <si>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</si>
  <si>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</si>
  <si>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</si>
  <si>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</si>
  <si>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</si>
  <si>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</si>
  <si>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</si>
  <si>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</si>
  <si>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</si>
  <si>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</si>
  <si>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</si>
  <si>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</si>
  <si>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</si>
  <si>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</si>
  <si>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</si>
  <si>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</si>
  <si>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</si>
  <si>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</si>
  <si>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</si>
  <si>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</si>
  <si>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</si>
  <si>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</si>
  <si>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</si>
  <si>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</si>
  <si>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</si>
  <si>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</si>
  <si>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</si>
  <si>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</si>
  <si>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</si>
  <si>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</si>
  <si>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</si>
  <si>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</si>
  <si>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</si>
  <si>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</si>
  <si>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</si>
  <si>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</si>
  <si>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</si>
  <si>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</si>
  <si>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</si>
  <si>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</si>
  <si>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</si>
  <si>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</si>
  <si>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</si>
  <si>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</si>
  <si>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</si>
  <si>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</si>
  <si>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</si>
  <si>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</si>
  <si>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</si>
  <si>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</si>
  <si>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</si>
  <si>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</si>
  <si>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</si>
  <si>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</si>
  <si>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</si>
  <si>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</si>
  <si>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</si>
  <si>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</si>
  <si>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</si>
  <si>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</si>
  <si>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</si>
  <si>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</si>
  <si>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</si>
  <si>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</si>
  <si>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</si>
  <si>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</si>
  <si>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</si>
  <si>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</si>
  <si>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</si>
  <si>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</si>
  <si>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</si>
  <si>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</si>
  <si>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</si>
  <si>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</si>
  <si>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</si>
  <si>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</si>
  <si>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</si>
  <si>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</si>
  <si>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</si>
  <si>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</si>
  <si>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</si>
  <si>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</si>
  <si>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</si>
  <si>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</si>
  <si>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</si>
  <si>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</si>
  <si>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</si>
  <si>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</si>
  <si>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</si>
  <si>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</si>
  <si>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</si>
  <si>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</si>
  <si>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</si>
  <si>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</si>
  <si>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</si>
  <si>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</si>
  <si>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</si>
  <si>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</si>
  <si>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</si>
  <si>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</si>
  <si>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</si>
  <si>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</si>
  <si>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</si>
  <si>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</si>
  <si>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</si>
  <si>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</si>
  <si>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</si>
  <si>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</si>
  <si>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</si>
  <si>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</si>
  <si>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</si>
  <si>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</si>
  <si>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</si>
  <si>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</si>
  <si>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</si>
  <si>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</si>
  <si>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</si>
  <si>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</si>
  <si>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</si>
  <si>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</si>
  <si>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</si>
  <si>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</si>
  <si>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</si>
  <si>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</si>
  <si>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</si>
  <si>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</si>
  <si>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</si>
  <si>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</si>
  <si>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</si>
  <si>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</si>
  <si>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</si>
  <si>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</si>
  <si>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</si>
  <si>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</si>
  <si>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</si>
  <si>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</si>
  <si>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</si>
  <si>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</si>
  <si>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</si>
  <si>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</si>
  <si>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</si>
  <si>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</si>
  <si>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</si>
  <si>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</si>
  <si>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</si>
  <si>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</si>
  <si>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</si>
  <si>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</si>
  <si>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</si>
  <si>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</si>
  <si>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</si>
  <si>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</si>
  <si>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</si>
  <si>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</si>
  <si>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</si>
  <si>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</si>
  <si>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</si>
  <si>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</si>
  <si>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</si>
  <si>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</si>
  <si>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</si>
  <si>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</si>
  <si>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</si>
  <si>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</si>
  <si>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</si>
  <si>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</si>
  <si>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</si>
  <si>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</si>
  <si>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</si>
  <si>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</si>
  <si>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</si>
  <si>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</si>
  <si>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</si>
  <si>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</si>
  <si>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</si>
  <si>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</si>
  <si>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</si>
  <si>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</si>
  <si>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</si>
  <si>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</si>
  <si>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</si>
  <si>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</si>
  <si>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</si>
  <si>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</si>
  <si>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</si>
  <si>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</si>
  <si>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</si>
  <si>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</si>
  <si>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</si>
  <si>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</si>
  <si>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</si>
  <si>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</si>
  <si>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</si>
  <si>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</si>
  <si>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</si>
  <si>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</si>
  <si>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</si>
  <si>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</si>
  <si>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</si>
  <si>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</si>
  <si>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</si>
  <si>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</si>
  <si>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</si>
  <si>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</si>
  <si>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</si>
  <si>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</si>
  <si>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</si>
  <si>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</si>
  <si>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</si>
  <si>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</si>
  <si>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</si>
  <si>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</si>
  <si>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</si>
  <si>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</si>
  <si>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</si>
  <si>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</si>
  <si>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</si>
  <si>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</si>
  <si>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</si>
  <si>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</si>
  <si>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</si>
  <si>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</si>
  <si>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</si>
  <si>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</si>
  <si>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</si>
  <si>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</si>
  <si>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</si>
  <si>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</si>
  <si>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</si>
  <si>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</si>
  <si>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</si>
  <si>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</si>
  <si>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</si>
  <si>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</si>
  <si>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</si>
  <si>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</si>
  <si>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</si>
  <si>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</si>
  <si>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</si>
  <si>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</si>
  <si>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</si>
  <si>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</si>
  <si>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</si>
  <si>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</si>
  <si>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</si>
  <si>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</si>
  <si>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</si>
  <si>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</si>
  <si>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</si>
  <si>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</si>
  <si>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</si>
  <si>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</si>
  <si>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</si>
  <si>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</si>
  <si>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</si>
  <si>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</si>
  <si>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</si>
  <si>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</si>
  <si>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</si>
  <si>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</si>
  <si>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</si>
  <si>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</si>
  <si>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</si>
  <si>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</si>
  <si>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</si>
  <si>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</si>
  <si>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</si>
  <si>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</si>
  <si>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</si>
  <si>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</si>
  <si>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</si>
  <si>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</si>
  <si>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</si>
  <si>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</si>
  <si>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</si>
  <si>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</si>
  <si>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</si>
  <si>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</si>
  <si>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</si>
  <si>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</si>
  <si>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</si>
  <si>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</si>
  <si>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</si>
  <si>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</si>
  <si>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</si>
  <si>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</si>
  <si>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</si>
  <si>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</si>
  <si>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</si>
  <si>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</si>
  <si>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</si>
  <si>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</si>
  <si>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</si>
  <si>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</si>
  <si>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</si>
  <si>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</si>
  <si>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</si>
  <si>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</si>
  <si>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</si>
  <si>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</si>
  <si>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</si>
  <si>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</si>
  <si>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</si>
  <si>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</si>
  <si>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</si>
  <si>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</si>
  <si>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</si>
  <si>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</si>
  <si>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</si>
  <si>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</si>
  <si>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</si>
  <si>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</si>
  <si>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</si>
  <si>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</si>
  <si>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</si>
  <si>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</si>
  <si>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</si>
  <si>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</si>
  <si>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</si>
  <si>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</si>
  <si>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</si>
  <si>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</si>
  <si>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</si>
  <si>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</si>
  <si>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</si>
  <si>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</si>
  <si>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</si>
  <si>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</si>
  <si>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</si>
  <si>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</si>
  <si>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</si>
  <si>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</si>
  <si>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</si>
  <si>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</si>
  <si>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</si>
  <si>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</si>
  <si>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</si>
  <si>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</si>
  <si>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</si>
  <si>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</si>
  <si>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</si>
  <si>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</si>
  <si>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</si>
  <si>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</si>
  <si>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</si>
  <si>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</si>
  <si>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</si>
  <si>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</si>
  <si>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</si>
  <si>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</si>
  <si>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</si>
  <si>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</si>
  <si>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</si>
  <si>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</si>
  <si>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</si>
  <si>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</si>
  <si>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</si>
  <si>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</si>
  <si>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</si>
  <si>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</si>
  <si>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</si>
  <si>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</si>
  <si>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</si>
  <si>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</si>
  <si>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</si>
  <si>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</si>
  <si>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</si>
  <si>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</si>
  <si>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</si>
  <si>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</si>
  <si>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</si>
  <si>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</si>
  <si>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</si>
  <si>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</si>
  <si>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</si>
  <si>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</si>
  <si>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</si>
  <si>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</si>
  <si>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</si>
  <si>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</si>
  <si>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</si>
  <si>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</si>
  <si>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</si>
  <si>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</si>
  <si>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</si>
  <si>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</si>
  <si>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</si>
  <si>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</si>
  <si>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</si>
  <si>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</si>
  <si>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</si>
  <si>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</si>
  <si>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</si>
  <si>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</si>
  <si>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</si>
  <si>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</si>
  <si>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</si>
  <si>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</si>
  <si>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</si>
  <si>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</si>
  <si>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</si>
  <si>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</si>
  <si>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</si>
  <si>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</si>
  <si>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</si>
  <si>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</si>
  <si>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</si>
  <si>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</si>
  <si>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</si>
  <si>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</si>
  <si>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</si>
  <si>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</si>
  <si>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</si>
  <si>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</si>
  <si>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</si>
  <si>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</si>
  <si>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</si>
  <si>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</si>
  <si>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</si>
  <si>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</si>
  <si>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</si>
  <si>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</si>
  <si>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</si>
  <si>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</si>
  <si>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</si>
  <si>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</si>
  <si>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</si>
  <si>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</si>
  <si>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</si>
  <si>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</si>
  <si>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</si>
  <si>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</si>
  <si>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</si>
  <si>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</si>
  <si>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</si>
  <si>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</si>
  <si>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</si>
  <si>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</si>
  <si>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</si>
  <si>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</si>
  <si>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</si>
  <si>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</si>
  <si>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</si>
  <si>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</si>
  <si>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</si>
  <si>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</si>
  <si>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</si>
  <si>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</si>
  <si>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</si>
  <si>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</si>
  <si>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</si>
  <si>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</si>
  <si>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</si>
  <si>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</si>
  <si>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</si>
  <si>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</si>
  <si>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</si>
  <si>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</si>
  <si>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</si>
  <si>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</si>
  <si>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</si>
  <si>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</si>
  <si>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</si>
  <si>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</si>
  <si>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</si>
  <si>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</si>
  <si>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</si>
  <si>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</si>
  <si>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</si>
  <si>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</si>
  <si>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</si>
  <si>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</si>
  <si>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</si>
  <si>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</si>
  <si>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</si>
  <si>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</si>
  <si>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</si>
  <si>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</si>
  <si>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</si>
  <si>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</si>
  <si>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</si>
  <si>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</si>
  <si>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</si>
  <si>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</si>
  <si>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</si>
  <si>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</si>
  <si>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</si>
  <si>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</si>
  <si>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</si>
  <si>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</si>
  <si>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</si>
  <si>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</si>
  <si>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</si>
  <si>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</si>
  <si>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</si>
  <si>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</si>
  <si>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</si>
  <si>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</si>
  <si>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</si>
  <si>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</si>
  <si>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</si>
  <si>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</si>
  <si>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</si>
  <si>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</si>
  <si>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</si>
  <si>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</si>
  <si>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</si>
  <si>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</si>
  <si>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</si>
  <si>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</si>
  <si>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</si>
  <si>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</si>
  <si>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</si>
  <si>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</si>
  <si>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</si>
  <si>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</si>
  <si>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</si>
  <si>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</si>
  <si>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</si>
  <si>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</si>
  <si>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</si>
  <si>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</si>
  <si>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</si>
  <si>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</si>
  <si>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</si>
  <si>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</si>
  <si>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</si>
  <si>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</si>
  <si>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</si>
  <si>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</si>
  <si>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</si>
  <si>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</si>
  <si>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</si>
  <si>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</si>
  <si>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</si>
  <si>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</si>
  <si>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</si>
  <si>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</si>
  <si>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</si>
  <si>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</si>
  <si>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</si>
  <si>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</si>
  <si>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</si>
  <si>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</si>
  <si>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</si>
  <si>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</si>
  <si>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</si>
  <si>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</si>
  <si>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</si>
  <si>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</si>
  <si>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</si>
  <si>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</si>
  <si>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</si>
  <si>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</si>
  <si>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</si>
  <si>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</si>
  <si>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</si>
  <si>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</si>
  <si>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</si>
  <si>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</si>
  <si>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</si>
  <si>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</si>
  <si>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</si>
  <si>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</si>
  <si>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</si>
  <si>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</si>
  <si>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</si>
  <si>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</si>
  <si>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</si>
  <si>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</si>
  <si>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</si>
  <si>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</si>
  <si>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</si>
  <si>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</si>
  <si>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</si>
  <si>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</si>
  <si>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</si>
  <si>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</si>
  <si>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</si>
  <si>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</si>
  <si>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</si>
  <si>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</si>
  <si>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</si>
  <si>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</si>
  <si>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</si>
  <si>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</si>
  <si>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</si>
  <si>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</si>
  <si>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</si>
  <si>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</si>
  <si>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</si>
  <si>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</si>
  <si>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</si>
  <si>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</si>
  <si>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</si>
  <si>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</si>
  <si>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</si>
  <si>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</si>
  <si>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</si>
  <si>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</si>
  <si>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</si>
  <si>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</si>
  <si>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</si>
  <si>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</si>
  <si>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</si>
  <si>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</si>
  <si>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</si>
  <si>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</si>
  <si>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</si>
  <si>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</si>
  <si>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</si>
  <si>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</si>
  <si>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</si>
  <si>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</si>
  <si>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</si>
  <si>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</si>
  <si>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</si>
  <si>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</si>
  <si>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</si>
  <si>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</si>
  <si>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</si>
  <si>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</si>
  <si>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</si>
  <si>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</si>
  <si>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</si>
  <si>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</si>
  <si>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</si>
  <si>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</si>
  <si>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</si>
  <si>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</si>
  <si>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</si>
  <si>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</si>
  <si>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</si>
  <si>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</si>
  <si>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</si>
  <si>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</si>
  <si>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</si>
  <si>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</si>
  <si>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</si>
  <si>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</si>
  <si>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</si>
  <si>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</si>
  <si>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</si>
  <si>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</si>
  <si>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</si>
  <si>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</si>
  <si>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</si>
  <si>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</si>
  <si>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</si>
  <si>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</si>
  <si>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</si>
  <si>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</si>
  <si>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</si>
  <si>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</si>
  <si>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</si>
  <si>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</si>
  <si>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</si>
  <si>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</si>
  <si>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</si>
  <si>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</si>
  <si>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</si>
  <si>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</si>
  <si>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</si>
  <si>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</si>
  <si>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</si>
  <si>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</si>
  <si>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</si>
  <si>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</si>
  <si>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</si>
  <si>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</si>
  <si>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</si>
  <si>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</si>
  <si>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</si>
  <si>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</si>
  <si>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</si>
  <si>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</si>
  <si>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</si>
  <si>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</si>
  <si>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</si>
  <si>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</si>
  <si>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</si>
  <si>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</si>
  <si>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</si>
  <si>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</si>
  <si>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</si>
  <si>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</si>
  <si>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</si>
  <si>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</si>
  <si>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</si>
  <si>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</si>
  <si>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</si>
  <si>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</si>
  <si>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</si>
  <si>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</si>
  <si>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</si>
  <si>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</si>
  <si>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</si>
  <si>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</si>
  <si>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</si>
  <si>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</si>
  <si>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</si>
  <si>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</si>
  <si>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</si>
  <si>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</si>
  <si>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</si>
  <si>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</si>
  <si>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</si>
  <si>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</si>
  <si>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</si>
  <si>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</si>
  <si>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</si>
  <si>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</si>
  <si>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</si>
  <si>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</si>
  <si>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</si>
  <si>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</si>
  <si>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</si>
  <si>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</si>
  <si>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</si>
  <si>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</si>
  <si>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</si>
  <si>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</si>
  <si>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</si>
  <si>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</si>
  <si>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</si>
  <si>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</si>
  <si>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</si>
  <si>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</si>
  <si>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</si>
  <si>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</si>
  <si>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</si>
  <si>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</si>
  <si>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</si>
  <si>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</si>
  <si>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</si>
  <si>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</si>
  <si>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</si>
  <si>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</si>
  <si>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</si>
  <si>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</si>
  <si>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</si>
  <si>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</si>
  <si>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</si>
  <si>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</si>
  <si>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</si>
  <si>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</si>
  <si>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</si>
  <si>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</si>
  <si>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</si>
  <si>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</si>
  <si>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</si>
  <si>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</si>
  <si>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</si>
  <si>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</si>
  <si>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</si>
  <si>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</si>
  <si>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</si>
  <si>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</si>
  <si>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</si>
  <si>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</si>
  <si>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</si>
  <si>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</si>
  <si>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</si>
  <si>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</si>
  <si>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</si>
  <si>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</si>
  <si>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</si>
  <si>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</si>
  <si>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</si>
  <si>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</si>
  <si>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</si>
  <si>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</si>
  <si>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</si>
  <si>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</si>
  <si>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</si>
  <si>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</si>
  <si>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</si>
  <si>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</si>
  <si>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</si>
  <si>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</si>
  <si>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</si>
  <si>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</si>
  <si>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</si>
  <si>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</si>
  <si>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</si>
  <si>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</si>
  <si>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</si>
  <si>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</si>
  <si>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</si>
  <si>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</si>
  <si>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</si>
  <si>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</si>
  <si>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</si>
  <si>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</si>
  <si>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</si>
  <si>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</si>
  <si>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</si>
  <si>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</si>
  <si>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</si>
  <si>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</si>
  <si>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</si>
  <si>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</si>
  <si>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</si>
  <si>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</si>
  <si>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</si>
  <si>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</si>
  <si>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</si>
  <si>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</si>
  <si>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</si>
  <si>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</si>
  <si>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</si>
  <si>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</si>
  <si>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</si>
  <si>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</si>
  <si>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</si>
  <si>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</si>
  <si>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</si>
  <si>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</si>
  <si>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</si>
  <si>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</si>
  <si>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</si>
  <si>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</si>
  <si>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</si>
  <si>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</si>
  <si>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</si>
  <si>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</si>
  <si>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</si>
  <si>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</si>
  <si>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</si>
  <si>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</si>
  <si>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</si>
  <si>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</si>
  <si>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</si>
  <si>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</si>
  <si>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</si>
  <si>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</si>
  <si>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</si>
  <si>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</si>
  <si>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</si>
  <si>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</si>
  <si>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</si>
  <si>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</si>
  <si>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</si>
  <si>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</si>
  <si>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</si>
  <si>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</si>
  <si>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</si>
  <si>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</si>
  <si>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</si>
  <si>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</si>
  <si>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</si>
  <si>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</si>
  <si>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</si>
  <si>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</si>
  <si>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</si>
  <si>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</si>
  <si>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</si>
  <si>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</si>
  <si>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</si>
  <si>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</si>
  <si>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</si>
  <si>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</si>
  <si>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</si>
  <si>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</si>
  <si>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</si>
  <si>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</si>
  <si>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</si>
  <si>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</si>
  <si>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</si>
  <si>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</si>
  <si>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</si>
  <si>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</si>
  <si>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</si>
  <si>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</si>
  <si>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</si>
  <si>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</si>
  <si>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</si>
  <si>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</si>
  <si>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</si>
  <si>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</si>
  <si>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</si>
  <si>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</si>
  <si>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</si>
  <si>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</si>
  <si>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</si>
  <si>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</si>
  <si>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</si>
  <si>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</si>
  <si>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</si>
  <si>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</si>
  <si>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</si>
  <si>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</si>
  <si>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</si>
  <si>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</si>
  <si>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</si>
  <si>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</si>
  <si>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</si>
  <si>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</si>
  <si>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</si>
  <si>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</si>
  <si>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</si>
  <si>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</si>
  <si>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</si>
  <si>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</si>
  <si>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</si>
  <si>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</si>
  <si>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</si>
  <si>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</si>
  <si>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</si>
  <si>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</si>
  <si>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</si>
  <si>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</si>
  <si>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</si>
  <si>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</si>
  <si>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</si>
  <si>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</si>
  <si>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</si>
  <si>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</si>
  <si>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</si>
  <si>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</si>
  <si>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</si>
  <si>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</si>
  <si>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</si>
  <si>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</si>
  <si>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</si>
  <si>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</si>
  <si>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</si>
  <si>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</si>
  <si>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</si>
  <si>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</si>
  <si>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</si>
  <si>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</si>
  <si>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</si>
  <si>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</si>
  <si>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</si>
  <si>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</si>
  <si>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</si>
  <si>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</si>
  <si>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</si>
  <si>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</si>
  <si>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</si>
  <si>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</si>
  <si>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</si>
  <si>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</si>
  <si>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</si>
  <si>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</si>
  <si>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</si>
  <si>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</si>
  <si>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</si>
  <si>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</si>
  <si>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</si>
  <si>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</si>
  <si>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</si>
  <si>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</si>
  <si>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</si>
  <si>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</si>
  <si>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</si>
  <si>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</si>
  <si>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</si>
  <si>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</si>
  <si>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</si>
  <si>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</si>
  <si>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</si>
  <si>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</si>
  <si>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</si>
  <si>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</si>
  <si>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</si>
  <si>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</si>
  <si>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</si>
  <si>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</si>
  <si>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</si>
  <si>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</si>
  <si>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</si>
  <si>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</si>
  <si>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</si>
  <si>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</si>
  <si>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</si>
  <si>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</si>
  <si>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</si>
  <si>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</si>
  <si>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</si>
  <si>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</si>
  <si>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</si>
  <si>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</si>
  <si>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</si>
  <si>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</si>
  <si>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</si>
  <si>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</si>
  <si>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</si>
  <si>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</si>
  <si>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</si>
  <si>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</si>
  <si>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</si>
  <si>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</si>
  <si>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</si>
  <si>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</si>
  <si>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</si>
  <si>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</si>
  <si>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</si>
  <si>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</si>
  <si>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</si>
  <si>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</si>
  <si>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</si>
  <si>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</si>
  <si>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</si>
  <si>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</si>
  <si>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</si>
  <si>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</si>
  <si>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</si>
  <si>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</si>
  <si>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</si>
  <si>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</si>
  <si>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</si>
  <si>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</si>
  <si>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</si>
  <si>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</si>
  <si>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</si>
  <si>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</si>
  <si>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</si>
  <si>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</si>
  <si>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</si>
  <si>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</si>
  <si>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</si>
  <si>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</si>
  <si>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</si>
  <si>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</si>
  <si>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</si>
  <si>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</si>
  <si>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</si>
  <si>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</si>
  <si>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</si>
  <si>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</si>
  <si>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</si>
  <si>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</si>
  <si>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</si>
  <si>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</si>
  <si>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</si>
  <si>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</si>
  <si>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</si>
  <si>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</si>
  <si>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</si>
  <si>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</si>
  <si>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</si>
  <si>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</si>
  <si>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</si>
  <si>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</si>
  <si>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</si>
  <si>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</si>
  <si>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</si>
  <si>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</si>
  <si>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</si>
  <si>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</si>
  <si>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</si>
  <si>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</si>
  <si>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</si>
  <si>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</si>
  <si>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</si>
  <si>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</si>
  <si>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</si>
  <si>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</si>
  <si>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</si>
  <si>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</si>
  <si>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</si>
  <si>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</si>
  <si>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</si>
  <si>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</si>
  <si>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</si>
  <si>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</si>
  <si>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</si>
  <si>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</si>
  <si>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</si>
  <si>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</si>
  <si>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</si>
  <si>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</si>
  <si>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</si>
  <si>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</si>
  <si>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</si>
  <si>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</si>
  <si>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</si>
  <si>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</si>
  <si>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</si>
  <si>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</si>
  <si>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</si>
  <si>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</si>
  <si>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</si>
  <si>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</si>
  <si>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</si>
  <si>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</si>
  <si>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</si>
  <si>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</si>
  <si>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</si>
  <si>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</si>
  <si>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</si>
  <si>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</si>
  <si>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</si>
  <si>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</si>
  <si>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</si>
  <si>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</si>
  <si>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</si>
  <si>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</si>
  <si>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</si>
  <si>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</si>
  <si>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</si>
  <si>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</si>
  <si>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</si>
  <si>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</si>
  <si>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</si>
  <si>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</si>
  <si>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</si>
  <si>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</si>
  <si>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</si>
  <si>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</si>
  <si>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</si>
  <si>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</si>
  <si>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</si>
  <si>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</si>
  <si>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</si>
  <si>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</si>
  <si>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</si>
  <si>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</si>
  <si>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</si>
  <si>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</si>
  <si>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</si>
  <si>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</si>
  <si>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</si>
  <si>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</si>
  <si>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</si>
  <si>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</si>
  <si>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</si>
  <si>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</si>
  <si>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</si>
  <si>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</si>
  <si>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</si>
  <si>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</si>
  <si>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</si>
  <si>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</si>
  <si>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</si>
  <si>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</si>
  <si>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</si>
  <si>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</si>
  <si>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</si>
  <si>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</si>
  <si>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</si>
  <si>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</si>
  <si>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</si>
  <si>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</si>
  <si>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</si>
  <si>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</si>
  <si>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</si>
  <si>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</si>
  <si>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</si>
  <si>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</si>
  <si>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</si>
  <si>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</si>
  <si>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</si>
  <si>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</si>
  <si>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</si>
  <si>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</si>
  <si>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</si>
  <si>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</si>
  <si>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</si>
  <si>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</si>
  <si>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</si>
  <si>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</si>
  <si>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</si>
  <si>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</si>
  <si>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</si>
  <si>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</si>
  <si>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</si>
  <si>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</si>
  <si>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</si>
  <si>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</si>
  <si>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</si>
  <si>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</si>
  <si>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</si>
  <si>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</si>
  <si>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</si>
  <si>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</si>
  <si>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</si>
  <si>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</si>
  <si>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</si>
  <si>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</si>
  <si>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</si>
  <si>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</si>
  <si>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</si>
  <si>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</si>
  <si>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</si>
  <si>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</si>
  <si>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</si>
  <si>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</si>
  <si>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</si>
  <si>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</si>
  <si>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</si>
  <si>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</si>
  <si>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</si>
  <si>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</si>
  <si>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</si>
  <si>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</si>
  <si>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</si>
  <si>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</si>
  <si>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</si>
  <si>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</si>
  <si>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</si>
  <si>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</si>
  <si>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</si>
  <si>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</si>
  <si>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</si>
  <si>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</si>
  <si>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</si>
  <si>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</si>
  <si>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</si>
  <si>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</si>
  <si>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</si>
  <si>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</si>
  <si>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</si>
  <si>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</si>
  <si>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</si>
  <si>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</si>
  <si>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</si>
  <si>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</si>
  <si>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</si>
  <si>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</si>
  <si>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</si>
  <si>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</si>
  <si>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</si>
  <si>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</si>
  <si>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</si>
  <si>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</si>
  <si>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</si>
  <si>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</si>
  <si>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</si>
  <si>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</si>
  <si>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</si>
  <si>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</si>
  <si>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</si>
  <si>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</si>
  <si>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</si>
  <si>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</si>
  <si>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</si>
  <si>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</si>
  <si>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</si>
  <si>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</si>
  <si>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</si>
  <si>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</si>
  <si>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</si>
  <si>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</si>
  <si>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</si>
  <si>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</si>
  <si>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</si>
  <si>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</si>
  <si>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</si>
  <si>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</si>
  <si>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</si>
  <si>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</si>
  <si>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</si>
  <si>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</si>
  <si>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</si>
  <si>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</si>
  <si>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</si>
  <si>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</si>
  <si>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</si>
  <si>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</si>
  <si>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</si>
  <si>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</si>
  <si>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</si>
  <si>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</si>
  <si>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</si>
  <si>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</si>
  <si>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</si>
  <si>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</si>
  <si>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</si>
  <si>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</si>
  <si>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</si>
  <si>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</si>
  <si>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</si>
  <si>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</si>
  <si>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</si>
  <si>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</si>
  <si>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</si>
  <si>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</si>
  <si>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</si>
  <si>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</si>
  <si>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</si>
  <si>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</si>
  <si>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</si>
  <si>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</si>
  <si>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</si>
  <si>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</si>
  <si>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</si>
  <si>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</si>
  <si>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</si>
  <si>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</si>
  <si>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</si>
  <si>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</si>
  <si>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</si>
  <si>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</si>
  <si>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</si>
  <si>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</si>
  <si>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</si>
  <si>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</si>
  <si>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</si>
  <si>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</si>
  <si>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</si>
  <si>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</si>
  <si>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</si>
  <si>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</si>
  <si>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</si>
  <si>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</si>
  <si>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</si>
  <si>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</si>
  <si>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</si>
  <si>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</si>
  <si>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</si>
  <si>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</si>
  <si>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</si>
  <si>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</si>
  <si>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</si>
  <si>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</si>
  <si>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</si>
  <si>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</si>
  <si>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</si>
  <si>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</si>
  <si>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</si>
  <si>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</si>
  <si>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</si>
  <si>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</si>
  <si>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</si>
  <si>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</si>
  <si>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</si>
  <si>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</si>
  <si>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</si>
  <si>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</si>
  <si>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</si>
  <si>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</si>
  <si>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</si>
  <si>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</si>
  <si>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</si>
  <si>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</si>
  <si>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</si>
  <si>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</si>
  <si>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</si>
  <si>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</si>
  <si>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</si>
  <si>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</si>
  <si>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</si>
  <si>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</si>
  <si>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</si>
  <si>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</si>
  <si>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</si>
  <si>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</si>
  <si>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</si>
  <si>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</si>
  <si>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</si>
  <si>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</si>
  <si>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</si>
  <si>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</si>
  <si>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</si>
  <si>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</si>
  <si>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</si>
  <si>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</si>
  <si>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</si>
  <si>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</si>
  <si>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</si>
  <si>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</si>
  <si>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</si>
  <si>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</si>
  <si>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</si>
  <si>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</si>
  <si>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</si>
  <si>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</si>
  <si>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</si>
  <si>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</si>
  <si>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</si>
  <si>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</si>
  <si>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</si>
  <si>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</si>
  <si>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</si>
  <si>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</si>
  <si>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</si>
  <si>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</si>
  <si>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</si>
  <si>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</si>
  <si>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</si>
  <si>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</si>
  <si>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</si>
  <si>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</si>
  <si>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</si>
  <si>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</si>
  <si>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</si>
  <si>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</si>
  <si>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</si>
  <si>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</si>
  <si>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</si>
  <si>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</si>
  <si>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</si>
  <si>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</si>
  <si>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</si>
  <si>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</si>
  <si>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</si>
  <si>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</si>
  <si>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</si>
  <si>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</si>
  <si>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</si>
  <si>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</si>
  <si>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</si>
  <si>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</si>
  <si>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</si>
  <si>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</si>
  <si>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</si>
  <si>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</si>
  <si>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</si>
  <si>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</si>
  <si>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</si>
  <si>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</si>
  <si>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</si>
  <si>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</si>
  <si>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</si>
  <si>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</si>
  <si>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</si>
  <si>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</si>
  <si>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</si>
  <si>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</si>
  <si>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</si>
  <si>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</si>
  <si>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</si>
  <si>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</si>
  <si>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</si>
  <si>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</si>
  <si>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</si>
  <si>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</si>
  <si>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</si>
  <si>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</si>
  <si>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</si>
  <si>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</si>
  <si>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</si>
  <si>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</si>
  <si>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</si>
  <si>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</si>
  <si>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</si>
  <si>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</si>
  <si>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</si>
  <si>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</si>
  <si>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</si>
  <si>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</si>
  <si>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</si>
  <si>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</si>
  <si>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</si>
  <si>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</si>
  <si>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</si>
  <si>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</si>
  <si>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</si>
  <si>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</si>
  <si>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</si>
  <si>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</si>
  <si>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</si>
  <si>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</si>
  <si>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</si>
  <si>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</si>
  <si>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</si>
  <si>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</si>
  <si>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</si>
  <si>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</si>
  <si>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</si>
  <si>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</si>
  <si>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</si>
  <si>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</si>
  <si>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</si>
  <si>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</si>
  <si>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</si>
  <si>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</si>
  <si>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</si>
  <si>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</si>
  <si>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</si>
  <si>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</si>
  <si>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</si>
  <si>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</si>
  <si>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</si>
  <si>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</si>
  <si>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</si>
  <si>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</si>
  <si>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</si>
  <si>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</si>
  <si>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</si>
  <si>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</si>
  <si>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</si>
  <si>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</si>
  <si>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</si>
  <si>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</si>
  <si>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</si>
  <si>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</si>
  <si>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</si>
  <si>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</si>
  <si>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</si>
  <si>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</si>
  <si>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</si>
  <si>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</si>
  <si>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</si>
  <si>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</si>
  <si>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</si>
  <si>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</si>
  <si>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</si>
  <si>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</si>
  <si>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</si>
  <si>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</si>
  <si>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</si>
  <si>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</si>
  <si>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</si>
  <si>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</si>
  <si>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</si>
  <si>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</si>
  <si>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</si>
  <si>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</si>
  <si>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</si>
  <si>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</si>
  <si>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</si>
  <si>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</si>
  <si>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</si>
  <si>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</si>
  <si>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</si>
  <si>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</si>
  <si>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</si>
  <si>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</si>
  <si>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</si>
  <si>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</si>
  <si>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</si>
  <si>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</si>
  <si>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</si>
  <si>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</si>
  <si>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</si>
  <si>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</si>
  <si>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</si>
  <si>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</si>
  <si>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</si>
  <si>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</si>
  <si>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</si>
  <si>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</si>
  <si>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</si>
  <si>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</si>
  <si>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</si>
  <si>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</si>
  <si>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</si>
  <si>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</si>
  <si>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</si>
  <si>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</si>
  <si>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</si>
  <si>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</si>
  <si>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</si>
  <si>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</si>
  <si>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</si>
  <si>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</si>
  <si>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</si>
  <si>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</si>
  <si>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</si>
  <si>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</si>
  <si>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</si>
  <si>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</si>
  <si>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</si>
  <si>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</si>
  <si>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</si>
  <si>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</si>
  <si>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</si>
  <si>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</si>
  <si>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</si>
  <si>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</si>
  <si>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</si>
  <si>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</si>
  <si>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</si>
  <si>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</si>
  <si>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</si>
  <si>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</si>
  <si>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</si>
  <si>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</si>
  <si>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</si>
  <si>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</si>
  <si>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</si>
  <si>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</si>
  <si>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</si>
  <si>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</si>
  <si>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</si>
  <si>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</si>
  <si>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</si>
  <si>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</si>
  <si>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</si>
  <si>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</si>
  <si>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</si>
  <si>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</si>
  <si>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</si>
  <si>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</si>
  <si>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</si>
  <si>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</si>
  <si>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</si>
  <si>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</si>
  <si>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</si>
  <si>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</si>
  <si>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</si>
  <si>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</si>
  <si>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</si>
  <si>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</si>
  <si>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</si>
  <si>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</si>
  <si>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</si>
  <si>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</si>
  <si>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</si>
  <si>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</si>
  <si>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</si>
  <si>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</si>
  <si>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</si>
  <si>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</si>
  <si>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</si>
  <si>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</si>
  <si>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</si>
  <si>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</si>
  <si>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</si>
  <si>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</si>
  <si>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</si>
  <si>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</si>
  <si>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</si>
  <si>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</si>
  <si>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</si>
  <si>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</si>
  <si>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</si>
  <si>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</si>
  <si>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</si>
  <si>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</si>
  <si>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</si>
  <si>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</si>
  <si>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</si>
  <si>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</si>
  <si>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</si>
  <si>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</si>
  <si>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</si>
  <si>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</si>
  <si>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</si>
  <si>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</si>
  <si>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</si>
  <si>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</si>
  <si>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</si>
  <si>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</si>
  <si>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</si>
  <si>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</si>
  <si>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</si>
  <si>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</si>
  <si>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</si>
  <si>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</si>
  <si>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</si>
  <si>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</si>
  <si>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</si>
  <si>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</si>
  <si>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</si>
  <si>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</si>
  <si>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</si>
  <si>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</si>
  <si>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</si>
  <si>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</si>
  <si>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</si>
  <si>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</si>
  <si>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</si>
  <si>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</si>
  <si>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</si>
  <si>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</si>
  <si>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</si>
  <si>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</si>
  <si>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</si>
  <si>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</si>
  <si>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</si>
  <si>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</si>
  <si>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</si>
  <si>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</si>
  <si>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</si>
  <si>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</si>
  <si>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</si>
  <si>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</si>
  <si>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</si>
  <si>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</si>
  <si>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</si>
  <si>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</si>
  <si>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</si>
  <si>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</si>
  <si>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</si>
  <si>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</si>
  <si>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</si>
  <si>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</si>
  <si>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</si>
  <si>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</si>
  <si>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</si>
  <si>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</si>
  <si>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</si>
  <si>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</si>
  <si>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</si>
  <si>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</si>
  <si>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</si>
  <si>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</si>
  <si>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</si>
  <si>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</si>
  <si>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</si>
  <si>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</si>
  <si>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</si>
  <si>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</si>
  <si>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</si>
  <si>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</si>
  <si>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</si>
  <si>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</si>
  <si>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</si>
  <si>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</si>
  <si>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</si>
  <si>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</si>
  <si>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</si>
  <si>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</si>
  <si>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</si>
  <si>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</si>
  <si>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</si>
  <si>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</si>
  <si>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</si>
  <si>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</si>
  <si>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</si>
  <si>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</si>
  <si>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</si>
  <si>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</si>
  <si>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</si>
  <si>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</si>
  <si>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</si>
  <si>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</si>
  <si>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</si>
  <si>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</si>
  <si>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</si>
  <si>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</si>
  <si>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</si>
  <si>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</si>
  <si>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</si>
  <si>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</si>
  <si>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</si>
  <si>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</si>
  <si>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</si>
  <si>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</si>
  <si>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</si>
  <si>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</si>
  <si>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</si>
  <si>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</si>
  <si>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</si>
  <si>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</si>
  <si>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</si>
  <si>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</si>
  <si>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</si>
  <si>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</si>
  <si>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</si>
  <si>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</si>
  <si>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</si>
  <si>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</si>
  <si>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</si>
  <si>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</si>
  <si>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</si>
  <si>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</si>
  <si>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</si>
  <si>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</si>
  <si>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</si>
  <si>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</si>
  <si>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</si>
  <si>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</si>
  <si>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</si>
  <si>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</si>
  <si>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</si>
  <si>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</si>
  <si>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</si>
  <si>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</si>
  <si>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</si>
  <si>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</si>
  <si>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</si>
  <si>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</si>
  <si>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</si>
  <si>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</si>
  <si>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</si>
  <si>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</si>
  <si>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</si>
  <si>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</si>
  <si>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</si>
  <si>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</si>
  <si>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</si>
  <si>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</si>
  <si>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</si>
  <si>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</si>
  <si>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</si>
  <si>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</si>
  <si>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</si>
  <si>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</si>
  <si>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</si>
  <si>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</si>
  <si>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</si>
  <si>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</si>
  <si>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</si>
  <si>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</si>
  <si>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</si>
  <si>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</si>
  <si>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</si>
  <si>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</si>
  <si>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</si>
  <si>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</si>
  <si>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</si>
  <si>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</si>
  <si>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</si>
  <si>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</si>
  <si>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</si>
  <si>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</si>
  <si>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</si>
  <si>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</si>
  <si>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</si>
  <si>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</si>
  <si>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</si>
  <si>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</si>
  <si>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</si>
  <si>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</si>
  <si>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</si>
  <si>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</si>
  <si>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</si>
  <si>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</si>
  <si>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</si>
  <si>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</si>
  <si>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</si>
  <si>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</si>
  <si>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</si>
  <si>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</si>
  <si>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</si>
  <si>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</si>
  <si>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</si>
  <si>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</si>
  <si>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</si>
  <si>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</si>
  <si>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</si>
  <si>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</si>
  <si>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</si>
  <si>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</si>
  <si>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</si>
  <si>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</si>
  <si>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</si>
  <si>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</si>
  <si>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</si>
  <si>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</si>
  <si>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</si>
  <si>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</si>
  <si>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</si>
  <si>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</si>
  <si>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</si>
  <si>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</si>
  <si>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</si>
  <si>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</si>
  <si>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</si>
  <si>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</si>
  <si>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</si>
  <si>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</si>
  <si>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</si>
  <si>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</si>
  <si>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</si>
  <si>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</si>
  <si>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</si>
  <si>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</si>
  <si>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</si>
  <si>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</si>
  <si>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</si>
  <si>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</si>
  <si>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</si>
  <si>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</si>
  <si>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</si>
  <si>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</si>
  <si>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</si>
  <si>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</si>
  <si>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</si>
  <si>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</si>
  <si>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</si>
  <si>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</si>
  <si>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</si>
  <si>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</si>
  <si>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</si>
  <si>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</si>
  <si>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</si>
  <si>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</si>
  <si>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</si>
  <si>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</si>
  <si>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</si>
  <si>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</si>
  <si>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</si>
  <si>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</si>
  <si>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</si>
  <si>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</si>
  <si>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</si>
  <si>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</si>
  <si>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</si>
  <si>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</si>
  <si>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</si>
  <si>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</si>
  <si>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</si>
  <si>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</si>
  <si>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</si>
  <si>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</si>
  <si>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</si>
  <si>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</si>
  <si>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</si>
  <si>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</si>
  <si>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</si>
  <si>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</si>
  <si>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</si>
  <si>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</si>
  <si>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</si>
  <si>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</si>
  <si>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</si>
  <si>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</si>
  <si>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</si>
  <si>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</si>
  <si>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</si>
  <si>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</si>
  <si>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</si>
  <si>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</si>
  <si>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</si>
  <si>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</si>
  <si>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</si>
  <si>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</si>
  <si>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</si>
  <si>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</si>
  <si>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</si>
  <si>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</si>
  <si>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</si>
  <si>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</si>
  <si>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</si>
  <si>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</si>
  <si>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</si>
  <si>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</si>
  <si>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</si>
  <si>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</si>
  <si>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</si>
  <si>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</si>
  <si>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</si>
  <si>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</si>
  <si>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</si>
  <si>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</si>
  <si>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</si>
  <si>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</si>
  <si>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</si>
  <si>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</si>
  <si>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</si>
  <si>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</si>
  <si>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</si>
  <si>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</si>
  <si>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</si>
  <si>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</si>
  <si>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</si>
  <si>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</si>
  <si>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</si>
  <si>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</si>
  <si>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</si>
  <si>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</si>
  <si>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</si>
  <si>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</si>
  <si>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</si>
  <si>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</si>
  <si>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</si>
  <si>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</si>
  <si>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</si>
  <si>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</si>
  <si>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</si>
  <si>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</si>
  <si>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</si>
  <si>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</si>
  <si>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</si>
  <si>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</si>
  <si>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</si>
  <si>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</si>
  <si>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</si>
  <si>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</si>
  <si>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</si>
  <si>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</si>
  <si>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</si>
  <si>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</si>
  <si>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</si>
  <si>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</si>
  <si>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</si>
  <si>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</si>
  <si>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</si>
  <si>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</si>
  <si>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</si>
  <si>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</si>
  <si>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</si>
  <si>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</si>
  <si>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</si>
  <si>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</si>
  <si>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</si>
  <si>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</si>
  <si>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</si>
  <si>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</si>
  <si>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</si>
  <si>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</si>
  <si>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</si>
  <si>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</si>
  <si>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</si>
  <si>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</si>
  <si>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</si>
  <si>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</si>
  <si>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</si>
  <si>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</si>
  <si>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</si>
  <si>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</si>
  <si>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</si>
  <si>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</si>
  <si>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</si>
  <si>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</si>
  <si>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</si>
  <si>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</si>
  <si>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</si>
  <si>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</si>
  <si>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</si>
  <si>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</si>
  <si>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</si>
  <si>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</si>
  <si>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</si>
  <si>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</si>
  <si>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</si>
  <si>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</si>
  <si>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</si>
  <si>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</si>
  <si>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</si>
  <si>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</si>
  <si>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</si>
  <si>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</si>
  <si>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</si>
  <si>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</si>
  <si>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</si>
  <si>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</si>
  <si>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</si>
  <si>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</si>
  <si>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</si>
  <si>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</si>
  <si>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</si>
  <si>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</si>
  <si>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</si>
  <si>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</si>
  <si>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</si>
  <si>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</si>
  <si>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</si>
  <si>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</si>
  <si>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</si>
  <si>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</si>
  <si>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</si>
  <si>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</si>
  <si>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</si>
  <si>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</si>
  <si>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</si>
  <si>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</si>
  <si>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</si>
  <si>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</si>
  <si>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</si>
  <si>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</si>
  <si>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</si>
  <si>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</si>
  <si>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</si>
  <si>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</si>
  <si>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</si>
  <si>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</si>
  <si>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</si>
  <si>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</si>
  <si>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</si>
  <si>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</si>
  <si>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</si>
  <si>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</si>
  <si>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</si>
  <si>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</si>
  <si>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</si>
  <si>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</si>
  <si>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</si>
  <si>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</si>
  <si>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</si>
  <si>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</si>
  <si>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</si>
  <si>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</si>
  <si>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</si>
  <si>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</si>
  <si>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</si>
  <si>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</si>
  <si>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</si>
  <si>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</si>
  <si>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</si>
  <si>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</si>
  <si>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</si>
  <si>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</si>
  <si>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</si>
  <si>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</si>
  <si>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</si>
  <si>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</si>
  <si>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</si>
  <si>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</si>
  <si>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</si>
  <si>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</si>
  <si>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</si>
  <si>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</si>
  <si>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</si>
  <si>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</si>
  <si>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</si>
  <si>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</si>
  <si>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</si>
  <si>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</si>
  <si>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</si>
  <si>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</si>
  <si>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</si>
  <si>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</si>
  <si>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</si>
  <si>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</si>
  <si>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</si>
  <si>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</si>
  <si>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</si>
  <si>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</si>
  <si>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</si>
  <si>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</si>
  <si>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</si>
  <si>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</si>
  <si>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</si>
  <si>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</si>
  <si>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</si>
  <si>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</si>
  <si>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</si>
  <si>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</si>
  <si>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</si>
  <si>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</si>
  <si>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</si>
  <si>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</si>
  <si>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</si>
  <si>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</si>
  <si>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</si>
  <si>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</si>
  <si>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</si>
  <si>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</si>
  <si>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</si>
  <si>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</si>
  <si>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</si>
  <si>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</si>
  <si>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</si>
  <si>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</si>
  <si>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</si>
  <si>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</si>
  <si>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</si>
  <si>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</si>
  <si>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</si>
  <si>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</si>
  <si>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</si>
  <si>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</si>
  <si>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</si>
  <si>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</si>
  <si>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</si>
  <si>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</si>
  <si>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</si>
  <si>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</si>
  <si>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</si>
  <si>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</si>
  <si>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</si>
  <si>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</si>
  <si>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</si>
  <si>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</si>
  <si>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</si>
  <si>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</si>
  <si>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</si>
  <si>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</si>
  <si>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</si>
  <si>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</si>
  <si>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</si>
  <si>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</si>
  <si>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</si>
  <si>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</si>
  <si>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</si>
  <si>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</si>
  <si>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</si>
  <si>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</si>
  <si>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</si>
  <si>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</si>
  <si>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</si>
  <si>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</si>
  <si>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</si>
  <si>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</si>
  <si>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</si>
  <si>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</si>
  <si>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</si>
  <si>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</si>
  <si>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</si>
  <si>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</si>
  <si>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</si>
  <si>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</si>
  <si>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</si>
  <si>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</si>
  <si>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</si>
  <si>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</si>
  <si>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</si>
  <si>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</si>
  <si>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</si>
  <si>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</si>
  <si>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</si>
  <si>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</si>
  <si>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</si>
  <si>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</si>
  <si>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</si>
  <si>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</si>
  <si>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</si>
  <si>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</si>
  <si>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</si>
  <si>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</si>
  <si>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</si>
  <si>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</si>
  <si>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</si>
  <si>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</si>
  <si>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</si>
  <si>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</si>
  <si>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</si>
  <si>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</si>
  <si>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</si>
  <si>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</si>
  <si>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</si>
  <si>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</si>
  <si>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</si>
  <si>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</si>
  <si>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</si>
  <si>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</si>
  <si>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</si>
  <si>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</si>
  <si>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</si>
  <si>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</si>
  <si>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</si>
  <si>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</si>
  <si>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</si>
  <si>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</si>
  <si>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</si>
  <si>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</si>
  <si>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</si>
  <si>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</si>
  <si>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</si>
  <si>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</si>
  <si>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</si>
  <si>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</si>
  <si>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</si>
  <si>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</si>
  <si>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</si>
  <si>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</si>
  <si>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</si>
  <si>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</si>
  <si>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</si>
  <si>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</si>
  <si>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</si>
  <si>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</si>
  <si>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</si>
  <si>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</si>
  <si>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</si>
  <si>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</si>
  <si>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</si>
  <si>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</si>
  <si>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</si>
  <si>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</si>
  <si>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</si>
  <si>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</si>
  <si>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</si>
  <si>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</si>
  <si>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</si>
  <si>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</si>
  <si>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</si>
  <si>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</si>
  <si>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</si>
  <si>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</si>
  <si>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</si>
  <si>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</si>
  <si>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</si>
  <si>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</si>
  <si>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</si>
  <si>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</si>
  <si>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</si>
  <si>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</si>
  <si>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</si>
  <si>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</si>
  <si>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</si>
  <si>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</si>
  <si>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</si>
  <si>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</si>
  <si>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</si>
  <si>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</si>
  <si>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</si>
  <si>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</si>
  <si>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</si>
  <si>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</si>
  <si>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</si>
  <si>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</si>
  <si>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</si>
  <si>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</si>
  <si>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</si>
  <si>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</si>
  <si>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</si>
  <si>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</si>
  <si>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</si>
  <si>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</si>
  <si>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</si>
  <si>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</si>
  <si>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</si>
  <si>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</si>
  <si>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</si>
  <si>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</si>
  <si>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</si>
  <si>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</si>
  <si>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</si>
  <si>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</si>
  <si>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</si>
  <si>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</si>
  <si>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</si>
  <si>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</si>
  <si>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</si>
  <si>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</si>
  <si>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</si>
  <si>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</si>
  <si>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</si>
  <si>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</si>
  <si>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</si>
  <si>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</si>
  <si>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</si>
  <si>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</si>
  <si>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</si>
  <si>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</si>
  <si>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</si>
  <si>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</si>
  <si>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</si>
  <si>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</si>
  <si>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</si>
  <si>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</si>
  <si>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</si>
  <si>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</si>
  <si>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</si>
  <si>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</si>
  <si>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</si>
  <si>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</si>
  <si>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</si>
  <si>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</si>
  <si>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</si>
  <si>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</si>
  <si>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</si>
  <si>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</si>
  <si>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</si>
  <si>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</si>
  <si>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</si>
  <si>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</si>
  <si>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</si>
  <si>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</si>
  <si>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</si>
  <si>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</si>
  <si>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</si>
  <si>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</si>
  <si>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</si>
  <si>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</si>
  <si>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</si>
  <si>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</si>
  <si>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</si>
  <si>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</si>
  <si>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</si>
  <si>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</si>
  <si>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</si>
  <si>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</si>
  <si>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</si>
  <si>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</si>
  <si>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</si>
  <si>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</si>
  <si>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</si>
  <si>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</si>
  <si>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</si>
  <si>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</si>
  <si>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</si>
  <si>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</si>
  <si>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</si>
  <si>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</si>
  <si>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</si>
  <si>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</si>
  <si>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</si>
  <si>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</si>
  <si>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</si>
  <si>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</si>
  <si>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</si>
  <si>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</si>
  <si>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</si>
  <si>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</si>
  <si>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</si>
  <si>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</si>
  <si>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</si>
  <si>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</si>
  <si>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</si>
  <si>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</si>
  <si>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</si>
  <si>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</si>
  <si>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</si>
  <si>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</si>
  <si>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</si>
  <si>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</si>
  <si>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</si>
  <si>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</si>
  <si>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</si>
  <si>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</si>
  <si>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</si>
  <si>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</si>
  <si>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</si>
  <si>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</si>
  <si>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</si>
  <si>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</si>
  <si>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</si>
  <si>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</si>
  <si>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</si>
  <si>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</si>
  <si>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</si>
  <si>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</si>
  <si>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</si>
  <si>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</si>
  <si>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</si>
  <si>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</si>
  <si>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</si>
  <si>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</si>
  <si>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</si>
  <si>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</si>
  <si>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</si>
  <si>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</si>
  <si>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</si>
  <si>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</si>
  <si>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</si>
  <si>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</si>
  <si>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</si>
  <si>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</si>
  <si>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</si>
  <si>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</si>
  <si>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</si>
  <si>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</si>
  <si>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</si>
  <si>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</si>
  <si>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</si>
  <si>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</si>
  <si>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</si>
  <si>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</si>
  <si>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</si>
  <si>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</si>
  <si>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</si>
  <si>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</si>
  <si>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</si>
  <si>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</si>
  <si>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</si>
  <si>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</si>
  <si>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</si>
  <si>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</si>
  <si>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</si>
  <si>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</si>
  <si>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</si>
  <si>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</si>
  <si>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</si>
  <si>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</si>
  <si>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</si>
  <si>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</si>
  <si>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</si>
  <si>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</si>
  <si>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</si>
  <si>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</si>
  <si>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</si>
  <si>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</si>
  <si>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</si>
  <si>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</si>
  <si>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</si>
  <si>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</si>
  <si>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</si>
  <si>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</si>
  <si>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</si>
  <si>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</si>
  <si>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</si>
  <si>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</si>
  <si>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</si>
  <si>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</si>
  <si>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</si>
  <si>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</si>
  <si>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</si>
  <si>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</si>
  <si>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</si>
  <si>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</si>
  <si>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</si>
  <si>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</si>
  <si>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</si>
  <si>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</si>
  <si>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</si>
  <si>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</si>
  <si>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</si>
  <si>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</si>
  <si>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</si>
  <si>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</si>
  <si>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</si>
  <si>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</si>
  <si>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</si>
  <si>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</si>
  <si>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</si>
  <si>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</si>
  <si>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</si>
  <si>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</si>
  <si>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</si>
  <si>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</si>
  <si>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</si>
  <si>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</si>
  <si>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</si>
  <si>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</si>
  <si>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</si>
  <si>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</si>
  <si>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</si>
  <si>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</si>
  <si>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</si>
  <si>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</si>
  <si>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</si>
  <si>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</si>
  <si>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</si>
  <si>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</si>
  <si>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</si>
  <si>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</si>
  <si>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</si>
  <si>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</si>
  <si>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</si>
  <si>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</si>
  <si>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</si>
  <si>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</si>
  <si>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</si>
  <si>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</si>
  <si>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</si>
  <si>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</si>
  <si>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</si>
  <si>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</si>
  <si>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</si>
  <si>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</si>
  <si>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</si>
  <si>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</si>
  <si>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</si>
  <si>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</si>
  <si>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</si>
  <si>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</si>
  <si>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</si>
  <si>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</si>
  <si>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</si>
  <si>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</si>
  <si>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</si>
  <si>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</si>
  <si>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</si>
  <si>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</si>
  <si>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</si>
  <si>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</si>
  <si>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</si>
  <si>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</si>
  <si>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</si>
  <si>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</si>
  <si>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</si>
  <si>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</si>
  <si>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</si>
  <si>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</si>
  <si>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</si>
  <si>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</si>
  <si>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</si>
  <si>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</si>
  <si>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</si>
  <si>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</si>
  <si>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</si>
  <si>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</si>
  <si>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</si>
  <si>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</si>
  <si>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</si>
  <si>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</si>
  <si>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</si>
  <si>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</si>
  <si>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</si>
  <si>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</si>
  <si>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</si>
  <si>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</si>
  <si>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</si>
  <si>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</si>
  <si>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</si>
  <si>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</si>
  <si>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</si>
  <si>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</si>
  <si>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</si>
  <si>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</si>
  <si>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</si>
  <si>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</si>
  <si>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</si>
  <si>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</si>
  <si>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</si>
  <si>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</si>
  <si>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</si>
  <si>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</si>
  <si>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</si>
  <si>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</si>
  <si>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</si>
  <si>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</si>
  <si>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</si>
  <si>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</si>
  <si>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</si>
  <si>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</si>
  <si>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</si>
  <si>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</si>
  <si>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</si>
  <si>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</si>
  <si>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</si>
  <si>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</si>
  <si>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</si>
  <si>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</si>
  <si>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</si>
  <si>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</si>
  <si>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</si>
  <si>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</si>
  <si>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</si>
  <si>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</si>
  <si>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</si>
  <si>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</si>
  <si>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</si>
  <si>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</si>
  <si>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</si>
  <si>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</si>
  <si>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</si>
  <si>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</si>
  <si>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</si>
  <si>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</si>
  <si>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</si>
  <si>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</si>
  <si>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</si>
  <si>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</si>
  <si>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</si>
  <si>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</si>
  <si>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</si>
  <si>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</si>
  <si>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</si>
  <si>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</si>
  <si>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</si>
  <si>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</si>
  <si>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</si>
  <si>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</si>
  <si>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</si>
  <si>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</si>
  <si>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</si>
  <si>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</si>
  <si>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</si>
  <si>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</si>
  <si>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</si>
  <si>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</si>
  <si>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</si>
  <si>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</si>
  <si>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</si>
  <si>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</si>
  <si>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</si>
  <si>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</si>
  <si>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</si>
  <si>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</si>
  <si>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</si>
  <si>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</si>
  <si>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</si>
  <si>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</si>
  <si>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</si>
  <si>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</si>
  <si>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</si>
  <si>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</si>
  <si>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</si>
  <si>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</si>
  <si>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</si>
  <si>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</si>
  <si>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</si>
  <si>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</si>
  <si>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</si>
  <si>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</si>
  <si>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</si>
  <si>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</si>
  <si>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</si>
  <si>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</si>
  <si>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</si>
  <si>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</si>
  <si>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</si>
  <si>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</si>
  <si>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</si>
  <si>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</si>
  <si>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</si>
  <si>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</si>
  <si>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</si>
  <si>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</si>
  <si>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</si>
  <si>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</si>
  <si>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</si>
  <si>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</si>
  <si>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</si>
  <si>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</si>
  <si>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</si>
  <si>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</si>
  <si>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</si>
  <si>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</si>
  <si>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</si>
  <si>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</si>
  <si>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</si>
  <si>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</si>
  <si>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</si>
  <si>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</si>
  <si>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</si>
  <si>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</si>
  <si>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</si>
  <si>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</si>
  <si>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</si>
  <si>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</si>
  <si>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</si>
  <si>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</si>
  <si>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</si>
  <si>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</si>
  <si>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</si>
  <si>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</si>
  <si>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</si>
  <si>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</si>
  <si>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</si>
  <si>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</si>
  <si>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</si>
  <si>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</si>
  <si>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</si>
  <si>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</si>
  <si>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</si>
  <si>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</si>
  <si>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</si>
  <si>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</si>
  <si>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</si>
  <si>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</si>
  <si>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</si>
  <si>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</si>
  <si>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</si>
  <si>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</si>
  <si>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</si>
  <si>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</si>
  <si>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</si>
  <si>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</si>
  <si>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</si>
  <si>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</si>
  <si>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</si>
  <si>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</si>
  <si>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</si>
  <si>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</si>
  <si>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</si>
  <si>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</si>
  <si>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</si>
  <si>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</si>
  <si>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</si>
  <si>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</si>
  <si>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</si>
  <si>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</si>
  <si>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</si>
  <si>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</si>
  <si>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</si>
  <si>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</si>
  <si>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</si>
  <si>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</si>
  <si>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</si>
  <si>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</si>
  <si>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</si>
  <si>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</si>
  <si>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</si>
  <si>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</si>
  <si>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</si>
  <si>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</si>
  <si>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</si>
  <si>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</si>
  <si>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</si>
  <si>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</si>
  <si>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</si>
  <si>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</si>
  <si>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</si>
  <si>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</si>
  <si>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</si>
  <si>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</si>
  <si>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</si>
  <si>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</si>
  <si>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</si>
  <si>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</si>
  <si>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</si>
  <si>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</si>
  <si>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</si>
  <si>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</si>
  <si>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</si>
  <si>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</si>
  <si>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</si>
  <si>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</si>
  <si>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</si>
  <si>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</si>
  <si>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</si>
  <si>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</si>
  <si>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</si>
  <si>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</si>
  <si>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</si>
  <si>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</si>
  <si>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</si>
  <si>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</si>
  <si>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</si>
  <si>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</si>
  <si>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</si>
  <si>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</si>
  <si>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</si>
  <si>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</si>
  <si>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</si>
  <si>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</si>
  <si>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</si>
  <si>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</si>
  <si>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</si>
  <si>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</si>
  <si>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</si>
  <si>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</si>
  <si>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</si>
  <si>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</si>
  <si>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</si>
  <si>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</si>
  <si>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</si>
  <si>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</si>
  <si>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</si>
  <si>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</si>
  <si>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</si>
  <si>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</si>
  <si>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</si>
  <si>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</si>
  <si>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</si>
  <si>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</si>
  <si>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</si>
  <si>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</si>
  <si>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</si>
  <si>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</si>
  <si>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</si>
  <si>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</si>
  <si>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</si>
  <si>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</si>
  <si>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</si>
  <si>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</si>
  <si>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</si>
  <si>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</si>
  <si>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</si>
  <si>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</si>
  <si>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</si>
  <si>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</si>
  <si>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</si>
  <si>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</si>
  <si>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</si>
  <si>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</si>
  <si>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</si>
  <si>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</si>
  <si>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</si>
  <si>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</si>
  <si>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</si>
  <si>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</si>
  <si>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</si>
  <si>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</si>
  <si>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</si>
  <si>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</si>
  <si>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</si>
  <si>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</si>
  <si>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</si>
  <si>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</si>
  <si>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</si>
  <si>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</si>
  <si>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</si>
  <si>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</si>
  <si>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</si>
  <si>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</si>
  <si>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</si>
  <si>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</si>
  <si>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</si>
  <si>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</si>
  <si>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</si>
  <si>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</si>
  <si>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</si>
  <si>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</si>
  <si>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</si>
  <si>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</si>
  <si>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</si>
  <si>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</si>
  <si>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</si>
  <si>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</si>
  <si>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</si>
  <si>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</si>
  <si>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</si>
  <si>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</si>
  <si>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</si>
  <si>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</si>
  <si>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</si>
  <si>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</si>
  <si>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</si>
  <si>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</si>
  <si>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</si>
  <si>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</si>
  <si>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</si>
  <si>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</si>
  <si>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</si>
  <si>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</si>
  <si>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</si>
  <si>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</si>
  <si>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</si>
  <si>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</si>
  <si>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</si>
  <si>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</si>
  <si>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</si>
  <si>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</si>
  <si>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</si>
  <si>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</si>
  <si>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</si>
  <si>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</si>
  <si>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</si>
  <si>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</si>
  <si>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</si>
  <si>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</si>
  <si>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</si>
  <si>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</si>
  <si>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</si>
  <si>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</si>
  <si>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</si>
  <si>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</si>
  <si>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</si>
  <si>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</si>
  <si>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</si>
  <si>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</si>
  <si>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</si>
  <si>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</si>
  <si>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</si>
  <si>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</si>
  <si>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</si>
  <si>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</si>
  <si>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</si>
  <si>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</si>
  <si>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</si>
  <si>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</si>
  <si>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</si>
  <si>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</si>
  <si>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</si>
  <si>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</si>
  <si>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</si>
  <si>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</si>
  <si>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</si>
  <si>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</si>
  <si>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</si>
  <si>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</si>
  <si>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</si>
  <si>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</si>
  <si>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</si>
  <si>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</si>
  <si>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</si>
  <si>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</si>
  <si>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</si>
  <si>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</si>
  <si>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</si>
  <si>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</si>
  <si>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</si>
  <si>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</si>
  <si>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</si>
  <si>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</si>
  <si>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</si>
  <si>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</si>
  <si>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</si>
  <si>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</si>
  <si>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</si>
  <si>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</si>
  <si>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</si>
  <si>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</si>
  <si>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</si>
  <si>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</si>
  <si>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</si>
  <si>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</si>
  <si>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</si>
  <si>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</si>
  <si>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</si>
  <si>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</si>
  <si>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</si>
  <si>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</si>
  <si>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</si>
  <si>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</si>
  <si>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</si>
  <si>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</si>
  <si>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</si>
  <si>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</si>
  <si>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</si>
  <si>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</si>
  <si>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</si>
  <si>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</si>
  <si>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</si>
  <si>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</si>
  <si>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</si>
  <si>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</si>
  <si>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</si>
  <si>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</si>
  <si>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</si>
  <si>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</si>
  <si>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</si>
  <si>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</si>
  <si>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</si>
  <si>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</si>
  <si>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</si>
  <si>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</si>
  <si>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</si>
  <si>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</si>
  <si>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</si>
  <si>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</si>
  <si>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</si>
  <si>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</si>
  <si>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</si>
  <si>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</si>
  <si>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</si>
  <si>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</si>
  <si>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</si>
  <si>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</si>
  <si>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</si>
  <si>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</si>
  <si>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</si>
  <si>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</si>
  <si>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</si>
  <si>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</si>
  <si>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</si>
  <si>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</si>
  <si>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</si>
  <si>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</si>
  <si>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</si>
  <si>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</si>
  <si>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</si>
  <si>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</si>
  <si>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</si>
  <si>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</si>
  <si>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</si>
  <si>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</si>
  <si>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</si>
  <si>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</si>
  <si>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</si>
  <si>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</si>
  <si>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</si>
  <si>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</si>
  <si>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</si>
  <si>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</si>
  <si>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</si>
  <si>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</si>
  <si>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</si>
  <si>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</si>
  <si>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</si>
  <si>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</si>
  <si>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</si>
  <si>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</si>
  <si>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</si>
  <si>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</si>
  <si>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</si>
  <si>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</si>
  <si>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</si>
  <si>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</si>
  <si>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</si>
  <si>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</si>
  <si>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</si>
  <si>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</si>
  <si>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</si>
  <si>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</si>
  <si>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</si>
  <si>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</si>
  <si>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</si>
  <si>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</si>
  <si>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</si>
  <si>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</si>
  <si>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</si>
  <si>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</si>
  <si>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</si>
  <si>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</si>
  <si>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</si>
  <si>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</si>
  <si>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</si>
  <si>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</si>
  <si>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</si>
  <si>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</si>
  <si>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</si>
  <si>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</si>
  <si>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</si>
  <si>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</si>
  <si>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</si>
  <si>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</si>
  <si>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</si>
  <si>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</si>
  <si>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</si>
  <si>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</si>
  <si>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</si>
  <si>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</si>
  <si>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</si>
  <si>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</si>
  <si>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</si>
  <si>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</si>
  <si>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</si>
  <si>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</si>
  <si>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</si>
  <si>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</si>
  <si>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</si>
  <si>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</si>
  <si>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</si>
  <si>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</si>
  <si>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</si>
  <si>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</si>
  <si>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</si>
  <si>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</si>
  <si>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</si>
  <si>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</si>
  <si>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</si>
  <si>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</si>
  <si>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</si>
  <si>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</si>
  <si>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</si>
  <si>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</si>
  <si>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</si>
  <si>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</si>
  <si>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</si>
  <si>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</si>
  <si>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</si>
  <si>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</si>
  <si>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</si>
  <si>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</si>
  <si>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</si>
  <si>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</si>
  <si>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</si>
  <si>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</si>
  <si>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</si>
  <si>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</si>
  <si>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</si>
  <si>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</si>
  <si>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</si>
  <si>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</si>
  <si>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</si>
  <si>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</si>
  <si>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</si>
  <si>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</si>
  <si>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</si>
  <si>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</si>
  <si>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</si>
  <si>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</si>
  <si>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</si>
  <si>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</si>
  <si>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</si>
  <si>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</si>
  <si>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</si>
  <si>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</si>
  <si>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</si>
  <si>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</si>
  <si>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</si>
  <si>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</si>
  <si>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</si>
  <si>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</si>
  <si>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</si>
  <si>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</si>
  <si>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</si>
  <si>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</si>
  <si>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</si>
  <si>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</si>
  <si>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</si>
  <si>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</si>
  <si>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</si>
  <si>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</si>
  <si>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</si>
  <si>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</si>
  <si>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</si>
  <si>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</si>
  <si>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</si>
  <si>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</si>
  <si>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</si>
  <si>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</si>
  <si>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</si>
  <si>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</si>
  <si>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</si>
  <si>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</si>
  <si>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</si>
  <si>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</si>
  <si>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</si>
  <si>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</si>
  <si>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</si>
  <si>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</si>
  <si>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</si>
  <si>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</si>
  <si>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</si>
  <si>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</si>
  <si>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</si>
  <si>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</si>
  <si>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</si>
  <si>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</si>
  <si>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</si>
  <si>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</si>
  <si>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</si>
  <si>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</si>
  <si>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</si>
  <si>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</si>
  <si>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</si>
  <si>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</si>
  <si>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</si>
  <si>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</si>
  <si>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</si>
  <si>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</si>
  <si>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</si>
  <si>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</si>
  <si>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</si>
  <si>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</si>
  <si>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</si>
  <si>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</si>
  <si>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</si>
  <si>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</si>
  <si>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</si>
  <si>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</si>
  <si>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</si>
  <si>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</si>
  <si>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</si>
  <si>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</si>
  <si>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</si>
  <si>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</si>
  <si>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</si>
  <si>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</si>
  <si>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</si>
  <si>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</si>
  <si>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</si>
  <si>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</si>
  <si>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</si>
  <si>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</si>
  <si>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</si>
  <si>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</si>
  <si>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</si>
  <si>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</si>
  <si>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</si>
  <si>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</si>
  <si>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</si>
  <si>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</si>
  <si>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</si>
  <si>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</si>
  <si>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</si>
  <si>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</si>
  <si>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</si>
  <si>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</si>
  <si>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</si>
  <si>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</si>
  <si>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</si>
  <si>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</si>
  <si>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</si>
  <si>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</si>
  <si>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</si>
  <si>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</si>
  <si>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</si>
  <si>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</si>
  <si>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</si>
  <si>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</si>
  <si>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</si>
  <si>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</si>
  <si>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</si>
  <si>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</si>
  <si>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</si>
  <si>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</si>
  <si>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</si>
  <si>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</si>
  <si>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</si>
  <si>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</si>
  <si>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</si>
  <si>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</si>
  <si>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</si>
  <si>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</si>
  <si>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</si>
  <si>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</si>
  <si>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</si>
  <si>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</si>
  <si>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</si>
  <si>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</si>
  <si>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</si>
  <si>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</si>
  <si>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</si>
  <si>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</si>
  <si>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</si>
  <si>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</si>
  <si>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</si>
  <si>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</si>
  <si>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</si>
  <si>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</si>
  <si>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</si>
  <si>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</si>
  <si>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</si>
  <si>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</si>
  <si>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</si>
  <si>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</si>
  <si>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</si>
  <si>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</si>
  <si>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</si>
  <si>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</si>
  <si>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</si>
  <si>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</si>
  <si>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</si>
  <si>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</si>
  <si>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</si>
  <si>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</si>
  <si>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</si>
  <si>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</si>
  <si>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</si>
  <si>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</si>
  <si>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</si>
  <si>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</si>
  <si>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</si>
  <si>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</si>
  <si>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</si>
  <si>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</si>
  <si>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</si>
  <si>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</si>
  <si>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</si>
  <si>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</si>
  <si>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</si>
  <si>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</si>
  <si>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</si>
  <si>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</si>
  <si>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</si>
  <si>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</si>
  <si>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</si>
  <si>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</si>
  <si>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</si>
  <si>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</si>
  <si>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</si>
  <si>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</si>
  <si>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</si>
  <si>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</si>
  <si>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</si>
  <si>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</si>
  <si>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</si>
  <si>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</si>
  <si>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</si>
  <si>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</si>
  <si>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</si>
  <si>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</si>
  <si>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</si>
  <si>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</si>
  <si>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</si>
  <si>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</si>
  <si>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</si>
  <si>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</si>
  <si>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</si>
  <si>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</si>
  <si>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</si>
  <si>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</si>
  <si>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</si>
  <si>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</si>
  <si>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</si>
  <si>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</si>
  <si>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</si>
  <si>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</si>
  <si>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</si>
  <si>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</si>
  <si>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</si>
  <si>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</si>
  <si>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</si>
  <si>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</si>
  <si>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</si>
  <si>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</si>
  <si>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</si>
  <si>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</si>
  <si>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</si>
  <si>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</si>
  <si>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</si>
  <si>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</si>
  <si>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</si>
  <si>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</si>
  <si>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</si>
  <si>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</si>
  <si>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</si>
  <si>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</si>
  <si>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</si>
  <si>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</si>
  <si>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</si>
  <si>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</si>
  <si>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</si>
  <si>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</si>
  <si>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</si>
  <si>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</si>
  <si>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</si>
  <si>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</si>
  <si>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</si>
  <si>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</si>
  <si>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</si>
  <si>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</si>
  <si>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</si>
  <si>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</si>
  <si>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</si>
  <si>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</si>
  <si>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</si>
  <si>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</si>
  <si>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</si>
  <si>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</si>
  <si>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</si>
  <si>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</si>
  <si>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</si>
  <si>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</si>
  <si>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</si>
  <si>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</si>
  <si>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</si>
  <si>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</si>
  <si>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</si>
  <si>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</si>
  <si>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</si>
  <si>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</si>
  <si>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</si>
  <si>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</si>
  <si>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</si>
  <si>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</si>
  <si>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</si>
  <si>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</si>
  <si>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</si>
  <si>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</si>
  <si>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</si>
  <si>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</si>
  <si>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</si>
  <si>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</si>
  <si>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</si>
  <si>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</si>
  <si>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</si>
  <si>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</si>
  <si>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</si>
  <si>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</si>
  <si>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</si>
  <si>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</si>
  <si>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</si>
  <si>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</si>
  <si>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</si>
  <si>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</si>
  <si>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</si>
  <si>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</si>
  <si>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</si>
  <si>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</si>
  <si>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</si>
  <si>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</si>
  <si>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</si>
  <si>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</si>
  <si>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</si>
  <si>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</si>
  <si>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</si>
  <si>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</si>
  <si>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</si>
  <si>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</si>
  <si>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</si>
  <si>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</si>
  <si>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</si>
  <si>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</si>
  <si>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</si>
  <si>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</si>
  <si>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</si>
  <si>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</si>
  <si>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</si>
  <si>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</si>
  <si>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</si>
  <si>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</si>
  <si>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</si>
  <si>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</si>
  <si>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</si>
  <si>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</si>
  <si>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</si>
  <si>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</si>
  <si>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</si>
  <si>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</si>
  <si>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</si>
  <si>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</si>
  <si>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</si>
  <si>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</si>
  <si>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</si>
  <si>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</si>
  <si>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</si>
  <si>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</si>
  <si>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</si>
  <si>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</si>
  <si>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</si>
  <si>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</si>
  <si>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</si>
  <si>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</si>
  <si>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</si>
  <si>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</si>
  <si>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</si>
  <si>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</si>
  <si>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</si>
  <si>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</si>
  <si>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</si>
  <si>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</si>
  <si>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</si>
  <si>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</si>
  <si>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</si>
  <si>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</si>
  <si>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</si>
  <si>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</si>
  <si>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</si>
  <si>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</si>
  <si>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</si>
  <si>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</si>
  <si>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</si>
  <si>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</si>
  <si>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</si>
  <si>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</si>
  <si>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</si>
  <si>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</si>
  <si>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</si>
  <si>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</si>
  <si>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</si>
  <si>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</si>
  <si>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</si>
  <si>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</si>
  <si>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</si>
  <si>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</si>
  <si>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</si>
  <si>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</si>
  <si>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</si>
  <si>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</si>
  <si>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</si>
  <si>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</si>
  <si>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</si>
  <si>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</si>
  <si>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</si>
  <si>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</si>
  <si>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</si>
  <si>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</si>
  <si>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</si>
  <si>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</si>
  <si>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</si>
  <si>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</si>
  <si>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</si>
  <si>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</si>
  <si>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</si>
  <si>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</si>
  <si>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</si>
  <si>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</si>
  <si>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</si>
  <si>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</si>
  <si>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</si>
  <si>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</si>
  <si>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</si>
  <si>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</si>
  <si>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</si>
  <si>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</si>
  <si>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</si>
  <si>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</si>
  <si>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</si>
  <si>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</si>
  <si>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</si>
  <si>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</si>
  <si>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</si>
  <si>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</si>
  <si>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</si>
  <si>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</si>
  <si>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</si>
  <si>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</si>
  <si>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</si>
  <si>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</si>
  <si>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</si>
  <si>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</si>
  <si>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</si>
  <si>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</si>
  <si>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</si>
  <si>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</si>
  <si>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</si>
  <si>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</si>
  <si>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</si>
  <si>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</si>
  <si>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</si>
  <si>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</si>
  <si>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</si>
  <si>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</si>
  <si>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</si>
  <si>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</si>
  <si>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</si>
  <si>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</si>
  <si>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</si>
  <si>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</si>
  <si>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</si>
  <si>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</si>
  <si>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</si>
  <si>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</si>
  <si>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</si>
  <si>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</si>
  <si>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</si>
  <si>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</si>
  <si>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</si>
  <si>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</si>
  <si>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</si>
  <si>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</si>
  <si>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</si>
  <si>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</si>
  <si>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</si>
  <si>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</si>
  <si>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</si>
  <si>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</si>
  <si>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</si>
  <si>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</si>
  <si>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</si>
  <si>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</si>
  <si>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</si>
  <si>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</si>
  <si>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</si>
  <si>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</si>
  <si>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</si>
  <si>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</si>
  <si>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</si>
  <si>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</si>
  <si>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</si>
  <si>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</si>
  <si>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</si>
  <si>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</si>
  <si>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</si>
  <si>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</si>
  <si>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</si>
  <si>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</si>
  <si>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</si>
  <si>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</si>
  <si>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</si>
  <si>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</si>
  <si>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</si>
  <si>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</si>
  <si>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</si>
  <si>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</si>
  <si>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</si>
  <si>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</si>
  <si>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</si>
  <si>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</si>
  <si>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</si>
  <si>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</si>
  <si>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</si>
  <si>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</si>
  <si>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</si>
  <si>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</si>
  <si>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</si>
  <si>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</si>
  <si>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</si>
  <si>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</si>
  <si>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</si>
  <si>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</si>
  <si>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</si>
  <si>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</si>
  <si>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</si>
  <si>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</si>
  <si>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</si>
  <si>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</si>
  <si>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</si>
  <si>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</si>
  <si>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</si>
  <si>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</si>
  <si>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</si>
  <si>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</si>
  <si>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</si>
  <si>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</si>
  <si>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</si>
  <si>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</si>
  <si>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</si>
  <si>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</si>
  <si>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</si>
  <si>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</si>
  <si>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</si>
  <si>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</si>
  <si>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</si>
  <si>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</si>
  <si>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</si>
  <si>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</si>
  <si>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</si>
  <si>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</si>
  <si>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</si>
  <si>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</si>
  <si>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</si>
  <si>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</si>
  <si>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</si>
  <si>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</si>
  <si>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</si>
  <si>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</si>
  <si>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</si>
  <si>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</si>
  <si>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</si>
  <si>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</si>
  <si>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</si>
  <si>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</si>
  <si>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</si>
  <si>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</si>
  <si>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</si>
  <si>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</si>
  <si>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</si>
  <si>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</si>
  <si>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</si>
  <si>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</si>
  <si>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</si>
  <si>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</si>
  <si>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</si>
  <si>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</si>
  <si>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</si>
  <si>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</si>
  <si>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</si>
  <si>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</si>
  <si>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</si>
  <si>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</si>
  <si>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</si>
  <si>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</si>
  <si>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</si>
  <si>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</si>
  <si>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</si>
  <si>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</si>
  <si>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</si>
  <si>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</si>
  <si>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</si>
  <si>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</si>
  <si>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</si>
  <si>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</si>
  <si>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</si>
  <si>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</si>
  <si>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</si>
  <si>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</si>
  <si>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</si>
  <si>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</si>
  <si>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</si>
  <si>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</si>
  <si>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</si>
  <si>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</si>
  <si>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</si>
  <si>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</si>
  <si>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</si>
  <si>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</si>
  <si>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</si>
  <si>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</si>
  <si>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</si>
  <si>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</si>
  <si>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</si>
  <si>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</si>
  <si>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</si>
  <si>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</si>
  <si>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</si>
  <si>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</si>
  <si>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</si>
  <si>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</si>
  <si>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</si>
  <si>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</si>
  <si>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</si>
  <si>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</si>
  <si>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</si>
  <si>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</si>
  <si>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</si>
  <si>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</si>
  <si>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</si>
  <si>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</si>
  <si>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</si>
  <si>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</si>
  <si>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</si>
  <si>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</si>
  <si>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</si>
  <si>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</si>
  <si>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</si>
  <si>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</si>
  <si>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</si>
  <si>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</si>
  <si>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</si>
  <si>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</si>
  <si>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</si>
  <si>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</si>
  <si>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</si>
  <si>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</si>
  <si>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</si>
  <si>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</si>
  <si>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</si>
  <si>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</si>
  <si>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</si>
  <si>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</si>
  <si>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</si>
  <si>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</si>
  <si>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</si>
  <si>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</si>
  <si>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</si>
  <si>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</si>
  <si>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</si>
  <si>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</si>
  <si>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</si>
  <si>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</si>
  <si>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</si>
  <si>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</si>
  <si>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</si>
  <si>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</si>
  <si>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</si>
  <si>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</si>
  <si>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</si>
  <si>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</si>
  <si>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</si>
  <si>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</si>
  <si>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</si>
  <si>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</si>
  <si>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</si>
  <si>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</si>
  <si>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</si>
  <si>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</si>
  <si>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</si>
  <si>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</si>
  <si>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</si>
  <si>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</si>
  <si>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</si>
  <si>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</si>
  <si>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</si>
  <si>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</si>
  <si>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</si>
  <si>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</si>
  <si>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</si>
  <si>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</si>
  <si>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</si>
  <si>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</si>
  <si>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</si>
  <si>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</si>
  <si>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</si>
  <si>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</si>
  <si>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</si>
  <si>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</si>
  <si>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</si>
  <si>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</si>
  <si>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</si>
  <si>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</si>
  <si>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</si>
  <si>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</si>
  <si>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</si>
  <si>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</si>
  <si>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</si>
  <si>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</si>
  <si>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</si>
  <si>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</si>
  <si>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</si>
  <si>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</si>
  <si>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</si>
  <si>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</si>
  <si>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</si>
  <si>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</si>
  <si>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</si>
  <si>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</si>
  <si>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</si>
  <si>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</si>
  <si>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</si>
  <si>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</si>
  <si>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</si>
  <si>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</si>
  <si>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</si>
  <si>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</si>
  <si>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</si>
  <si>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</si>
  <si>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</si>
  <si>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</si>
  <si>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</si>
  <si>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</si>
  <si>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</si>
  <si>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</si>
  <si>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</si>
  <si>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</si>
  <si>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</si>
  <si>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</si>
  <si>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</si>
  <si>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</si>
  <si>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</si>
  <si>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</si>
  <si>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</si>
  <si>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</si>
  <si>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</si>
  <si>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</si>
  <si>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</si>
  <si>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</si>
  <si>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</si>
  <si>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</si>
  <si>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</si>
  <si>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</si>
  <si>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</si>
  <si>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</si>
  <si>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</si>
  <si>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</si>
  <si>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</si>
  <si>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</si>
  <si>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</si>
  <si>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</si>
  <si>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</si>
  <si>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</si>
  <si>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</si>
  <si>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</si>
  <si>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</si>
  <si>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</si>
  <si>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</si>
  <si>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</si>
  <si>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</si>
  <si>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</si>
  <si>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</si>
  <si>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</si>
  <si>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</si>
  <si>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</si>
  <si>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</si>
  <si>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</si>
  <si>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</si>
  <si>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</si>
  <si>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</si>
  <si>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</si>
  <si>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</si>
  <si>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</si>
  <si>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</si>
  <si>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</si>
  <si>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</si>
  <si>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</si>
  <si>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</si>
  <si>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</si>
  <si>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</si>
  <si>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</si>
  <si>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</si>
  <si>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</si>
  <si>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</si>
  <si>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</si>
  <si>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</si>
  <si>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</si>
  <si>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</si>
  <si>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</si>
  <si>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</si>
  <si>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</si>
  <si>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</si>
  <si>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</si>
  <si>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</si>
  <si>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</si>
  <si>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</si>
  <si>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</si>
  <si>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</si>
  <si>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</si>
  <si>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</si>
  <si>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</si>
  <si>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</si>
  <si>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</si>
  <si>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</si>
  <si>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</si>
  <si>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</si>
  <si>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</si>
  <si>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</si>
  <si>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</si>
  <si>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</si>
  <si>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</si>
  <si>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</si>
  <si>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</si>
  <si>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</si>
  <si>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</si>
  <si>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</si>
  <si>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</si>
  <si>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</si>
  <si>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</si>
  <si>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</si>
  <si>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</si>
  <si>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</si>
  <si>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</si>
  <si>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</si>
  <si>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</si>
  <si>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</si>
  <si>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</si>
  <si>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</si>
  <si>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</si>
  <si>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</si>
  <si>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</si>
  <si>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</si>
  <si>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</si>
  <si>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</si>
  <si>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</si>
  <si>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</si>
  <si>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</si>
  <si>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</si>
  <si>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</si>
  <si>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</si>
  <si>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</si>
  <si>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</si>
  <si>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</si>
  <si>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</si>
  <si>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</si>
  <si>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</si>
  <si>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</si>
  <si>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</si>
  <si>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</si>
  <si>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</si>
  <si>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</si>
  <si>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</si>
  <si>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</si>
  <si>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</si>
  <si>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</si>
  <si>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</si>
  <si>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</si>
  <si>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</si>
  <si>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</si>
  <si>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</si>
  <si>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</si>
  <si>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</si>
  <si>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</si>
  <si>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</si>
  <si>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</si>
  <si>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</si>
  <si>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</si>
  <si>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</si>
  <si>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</si>
  <si>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</si>
  <si>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</si>
  <si>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</si>
  <si>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</si>
  <si>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</si>
  <si>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</si>
  <si>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</si>
  <si>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</si>
  <si>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</si>
  <si>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</si>
  <si>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</si>
  <si>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</si>
  <si>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</si>
  <si>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</si>
  <si>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</si>
  <si>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</si>
  <si>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</si>
  <si>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</si>
  <si>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</si>
  <si>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</si>
  <si>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</si>
  <si>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</si>
  <si>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</si>
  <si>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</si>
  <si>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</si>
  <si>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</si>
  <si>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</si>
  <si>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</si>
  <si>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</si>
  <si>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</si>
  <si>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</si>
  <si>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</si>
  <si>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</si>
  <si>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</si>
  <si>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</si>
  <si>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</si>
  <si>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</si>
  <si>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</si>
  <si>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</si>
  <si>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</si>
  <si>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</si>
  <si>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</si>
  <si>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</si>
  <si>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</si>
  <si>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</si>
  <si>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</si>
  <si>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</si>
  <si>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</si>
  <si>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</si>
  <si>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</si>
  <si>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</si>
  <si>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</si>
  <si>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</si>
  <si>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</si>
  <si>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</si>
  <si>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</si>
  <si>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</si>
  <si>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</si>
  <si>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</si>
  <si>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</si>
  <si>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</si>
  <si>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</si>
  <si>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</si>
  <si>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</si>
  <si>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</si>
  <si>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</si>
  <si>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</si>
  <si>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</si>
  <si>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</si>
  <si>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</si>
  <si>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</si>
  <si>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</si>
  <si>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</si>
  <si>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</si>
  <si>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</si>
  <si>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</si>
  <si>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</si>
  <si>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</si>
  <si>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</si>
  <si>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</si>
  <si>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</si>
  <si>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</si>
  <si>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</si>
  <si>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</si>
  <si>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</si>
  <si>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</si>
  <si>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</si>
  <si>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</si>
  <si>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</si>
  <si>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</si>
  <si>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</si>
  <si>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</si>
  <si>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</si>
  <si>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</si>
  <si>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</si>
  <si>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</si>
  <si>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</si>
  <si>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</si>
  <si>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</si>
  <si>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</si>
  <si>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</si>
  <si>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</si>
  <si>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</si>
  <si>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</si>
  <si>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</si>
  <si>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</si>
  <si>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</si>
  <si>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</si>
  <si>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</si>
  <si>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</si>
  <si>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</si>
  <si>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</si>
  <si>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</si>
  <si>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</si>
  <si>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</si>
  <si>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</si>
  <si>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</si>
  <si>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</si>
  <si>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</si>
  <si>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</si>
  <si>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</si>
  <si>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</si>
  <si>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</si>
  <si>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</si>
  <si>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</si>
  <si>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</si>
  <si>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</si>
  <si>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</si>
  <si>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</si>
  <si>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</si>
  <si>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</si>
  <si>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</si>
  <si>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</si>
  <si>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</si>
  <si>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</si>
  <si>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</si>
  <si>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</si>
  <si>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</si>
  <si>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</si>
  <si>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</si>
  <si>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</si>
  <si>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</si>
  <si>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</si>
  <si>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</si>
  <si>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</si>
  <si>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</si>
  <si>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</si>
  <si>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</si>
  <si>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</si>
  <si>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</si>
  <si>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</si>
  <si>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</si>
  <si>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</si>
  <si>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</si>
  <si>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</si>
  <si>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</si>
  <si>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</si>
  <si>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</si>
  <si>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</si>
  <si>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</si>
  <si>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</si>
  <si>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</si>
  <si>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</si>
  <si>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</si>
  <si>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</si>
  <si>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</si>
  <si>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</si>
  <si>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</si>
  <si>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</si>
  <si>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</si>
  <si>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</si>
  <si>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</si>
  <si>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</si>
  <si>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</si>
  <si>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</si>
  <si>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</si>
  <si>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</si>
  <si>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</si>
  <si>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</si>
  <si>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</si>
  <si>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</si>
  <si>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</si>
  <si>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</si>
  <si>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</si>
  <si>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</si>
  <si>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</si>
  <si>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</si>
  <si>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</si>
  <si>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</si>
  <si>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</si>
  <si>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</si>
  <si>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</si>
  <si>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</si>
  <si>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</si>
  <si>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</si>
  <si>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</si>
  <si>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</si>
  <si>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</si>
  <si>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</si>
  <si>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</si>
  <si>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</si>
  <si>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</si>
  <si>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</si>
  <si>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</si>
  <si>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</si>
  <si>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</si>
  <si>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</si>
  <si>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</si>
  <si>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</si>
  <si>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</si>
  <si>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</si>
  <si>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</si>
  <si>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</si>
  <si>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</si>
  <si>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</si>
  <si>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</si>
  <si>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</si>
  <si>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</si>
  <si>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</si>
  <si>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</si>
  <si>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</si>
  <si>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</si>
  <si>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</si>
  <si>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</si>
  <si>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</si>
  <si>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</si>
  <si>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</si>
  <si>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</si>
  <si>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</si>
  <si>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</si>
  <si>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</si>
  <si>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</si>
  <si>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</si>
  <si>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</si>
  <si>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</si>
  <si>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</si>
  <si>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</si>
  <si>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</si>
  <si>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</si>
  <si>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</si>
  <si>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</si>
  <si>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</si>
  <si>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</si>
  <si>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</si>
  <si>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</si>
  <si>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</si>
  <si>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</si>
  <si>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</si>
  <si>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</si>
  <si>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</si>
  <si>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</si>
  <si>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</si>
  <si>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</si>
  <si>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</si>
  <si>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</si>
  <si>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</si>
  <si>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</si>
  <si>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</si>
  <si>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</si>
  <si>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</si>
  <si>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</si>
  <si>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</si>
  <si>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</si>
  <si>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</si>
  <si>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</si>
  <si>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</si>
  <si>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</si>
  <si>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</si>
  <si>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</si>
  <si>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</si>
  <si>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</si>
  <si>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</si>
  <si>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</si>
  <si>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</si>
  <si>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</si>
  <si>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</si>
  <si>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</si>
  <si>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</si>
  <si>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</si>
  <si>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</si>
  <si>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</si>
  <si>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</si>
  <si>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</si>
  <si>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</si>
  <si>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</si>
  <si>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</si>
  <si>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</si>
  <si>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</si>
  <si>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</si>
  <si>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</si>
  <si>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</si>
  <si>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</si>
  <si>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</si>
  <si>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</si>
  <si>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</si>
  <si>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</si>
  <si>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</si>
  <si>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</si>
  <si>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</si>
  <si>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</si>
  <si>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</si>
  <si>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</si>
  <si>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</si>
  <si>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</si>
  <si>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</si>
  <si>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</si>
  <si>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</si>
  <si>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</si>
  <si>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</si>
  <si>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</si>
  <si>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</si>
  <si>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</si>
  <si>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</si>
  <si>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</si>
  <si>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</si>
  <si>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</si>
  <si>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</si>
  <si>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</si>
  <si>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</si>
  <si>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</si>
  <si>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</si>
  <si>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</si>
  <si>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</si>
  <si>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</si>
  <si>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</si>
  <si>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</si>
  <si>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</si>
  <si>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</si>
  <si>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</si>
  <si>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</si>
  <si>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</si>
  <si>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</si>
  <si>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</si>
  <si>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</si>
  <si>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</si>
  <si>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</si>
  <si>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</si>
  <si>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</si>
  <si>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</si>
  <si>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</si>
  <si>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</si>
  <si>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</si>
  <si>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</si>
  <si>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</si>
  <si>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</si>
  <si>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</si>
  <si>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</si>
  <si>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</si>
  <si>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</si>
  <si>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</si>
  <si>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</si>
  <si>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</si>
  <si>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</si>
  <si>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</si>
  <si>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</si>
  <si>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</si>
  <si>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</si>
  <si>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</si>
  <si>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</si>
  <si>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</si>
  <si>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</si>
  <si>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</si>
  <si>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</si>
  <si>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</si>
  <si>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</si>
  <si>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</si>
  <si>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</si>
  <si>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</si>
  <si>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</si>
  <si>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</si>
  <si>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</si>
  <si>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</si>
  <si>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</si>
  <si>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</si>
  <si>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</si>
  <si>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</si>
  <si>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</si>
  <si>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</si>
  <si>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</si>
  <si>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</si>
  <si>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</si>
  <si>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</si>
  <si>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</si>
  <si>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</si>
  <si>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</si>
  <si>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</si>
  <si>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</si>
  <si>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</si>
  <si>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</si>
  <si>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</si>
  <si>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</si>
  <si>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</si>
  <si>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</si>
  <si>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</si>
  <si>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</si>
  <si>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</si>
  <si>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</si>
  <si>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</si>
  <si>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</si>
  <si>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</si>
  <si>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</si>
  <si>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</si>
  <si>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</si>
  <si>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</si>
  <si>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</si>
  <si>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</si>
  <si>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</si>
  <si>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</si>
  <si>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</si>
  <si>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</si>
  <si>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</si>
  <si>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</si>
  <si>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</si>
  <si>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</si>
  <si>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</si>
  <si>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</si>
  <si>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</si>
  <si>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</si>
  <si>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</si>
  <si>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</si>
  <si>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</si>
  <si>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</si>
  <si>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</si>
  <si>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</si>
  <si>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</si>
  <si>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</si>
  <si>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</si>
  <si>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</si>
  <si>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</si>
  <si>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</si>
  <si>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</si>
  <si>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</si>
  <si>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</si>
  <si>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</si>
  <si>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</si>
  <si>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</si>
  <si>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</si>
  <si>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</si>
  <si>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</si>
  <si>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</si>
  <si>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</si>
  <si>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</si>
  <si>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</si>
  <si>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</si>
  <si>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</si>
  <si>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</si>
  <si>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</si>
  <si>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</si>
  <si>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</si>
  <si>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</si>
  <si>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</si>
  <si>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</si>
  <si>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</si>
  <si>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</si>
  <si>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</si>
  <si>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</si>
  <si>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</si>
  <si>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</si>
  <si>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</si>
  <si>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</si>
  <si>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</si>
  <si>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</si>
  <si>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</si>
  <si>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</si>
  <si>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</si>
  <si>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</si>
  <si>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</si>
  <si>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</si>
  <si>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</si>
  <si>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</si>
  <si>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</si>
  <si>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</si>
  <si>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</si>
  <si>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</si>
  <si>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</si>
  <si>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</si>
  <si>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</si>
  <si>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</si>
  <si>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</si>
  <si>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</si>
  <si>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</si>
  <si>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</si>
  <si>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</si>
  <si>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</si>
  <si>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</si>
  <si>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</si>
  <si>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</si>
  <si>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</si>
  <si>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</si>
  <si>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</si>
  <si>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</si>
  <si>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</si>
  <si>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</si>
  <si>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</si>
  <si>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</si>
  <si>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</si>
  <si>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</si>
  <si>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</si>
  <si>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</si>
  <si>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</si>
  <si>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</si>
  <si>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</si>
  <si>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</si>
  <si>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</si>
  <si>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</si>
  <si>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</si>
  <si>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</si>
  <si>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</si>
  <si>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</si>
  <si>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</si>
  <si>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</si>
  <si>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</si>
  <si>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</si>
  <si>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</si>
  <si>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</si>
  <si>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</si>
  <si>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</si>
  <si>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</si>
  <si>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</si>
  <si>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</si>
  <si>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</si>
  <si>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</si>
  <si>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</si>
  <si>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</si>
  <si>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</si>
  <si>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</si>
  <si>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</si>
  <si>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</si>
  <si>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</si>
  <si>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</si>
  <si>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</si>
  <si>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</si>
  <si>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</si>
  <si>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</si>
  <si>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</si>
  <si>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</si>
  <si>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</si>
  <si>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</si>
  <si>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</si>
  <si>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</si>
  <si>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</si>
  <si>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</si>
  <si>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</si>
  <si>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</si>
  <si>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</si>
  <si>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</si>
  <si>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</si>
  <si>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</si>
  <si>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</si>
  <si>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</si>
  <si>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</si>
  <si>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</si>
  <si>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</si>
  <si>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</si>
  <si>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</si>
  <si>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</si>
  <si>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</si>
  <si>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</si>
  <si>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</si>
  <si>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</si>
  <si>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</si>
  <si>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</si>
  <si>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</si>
  <si>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</si>
  <si>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</si>
  <si>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</si>
  <si>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</si>
  <si>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</si>
  <si>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</si>
  <si>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</si>
  <si>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</si>
  <si>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</si>
  <si>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</si>
  <si>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</si>
  <si>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</si>
  <si>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</si>
  <si>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</si>
  <si>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</si>
  <si>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</si>
  <si>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</si>
  <si>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</si>
  <si>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</si>
  <si>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</si>
  <si>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</si>
  <si>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</si>
  <si>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</si>
  <si>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</si>
  <si>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</si>
  <si>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</si>
  <si>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</si>
  <si>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</si>
  <si>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</si>
  <si>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</si>
  <si>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</si>
  <si>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</si>
  <si>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</si>
  <si>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</si>
  <si>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</si>
  <si>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</si>
  <si>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</si>
  <si>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</si>
  <si>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</si>
  <si>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</si>
  <si>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</si>
  <si>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</si>
  <si>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</si>
  <si>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</si>
  <si>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</si>
  <si>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</si>
  <si>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</si>
  <si>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</si>
  <si>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</si>
  <si>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</si>
  <si>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</si>
  <si>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</si>
  <si>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</si>
  <si>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</si>
  <si>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</si>
  <si>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</si>
  <si>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</si>
  <si>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</si>
  <si>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</si>
  <si>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</si>
  <si>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</si>
  <si>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</si>
  <si>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</si>
  <si>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</si>
  <si>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</si>
  <si>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</si>
  <si>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</si>
  <si>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</si>
  <si>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</si>
  <si>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</si>
  <si>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</si>
  <si>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</si>
  <si>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</si>
  <si>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</si>
  <si>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</si>
  <si>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</si>
  <si>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</si>
  <si>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</si>
  <si>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</si>
  <si>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</si>
  <si>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</si>
  <si>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</si>
  <si>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</si>
  <si>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</si>
  <si>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</si>
  <si>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</si>
  <si>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</si>
  <si>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</si>
  <si>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</si>
  <si>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</si>
  <si>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</si>
  <si>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</si>
  <si>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</si>
  <si>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</si>
  <si>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</si>
  <si>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</si>
  <si>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</si>
  <si>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</si>
  <si>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</si>
  <si>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</si>
  <si>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</si>
  <si>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</si>
  <si>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</si>
  <si>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</si>
  <si>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</si>
  <si>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</si>
  <si>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</si>
  <si>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</si>
  <si>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</si>
  <si>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</si>
  <si>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</si>
  <si>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</si>
  <si>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</si>
  <si>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</si>
  <si>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</si>
  <si>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</si>
  <si>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</si>
  <si>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</si>
  <si>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</si>
  <si>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</si>
  <si>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</si>
  <si>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</si>
  <si>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</si>
  <si>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</si>
  <si>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</si>
  <si>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</si>
  <si>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</si>
  <si>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</si>
  <si>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</si>
  <si>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</si>
  <si>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</si>
  <si>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</si>
  <si>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</si>
  <si>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</si>
  <si>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</si>
  <si>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</si>
  <si>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</si>
  <si>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</si>
  <si>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</si>
  <si>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</si>
  <si>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</si>
  <si>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</si>
  <si>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</si>
  <si>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</si>
  <si>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</si>
  <si>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</si>
  <si>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</si>
  <si>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</si>
  <si>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</si>
  <si>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</si>
  <si>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</si>
  <si>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</si>
  <si>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</si>
  <si>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</si>
  <si>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</si>
  <si>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</si>
  <si>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</si>
  <si>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</si>
  <si>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</si>
  <si>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</si>
  <si>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</si>
  <si>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</si>
  <si>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</si>
  <si>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</si>
  <si>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</si>
  <si>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</si>
  <si>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</si>
  <si>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</si>
  <si>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</si>
  <si>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</si>
  <si>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</si>
  <si>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</si>
  <si>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</si>
  <si>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</si>
  <si>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</si>
  <si>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</si>
  <si>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</si>
  <si>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</si>
  <si>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</si>
  <si>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</si>
  <si>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</si>
  <si>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</si>
  <si>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</si>
  <si>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</si>
  <si>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</si>
  <si>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</si>
  <si>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</si>
  <si>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</si>
  <si>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</si>
  <si>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</si>
  <si>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</si>
  <si>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</si>
  <si>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</si>
  <si>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</si>
  <si>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</si>
  <si>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</si>
  <si>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</si>
  <si>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</si>
  <si>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</si>
  <si>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</si>
  <si>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</si>
  <si>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</si>
  <si>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</si>
  <si>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</si>
  <si>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</si>
  <si>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</si>
  <si>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</si>
  <si>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</si>
  <si>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</si>
  <si>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</si>
  <si>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</si>
  <si>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</si>
  <si>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</si>
  <si>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</si>
  <si>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</si>
  <si>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</si>
  <si>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</si>
  <si>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</si>
  <si>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</si>
  <si>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</si>
  <si>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</si>
  <si>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</si>
  <si>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</si>
  <si>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</si>
  <si>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</si>
  <si>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</si>
  <si>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</si>
  <si>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</si>
  <si>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</si>
  <si>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</si>
  <si>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</si>
  <si>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</si>
  <si>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</si>
  <si>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</si>
  <si>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</si>
  <si>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</si>
  <si>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</si>
  <si>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</si>
  <si>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</si>
  <si>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</si>
  <si>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</si>
  <si>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</si>
  <si>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</si>
  <si>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</si>
  <si>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</si>
  <si>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</si>
  <si>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</si>
  <si>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</si>
  <si>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</si>
  <si>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</si>
  <si>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</si>
  <si>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</si>
  <si>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</si>
  <si>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</si>
  <si>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</si>
  <si>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</si>
  <si>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</si>
  <si>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</si>
  <si>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</si>
  <si>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</si>
  <si>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</si>
  <si>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</si>
  <si>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</si>
  <si>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</si>
  <si>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</si>
  <si>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</si>
  <si>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</si>
  <si>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</si>
  <si>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</si>
  <si>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</si>
  <si>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</si>
  <si>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</si>
  <si>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</si>
  <si>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</si>
  <si>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</si>
  <si>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</si>
  <si>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</si>
  <si>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</si>
  <si>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</si>
  <si>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</si>
  <si>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</si>
  <si>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</si>
  <si>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</si>
  <si>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</si>
  <si>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</si>
  <si>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</si>
  <si>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</si>
  <si>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</si>
  <si>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</si>
  <si>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</si>
  <si>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</si>
  <si>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</si>
  <si>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</si>
  <si>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</si>
  <si>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</si>
  <si>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</si>
  <si>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</si>
  <si>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</si>
  <si>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</si>
  <si>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</si>
  <si>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</si>
  <si>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</si>
  <si>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</si>
  <si>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</si>
  <si>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</si>
  <si>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</si>
  <si>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</si>
  <si>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</si>
  <si>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</si>
  <si>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</si>
  <si>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</si>
  <si>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</si>
  <si>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</si>
  <si>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</si>
  <si>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</si>
  <si>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</si>
  <si>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</si>
  <si>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</si>
  <si>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</si>
  <si>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</si>
  <si>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</si>
  <si>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</si>
  <si>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</si>
  <si>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</si>
  <si>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</si>
  <si>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</si>
  <si>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</si>
  <si>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</si>
  <si>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</si>
  <si>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</si>
  <si>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</si>
  <si>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</si>
  <si>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</si>
  <si>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</si>
  <si>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</si>
  <si>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</si>
  <si>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</si>
  <si>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</si>
  <si>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</si>
  <si>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</si>
  <si>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</si>
  <si>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</si>
  <si>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</si>
  <si>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</si>
  <si>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</si>
  <si>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</si>
  <si>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</si>
  <si>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</si>
  <si>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</si>
  <si>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</si>
  <si>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</si>
  <si>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</si>
  <si>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</si>
  <si>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</si>
  <si>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</si>
  <si>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</si>
  <si>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</si>
  <si>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</si>
  <si>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</si>
  <si>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</si>
  <si>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</si>
  <si>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</si>
  <si>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</si>
  <si>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</si>
  <si>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</si>
  <si>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</si>
  <si>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</si>
  <si>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</si>
  <si>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</si>
  <si>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</si>
  <si>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</si>
  <si>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</si>
  <si>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</si>
  <si>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</si>
  <si>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</si>
  <si>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</si>
  <si>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</si>
  <si>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</si>
  <si>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</si>
  <si>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</si>
  <si>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</si>
  <si>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</si>
  <si>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</si>
  <si>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</si>
  <si>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</si>
  <si>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</si>
  <si>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</si>
  <si>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</si>
  <si>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</si>
  <si>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</si>
  <si>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</si>
  <si>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</si>
  <si>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</si>
  <si>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</si>
  <si>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</si>
  <si>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</si>
  <si>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</si>
  <si>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</si>
  <si>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</si>
  <si>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</si>
  <si>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</si>
  <si>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</si>
  <si>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</si>
  <si>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</si>
  <si>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</si>
  <si>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</si>
  <si>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</si>
  <si>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</si>
  <si>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</si>
  <si>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</si>
  <si>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</si>
  <si>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</si>
  <si>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</si>
  <si>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</si>
  <si>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</si>
  <si>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</si>
  <si>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</si>
  <si>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</si>
  <si>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</si>
  <si>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</si>
  <si>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</si>
  <si>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</si>
  <si>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</si>
  <si>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</si>
  <si>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</si>
  <si>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</si>
  <si>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</si>
  <si>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</si>
  <si>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</si>
  <si>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</si>
  <si>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</si>
  <si>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</si>
  <si>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</si>
  <si>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</si>
  <si>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</si>
  <si>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</si>
  <si>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</si>
  <si>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</si>
  <si>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</si>
  <si>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</si>
  <si>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</si>
  <si>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</si>
  <si>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</si>
  <si>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</si>
  <si>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</si>
  <si>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</si>
  <si>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</si>
  <si>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</si>
  <si>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</si>
  <si>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</si>
  <si>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</si>
  <si>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</si>
  <si>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</si>
  <si>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</si>
  <si>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</si>
  <si>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</si>
  <si>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</si>
  <si>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</si>
  <si>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</si>
  <si>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</si>
  <si>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</si>
  <si>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</si>
  <si>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</si>
  <si>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</si>
  <si>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</si>
  <si>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</si>
  <si>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</si>
  <si>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</si>
  <si>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</si>
  <si>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</si>
  <si>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</si>
  <si>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</si>
  <si>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</si>
  <si>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</si>
  <si>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</si>
  <si>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</si>
  <si>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</si>
  <si>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</si>
  <si>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</si>
  <si>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</si>
  <si>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</si>
  <si>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</si>
  <si>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</si>
  <si>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</si>
  <si>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</si>
  <si>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</si>
  <si>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</si>
  <si>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</si>
  <si>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</si>
  <si>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</si>
  <si>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</si>
  <si>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</si>
  <si>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</si>
  <si>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</si>
  <si>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</si>
  <si>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</si>
  <si>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</si>
  <si>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</si>
  <si>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</si>
  <si>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</si>
  <si>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</si>
  <si>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</si>
  <si>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</si>
  <si>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</si>
  <si>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</si>
  <si>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</si>
  <si>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</si>
  <si>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</si>
  <si>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</si>
  <si>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</si>
  <si>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</si>
  <si>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</si>
  <si>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</si>
  <si>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</si>
  <si>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</si>
  <si>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</si>
  <si>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</si>
  <si>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</si>
  <si>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</si>
  <si>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</si>
  <si>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</si>
  <si>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</si>
  <si>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</si>
  <si>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</si>
  <si>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</si>
  <si>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</si>
  <si>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</si>
  <si>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</si>
  <si>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</si>
  <si>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</si>
  <si>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</si>
  <si>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</si>
  <si>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</si>
  <si>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</si>
  <si>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</si>
  <si>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</si>
  <si>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</si>
  <si>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</si>
  <si>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</si>
  <si>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</si>
  <si>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</si>
  <si>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</si>
  <si>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</si>
  <si>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</si>
  <si>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</si>
  <si>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</si>
  <si>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</si>
  <si>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</si>
  <si>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</si>
  <si>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</si>
  <si>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</si>
  <si>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</si>
  <si>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</si>
  <si>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</si>
  <si>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</si>
  <si>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</si>
  <si>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</si>
  <si>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</si>
  <si>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</si>
  <si>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</si>
  <si>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</si>
  <si>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</si>
  <si>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</si>
  <si>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</si>
  <si>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</si>
  <si>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</si>
  <si>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</si>
  <si>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</si>
  <si>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</si>
  <si>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</si>
  <si>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</si>
  <si>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</si>
  <si>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</si>
  <si>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</si>
  <si>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</si>
  <si>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</si>
  <si>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</si>
  <si>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</si>
  <si>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</si>
  <si>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</si>
  <si>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</si>
  <si>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</si>
  <si>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</si>
  <si>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</si>
  <si>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</si>
  <si>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</si>
  <si>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</si>
  <si>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</si>
  <si>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</si>
  <si>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</si>
  <si>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</si>
  <si>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</si>
  <si>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</si>
  <si>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</si>
  <si>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</si>
  <si>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</si>
  <si>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</si>
  <si>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</si>
  <si>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</si>
  <si>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</si>
  <si>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</si>
  <si>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</si>
  <si>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</si>
  <si>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</si>
  <si>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</si>
  <si>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</si>
  <si>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</si>
  <si>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</si>
  <si>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</si>
  <si>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</si>
  <si>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</si>
  <si>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</si>
  <si>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</si>
  <si>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</si>
  <si>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</si>
  <si>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</si>
  <si>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</si>
  <si>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</si>
  <si>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</si>
  <si>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</si>
  <si>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</si>
  <si>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</si>
  <si>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</si>
  <si>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</si>
  <si>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</si>
  <si>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</si>
  <si>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</si>
  <si>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</si>
  <si>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</si>
  <si>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</si>
  <si>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</si>
  <si>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</si>
  <si>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</si>
  <si>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</si>
  <si>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</si>
  <si>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</si>
  <si>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</si>
  <si>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</si>
  <si>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</si>
  <si>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</si>
  <si>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</si>
  <si>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</si>
  <si>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</si>
  <si>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</si>
  <si>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</si>
  <si>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</si>
  <si>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</si>
  <si>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</si>
  <si>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</si>
  <si>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</si>
  <si>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</si>
  <si>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</si>
  <si>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</si>
  <si>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</si>
  <si>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</si>
  <si>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</si>
  <si>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</si>
  <si>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</si>
  <si>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</si>
  <si>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</si>
  <si>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</si>
  <si>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</si>
  <si>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</si>
  <si>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</si>
  <si>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</si>
  <si>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</si>
  <si>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</si>
  <si>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</si>
  <si>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</si>
  <si>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</si>
  <si>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</si>
  <si>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</si>
  <si>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</si>
  <si>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</si>
  <si>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</si>
  <si>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</si>
  <si>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</si>
  <si>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</si>
  <si>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</si>
  <si>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</si>
  <si>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</si>
  <si>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</si>
  <si>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</si>
  <si>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</si>
  <si>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</si>
  <si>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</si>
  <si>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</si>
  <si>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</si>
  <si>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</si>
  <si>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</si>
  <si>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</si>
  <si>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</si>
  <si>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</si>
  <si>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</si>
  <si>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</si>
  <si>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</si>
  <si>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</si>
  <si>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</si>
  <si>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</si>
  <si>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</si>
  <si>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</si>
  <si>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</si>
  <si>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</si>
  <si>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</si>
  <si>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</si>
  <si>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</si>
  <si>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</si>
  <si>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</si>
  <si>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</si>
  <si>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</si>
  <si>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</si>
  <si>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</si>
  <si>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</si>
  <si>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</si>
  <si>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</si>
  <si>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</si>
  <si>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</si>
  <si>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</si>
  <si>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</si>
  <si>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</si>
  <si>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</si>
  <si>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</si>
  <si>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</si>
  <si>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</si>
  <si>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</si>
  <si>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</si>
  <si>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</si>
  <si>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</si>
  <si>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</si>
  <si>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</si>
  <si>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</si>
  <si>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</si>
  <si>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</si>
  <si>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</si>
  <si>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</si>
  <si>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</si>
  <si>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</si>
  <si>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</si>
  <si>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</si>
  <si>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</si>
  <si>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</si>
  <si>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</si>
  <si>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</si>
  <si>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</si>
  <si>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</si>
  <si>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</si>
  <si>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</si>
  <si>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</si>
  <si>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</si>
  <si>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</si>
  <si>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</si>
  <si>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</si>
  <si>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</si>
  <si>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</si>
  <si>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</si>
  <si>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</si>
  <si>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</si>
  <si>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</si>
  <si>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</si>
  <si>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</si>
  <si>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</si>
  <si>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</si>
  <si>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</si>
  <si>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</si>
  <si>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</si>
  <si>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</si>
  <si>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</si>
  <si>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</si>
  <si>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</si>
  <si>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</si>
  <si>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</si>
  <si>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</si>
  <si>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</si>
  <si>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</si>
  <si>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</si>
  <si>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</si>
  <si>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</si>
  <si>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</si>
  <si>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</si>
  <si>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</si>
  <si>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</si>
  <si>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</si>
  <si>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</si>
  <si>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</si>
  <si>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</si>
  <si>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</si>
  <si>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</si>
  <si>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</si>
  <si>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</si>
  <si>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</si>
  <si>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</si>
  <si>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</si>
  <si>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</si>
  <si>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</si>
  <si>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</si>
  <si>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</si>
  <si>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</si>
  <si>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</si>
  <si>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</si>
  <si>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</si>
  <si>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</si>
  <si>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</si>
  <si>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</si>
  <si>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</si>
  <si>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</si>
  <si>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</si>
  <si>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</si>
  <si>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</si>
  <si>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</si>
  <si>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</si>
  <si>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</si>
  <si>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</si>
  <si>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</si>
  <si>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</si>
  <si>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</si>
  <si>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</si>
  <si>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</si>
  <si>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</si>
  <si>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</si>
  <si>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</si>
  <si>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</si>
  <si>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</si>
  <si>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</si>
  <si>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</si>
  <si>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</si>
  <si>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</si>
  <si>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</si>
  <si>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</si>
  <si>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</si>
  <si>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</si>
  <si>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</si>
  <si>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</si>
  <si>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</si>
  <si>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</si>
  <si>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</si>
  <si>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</si>
  <si>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</si>
  <si>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</si>
  <si>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</si>
  <si>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</si>
  <si>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</si>
  <si>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</si>
  <si>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</si>
  <si>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</si>
  <si>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</si>
  <si>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</si>
  <si>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</si>
  <si>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</si>
  <si>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</si>
  <si>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</si>
  <si>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</si>
  <si>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</si>
  <si>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</si>
  <si>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</si>
  <si>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</si>
  <si>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</si>
  <si>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</si>
  <si>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</si>
  <si>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</si>
  <si>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</si>
  <si>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</si>
  <si>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</si>
  <si>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</si>
  <si>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</si>
  <si>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</si>
  <si>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</si>
  <si>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</si>
  <si>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</si>
  <si>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</si>
  <si>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</si>
  <si>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</si>
  <si>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</si>
  <si>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</si>
  <si>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</si>
  <si>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</si>
  <si>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</si>
  <si>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</si>
  <si>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</si>
  <si>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</si>
  <si>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</si>
  <si>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</si>
  <si>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</si>
  <si>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</si>
  <si>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</si>
  <si>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</si>
  <si>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</si>
  <si>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</si>
  <si>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</si>
  <si>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</si>
  <si>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</si>
  <si>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</si>
  <si>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</si>
  <si>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</si>
  <si>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</si>
  <si>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</si>
  <si>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</si>
  <si>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</si>
  <si>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</si>
  <si>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</si>
  <si>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</si>
  <si>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</si>
  <si>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</si>
  <si>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</si>
  <si>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</si>
  <si>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</si>
  <si>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</si>
  <si>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</si>
  <si>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</si>
  <si>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</si>
  <si>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</si>
  <si>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</si>
  <si>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</si>
  <si>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</si>
  <si>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</si>
  <si>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</si>
  <si>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</si>
  <si>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</si>
  <si>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</si>
  <si>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</si>
  <si>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</si>
  <si>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</si>
  <si>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</si>
  <si>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</si>
  <si>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</si>
  <si>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</si>
  <si>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</si>
  <si>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</si>
  <si>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</si>
  <si>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</si>
  <si>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</si>
  <si>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</si>
  <si>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</si>
  <si>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</si>
  <si>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</si>
  <si>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</si>
  <si>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</si>
  <si>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</si>
  <si>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</si>
  <si>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</si>
  <si>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</si>
  <si>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</si>
  <si>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</si>
  <si>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</si>
  <si>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</si>
  <si>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</si>
  <si>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</si>
  <si>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</si>
  <si>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</si>
  <si>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</si>
  <si>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</si>
  <si>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</si>
  <si>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</si>
  <si>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</si>
  <si>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</si>
  <si>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</si>
  <si>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</si>
  <si>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</si>
  <si>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</si>
  <si>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</si>
  <si>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</si>
  <si>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</si>
  <si>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</si>
  <si>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</si>
  <si>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</si>
  <si>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</si>
  <si>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</si>
  <si>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</si>
  <si>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</si>
  <si>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</si>
  <si>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</si>
  <si>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</si>
  <si>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</si>
  <si>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</si>
  <si>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</si>
  <si>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</si>
  <si>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</si>
  <si>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</si>
  <si>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</si>
  <si>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</si>
  <si>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</si>
  <si>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</si>
  <si>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</si>
  <si>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</si>
  <si>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</si>
  <si>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</si>
  <si>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</si>
  <si>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</si>
  <si>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</si>
  <si>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</si>
  <si>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</si>
  <si>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</si>
  <si>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</si>
  <si>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</si>
  <si>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</si>
  <si>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</si>
  <si>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</si>
  <si>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</si>
  <si>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</si>
  <si>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</si>
  <si>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</si>
  <si>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</si>
  <si>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</si>
  <si>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</si>
  <si>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</si>
  <si>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</si>
  <si>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</si>
  <si>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</si>
  <si>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</si>
  <si>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</si>
  <si>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</si>
  <si>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</si>
  <si>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</si>
  <si>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</si>
  <si>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</si>
  <si>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</si>
  <si>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</si>
  <si>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</si>
  <si>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</si>
  <si>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</si>
  <si>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</si>
  <si>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</si>
  <si>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</si>
  <si>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</si>
  <si>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</si>
  <si>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</si>
  <si>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</si>
  <si>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</si>
  <si>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</si>
  <si>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</si>
  <si>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</si>
  <si>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</si>
  <si>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</si>
  <si>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</si>
  <si>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</si>
  <si>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</si>
  <si>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</si>
  <si>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</si>
  <si>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</si>
  <si>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</si>
  <si>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</si>
  <si>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</si>
  <si>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</si>
  <si>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</si>
  <si>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</si>
  <si>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</si>
  <si>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</si>
  <si>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</si>
  <si>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</si>
  <si>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</si>
  <si>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</si>
  <si>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</si>
  <si>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</si>
  <si>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</si>
  <si>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</si>
  <si>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</si>
  <si>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</si>
  <si>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</si>
  <si>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</si>
  <si>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</si>
  <si>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</si>
  <si>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</si>
  <si>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</si>
  <si>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</si>
  <si>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</si>
  <si>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</si>
  <si>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</si>
  <si>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</si>
  <si>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</si>
  <si>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</si>
  <si>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</si>
  <si>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</si>
  <si>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</si>
  <si>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</si>
  <si>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</si>
  <si>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</si>
  <si>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</si>
  <si>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</si>
  <si>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</si>
  <si>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</si>
  <si>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</si>
  <si>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</si>
  <si>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</si>
  <si>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</si>
  <si>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</si>
  <si>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</si>
  <si>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</si>
  <si>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</si>
  <si>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</si>
  <si>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</si>
  <si>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</si>
  <si>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</si>
  <si>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</si>
  <si>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</si>
  <si>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</si>
  <si>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</si>
  <si>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</si>
  <si>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</si>
  <si>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</si>
  <si>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</si>
  <si>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</si>
  <si>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</si>
  <si>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</si>
  <si>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</si>
  <si>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</si>
  <si>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</si>
  <si>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</si>
  <si>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</si>
  <si>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</si>
  <si>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</si>
  <si>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</si>
  <si>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</si>
  <si>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</si>
  <si>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</si>
  <si>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</si>
  <si>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</si>
  <si>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</si>
  <si>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</si>
  <si>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</si>
  <si>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</si>
  <si>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</si>
  <si>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</si>
  <si>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</si>
  <si>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</si>
  <si>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</si>
  <si>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</si>
  <si>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</si>
  <si>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</si>
  <si>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</si>
  <si>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</si>
  <si>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</si>
  <si>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</si>
  <si>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</si>
  <si>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</si>
  <si>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</si>
  <si>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</si>
  <si>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</si>
  <si>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</si>
  <si>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</si>
  <si>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</si>
  <si>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</si>
  <si>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</si>
  <si>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</si>
  <si>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</si>
  <si>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</si>
  <si>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</si>
  <si>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</si>
  <si>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</si>
  <si>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</si>
  <si>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</si>
  <si>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</si>
  <si>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</si>
  <si>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</si>
  <si>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</si>
  <si>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</si>
  <si>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</si>
  <si>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</si>
  <si>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</si>
  <si>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</si>
  <si>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</si>
  <si>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</si>
  <si>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</si>
  <si>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</si>
  <si>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</si>
  <si>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</si>
  <si>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</si>
  <si>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</si>
  <si>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</si>
  <si>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</si>
  <si>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</si>
  <si>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</si>
  <si>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</si>
  <si>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</si>
  <si>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</si>
  <si>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</si>
  <si>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</si>
  <si>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</si>
  <si>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</si>
  <si>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</si>
  <si>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</si>
  <si>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</si>
  <si>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</si>
  <si>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</si>
  <si>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</si>
  <si>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</si>
  <si>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</si>
  <si>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</si>
  <si>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</si>
  <si>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</si>
  <si>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</si>
  <si>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</si>
  <si>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</si>
  <si>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</si>
  <si>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</si>
  <si>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</si>
  <si>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</si>
  <si>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</si>
  <si>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</si>
  <si>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</si>
  <si>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</si>
  <si>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</si>
  <si>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</si>
  <si>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</si>
  <si>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</si>
  <si>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</si>
  <si>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</si>
  <si>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</si>
  <si>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</si>
  <si>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</si>
  <si>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</si>
  <si>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</si>
  <si>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</si>
  <si>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</si>
  <si>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</si>
  <si>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</si>
  <si>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</si>
  <si>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</si>
  <si>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</si>
  <si>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</si>
  <si>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</si>
  <si>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</si>
  <si>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</si>
  <si>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</si>
  <si>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</si>
  <si>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</si>
  <si>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</si>
  <si>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</si>
  <si>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</si>
  <si>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</si>
  <si>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</si>
  <si>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</si>
  <si>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</si>
  <si>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</si>
  <si>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</si>
  <si>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</si>
  <si>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</si>
  <si>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</si>
  <si>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</si>
  <si>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</si>
  <si>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</si>
  <si>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</si>
  <si>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</si>
  <si>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</si>
  <si>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</si>
  <si>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</si>
  <si>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</si>
  <si>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</si>
  <si>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</si>
  <si>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</si>
  <si>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</si>
  <si>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</si>
  <si>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</si>
  <si>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</si>
  <si>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</si>
  <si>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</si>
  <si>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</si>
  <si>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</si>
  <si>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</si>
  <si>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</si>
  <si>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</si>
  <si>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</si>
  <si>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</si>
  <si>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</si>
  <si>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</si>
  <si>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</si>
  <si>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</si>
  <si>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</si>
  <si>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</si>
  <si>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</si>
  <si>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</si>
  <si>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</si>
  <si>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</si>
  <si>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</si>
  <si>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</si>
  <si>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</si>
  <si>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</si>
  <si>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</si>
  <si>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</si>
  <si>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</si>
  <si>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</si>
  <si>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</si>
  <si>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</si>
  <si>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</si>
  <si>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</si>
  <si>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</si>
  <si>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</si>
  <si>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</si>
  <si>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</si>
  <si>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</si>
  <si>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</si>
  <si>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</si>
  <si>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</si>
  <si>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</si>
  <si>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</si>
  <si>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</si>
  <si>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</si>
  <si>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</si>
  <si>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</si>
  <si>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</si>
  <si>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</si>
  <si>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</si>
  <si>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</si>
  <si>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</si>
  <si>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</si>
  <si>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</si>
  <si>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</si>
  <si>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</si>
  <si>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</si>
  <si>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</si>
  <si>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</si>
  <si>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</si>
  <si>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</si>
  <si>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</si>
  <si>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</si>
  <si>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</si>
  <si>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</si>
  <si>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</si>
  <si>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</si>
  <si>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</si>
  <si>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</si>
  <si>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</si>
  <si>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</si>
  <si>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</si>
  <si>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</si>
  <si>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</si>
  <si>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</si>
  <si>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</si>
  <si>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</si>
  <si>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</si>
  <si>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</si>
  <si>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</si>
  <si>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</si>
  <si>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</si>
  <si>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</si>
  <si>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</si>
  <si>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</si>
  <si>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</si>
  <si>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</si>
  <si>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</si>
  <si>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</si>
  <si>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</si>
  <si>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</si>
  <si>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</si>
  <si>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</si>
  <si>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</si>
  <si>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</si>
  <si>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</si>
  <si>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</si>
  <si>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</si>
  <si>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</si>
  <si>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</si>
  <si>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</si>
  <si>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</si>
  <si>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</si>
  <si>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</si>
  <si>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</si>
  <si>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</si>
  <si>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</si>
  <si>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</si>
  <si>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</si>
  <si>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</si>
  <si>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</si>
  <si>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</si>
  <si>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</si>
  <si>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</si>
  <si>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</si>
  <si>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</si>
  <si>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</si>
  <si>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</si>
  <si>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</si>
  <si>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</si>
  <si>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</si>
  <si>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</si>
  <si>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</si>
  <si>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</si>
  <si>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</si>
  <si>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</si>
  <si>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</si>
  <si>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</si>
  <si>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</si>
  <si>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</si>
  <si>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</si>
  <si>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</si>
  <si>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</si>
  <si>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</si>
  <si>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</si>
  <si>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</si>
  <si>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</si>
  <si>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</si>
  <si>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</si>
  <si>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</si>
  <si>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</si>
  <si>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</si>
  <si>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</si>
  <si>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</si>
  <si>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</si>
  <si>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</si>
  <si>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</si>
  <si>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</si>
  <si>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</si>
  <si>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</si>
  <si>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</si>
  <si>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</si>
  <si>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</si>
  <si>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</si>
  <si>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</si>
  <si>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</si>
  <si>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</si>
  <si>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</si>
  <si>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</si>
  <si>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</si>
  <si>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</si>
  <si>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</si>
  <si>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</si>
  <si>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</si>
  <si>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</si>
  <si>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</si>
  <si>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</si>
  <si>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</si>
  <si>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</si>
  <si>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</si>
  <si>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</si>
  <si>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</si>
  <si>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</si>
  <si>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</si>
  <si>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</si>
  <si>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</si>
  <si>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</si>
  <si>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</si>
  <si>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</si>
  <si>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</si>
  <si>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</si>
  <si>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</si>
  <si>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</si>
  <si>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</si>
  <si>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</si>
  <si>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</si>
  <si>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</si>
  <si>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</si>
  <si>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</si>
  <si>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</si>
  <si>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</si>
  <si>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</si>
  <si>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</si>
  <si>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</si>
  <si>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</si>
  <si>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</si>
  <si>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</si>
  <si>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</si>
  <si>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</si>
  <si>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</si>
  <si>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</si>
  <si>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</si>
  <si>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</si>
  <si>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</si>
  <si>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</si>
  <si>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</si>
  <si>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</si>
  <si>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</si>
  <si>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</si>
  <si>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</si>
  <si>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</si>
  <si>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</si>
  <si>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</si>
  <si>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</si>
  <si>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</si>
  <si>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</si>
  <si>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</si>
  <si>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</si>
  <si>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</si>
  <si>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</si>
  <si>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</si>
  <si>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</si>
  <si>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</si>
  <si>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</si>
  <si>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</si>
  <si>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</si>
  <si>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</si>
  <si>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</si>
  <si>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</si>
  <si>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</si>
  <si>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</si>
  <si>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</si>
  <si>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</si>
  <si>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</si>
  <si>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</si>
  <si>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</si>
  <si>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</si>
  <si>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</si>
  <si>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</si>
  <si>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</si>
  <si>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</si>
  <si>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</si>
  <si>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</si>
  <si>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</si>
  <si>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</si>
  <si>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</si>
  <si>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</si>
  <si>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</si>
  <si>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</si>
  <si>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</si>
  <si>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</si>
  <si>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</si>
  <si>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</si>
  <si>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</si>
  <si>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</si>
  <si>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</si>
  <si>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</si>
  <si>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</si>
  <si>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</si>
  <si>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</si>
  <si>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</si>
  <si>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</si>
  <si>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</si>
  <si>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</si>
  <si>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</si>
  <si>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</si>
  <si>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</si>
  <si>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</si>
  <si>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</si>
  <si>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</si>
  <si>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</si>
  <si>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</si>
  <si>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</si>
  <si>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</si>
  <si>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</si>
  <si>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</si>
  <si>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</si>
  <si>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</si>
  <si>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</si>
  <si>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</si>
  <si>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</si>
  <si>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</si>
  <si>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</si>
  <si>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</si>
  <si>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</si>
  <si>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</si>
  <si>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</si>
  <si>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</si>
  <si>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</si>
  <si>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</si>
  <si>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</si>
  <si>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</si>
  <si>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</si>
  <si>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</si>
  <si>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</si>
  <si>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</si>
  <si>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</si>
  <si>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</si>
  <si>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</si>
  <si>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</si>
  <si>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</si>
  <si>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</si>
  <si>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</si>
  <si>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</si>
  <si>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</si>
  <si>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</si>
  <si>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</si>
  <si>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</si>
  <si>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</si>
  <si>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</si>
  <si>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</si>
  <si>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</si>
  <si>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</si>
  <si>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</si>
  <si>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</si>
  <si>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</si>
  <si>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</si>
  <si>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</si>
  <si>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</si>
  <si>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</si>
  <si>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</si>
  <si>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</si>
  <si>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</si>
  <si>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</si>
  <si>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</si>
  <si>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</si>
  <si>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</si>
  <si>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</si>
  <si>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</si>
  <si>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</si>
  <si>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</si>
  <si>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</si>
  <si>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</si>
  <si>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</si>
  <si>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</si>
  <si>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</si>
  <si>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</si>
  <si>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</si>
  <si>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</si>
  <si>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</si>
  <si>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</si>
  <si>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</si>
  <si>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</si>
  <si>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</si>
  <si>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</si>
  <si>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</si>
  <si>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</si>
  <si>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</si>
  <si>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</si>
  <si>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</si>
  <si>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</si>
  <si>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</si>
  <si>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</si>
  <si>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</si>
  <si>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</si>
  <si>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</si>
  <si>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</si>
  <si>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</si>
  <si>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</si>
  <si>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</si>
  <si>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</si>
  <si>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</si>
  <si>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</si>
  <si>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</si>
  <si>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</si>
  <si>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</si>
  <si>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</si>
  <si>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</si>
  <si>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</si>
  <si>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</si>
  <si>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</si>
  <si>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</si>
  <si>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</si>
  <si>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</si>
  <si>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</si>
  <si>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</si>
  <si>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</si>
  <si>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</si>
  <si>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</si>
  <si>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</si>
  <si>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</si>
  <si>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</si>
  <si>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</si>
  <si>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</si>
  <si>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</si>
  <si>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</si>
  <si>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</si>
  <si>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</si>
  <si>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</si>
  <si>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</si>
  <si>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</si>
  <si>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</si>
  <si>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</si>
  <si>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</si>
  <si>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</si>
  <si>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</si>
  <si>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</si>
  <si>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</si>
  <si>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</si>
  <si>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</si>
  <si>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</si>
  <si>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</si>
  <si>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</si>
  <si>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</si>
  <si>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</si>
  <si>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</si>
  <si>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</si>
  <si>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</si>
  <si>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</si>
  <si>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</si>
  <si>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</si>
  <si>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</si>
  <si>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</si>
  <si>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</si>
  <si>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</si>
  <si>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</si>
  <si>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</si>
  <si>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</si>
  <si>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</si>
  <si>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</si>
  <si>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</si>
  <si>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</si>
  <si>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</si>
  <si>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</si>
  <si>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</si>
  <si>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</si>
  <si>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</si>
  <si>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</si>
  <si>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</si>
  <si>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</si>
  <si>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</si>
  <si>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</si>
  <si>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</si>
  <si>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</si>
  <si>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</si>
  <si>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</si>
  <si>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</si>
  <si>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</si>
  <si>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</si>
  <si>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</si>
  <si>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</si>
  <si>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</si>
  <si>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</si>
  <si>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</si>
  <si>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</si>
  <si>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</si>
  <si>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</si>
  <si>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</si>
  <si>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</si>
  <si>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</si>
  <si>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</si>
  <si>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</si>
  <si>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</si>
  <si>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</si>
  <si>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</si>
  <si>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</si>
  <si>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</si>
  <si>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</si>
  <si>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</si>
  <si>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</si>
  <si>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</si>
  <si>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</si>
  <si>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</si>
  <si>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</si>
  <si>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</si>
  <si>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</si>
  <si>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</si>
  <si>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</si>
  <si>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</si>
  <si>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</si>
  <si>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</si>
  <si>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</si>
  <si>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</si>
  <si>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</si>
  <si>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</si>
  <si>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</si>
  <si>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</si>
  <si>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</si>
  <si>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</si>
  <si>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</si>
  <si>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</si>
  <si>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</si>
  <si>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</si>
  <si>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</si>
  <si>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</si>
  <si>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</si>
  <si>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</si>
  <si>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</si>
  <si>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</si>
  <si>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</si>
  <si>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</si>
  <si>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</si>
  <si>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</si>
  <si>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</si>
  <si>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</si>
  <si>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</si>
  <si>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</si>
  <si>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</si>
  <si>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</si>
  <si>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</si>
  <si>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</si>
  <si>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</si>
  <si>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</si>
  <si>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</si>
  <si>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</si>
  <si>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</si>
  <si>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</si>
  <si>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</si>
  <si>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</si>
  <si>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</si>
  <si>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</si>
  <si>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</si>
  <si>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</si>
  <si>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</si>
  <si>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</si>
  <si>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</si>
  <si>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</si>
  <si>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</si>
  <si>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</si>
  <si>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</si>
  <si>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</si>
  <si>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</si>
  <si>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</si>
  <si>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</si>
  <si>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</si>
  <si>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</si>
  <si>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</si>
  <si>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</si>
  <si>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</si>
  <si>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</si>
  <si>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</si>
  <si>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</si>
  <si>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</si>
  <si>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</si>
  <si>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</si>
  <si>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</si>
  <si>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</si>
  <si>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</si>
  <si>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</si>
  <si>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</si>
  <si>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</si>
  <si>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</si>
  <si>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</si>
  <si>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</si>
  <si>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</si>
  <si>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</si>
  <si>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</si>
  <si>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</si>
  <si>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</si>
  <si>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</si>
  <si>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</si>
  <si>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</si>
  <si>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</si>
  <si>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</si>
  <si>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</si>
  <si>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</si>
  <si>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</si>
  <si>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</si>
  <si>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</si>
  <si>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</si>
  <si>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</si>
  <si>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</si>
  <si>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</si>
  <si>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</si>
  <si>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</si>
  <si>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</si>
  <si>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</si>
  <si>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</si>
  <si>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</si>
  <si>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</si>
  <si>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</si>
  <si>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</si>
  <si>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</si>
  <si>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</si>
  <si>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</si>
  <si>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</si>
  <si>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</si>
  <si>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</si>
  <si>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</si>
  <si>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</si>
  <si>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</si>
  <si>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</si>
  <si>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</si>
  <si>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</si>
  <si>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</si>
  <si>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</si>
  <si>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</si>
  <si>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</si>
  <si>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</si>
  <si>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</si>
  <si>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</si>
  <si>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</si>
  <si>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</si>
  <si>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</si>
  <si>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</si>
  <si>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</si>
  <si>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</si>
  <si>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</si>
  <si>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</si>
  <si>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</si>
  <si>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</si>
  <si>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</si>
  <si>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</si>
  <si>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</si>
  <si>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</si>
  <si>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</si>
  <si>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</si>
  <si>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</si>
  <si>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</si>
  <si>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</si>
  <si>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</si>
  <si>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</si>
  <si>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</si>
  <si>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</si>
  <si>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</si>
  <si>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</si>
  <si>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</si>
  <si>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</si>
  <si>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</si>
  <si>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</si>
  <si>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</si>
  <si>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</si>
  <si>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</si>
  <si>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</si>
  <si>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</si>
  <si>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</si>
  <si>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</si>
  <si>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</si>
  <si>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</si>
  <si>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</si>
  <si>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</si>
  <si>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</si>
  <si>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</si>
  <si>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</si>
  <si>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</si>
  <si>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</si>
  <si>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</si>
  <si>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</si>
  <si>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</si>
  <si>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</si>
  <si>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</si>
  <si>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</si>
  <si>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</si>
  <si>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</si>
  <si>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</si>
  <si>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</si>
  <si>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</si>
  <si>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</si>
  <si>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</si>
  <si>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</si>
  <si>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</si>
  <si>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</si>
  <si>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</si>
  <si>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</si>
  <si>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</si>
  <si>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</si>
  <si>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</si>
  <si>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</si>
  <si>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</si>
  <si>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</si>
  <si>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</si>
  <si>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</si>
  <si>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</si>
  <si>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</si>
  <si>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</si>
  <si>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</si>
  <si>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</si>
  <si>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</si>
  <si>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</si>
  <si>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</si>
  <si>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</si>
  <si>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</si>
  <si>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</si>
  <si>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</si>
  <si>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</si>
  <si>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</si>
  <si>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</si>
  <si>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</si>
  <si>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</si>
  <si>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</si>
  <si>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</si>
  <si>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</si>
  <si>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</si>
  <si>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</si>
  <si>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</si>
  <si>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</si>
  <si>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</si>
  <si>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</si>
  <si>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</si>
  <si>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</si>
  <si>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</si>
  <si>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</si>
  <si>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</si>
  <si>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</si>
  <si>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</si>
  <si>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</si>
  <si>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</si>
  <si>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</si>
  <si>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</si>
  <si>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</si>
  <si>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</si>
  <si>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</si>
  <si>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</si>
  <si>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</si>
  <si>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</si>
  <si>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</si>
  <si>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</si>
  <si>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</si>
  <si>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</si>
  <si>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</si>
  <si>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</si>
  <si>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</si>
  <si>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</si>
  <si>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</si>
  <si>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</si>
  <si>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</si>
  <si>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</si>
  <si>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</si>
  <si>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</si>
  <si>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</si>
  <si>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</si>
  <si>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</si>
  <si>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</si>
  <si>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</si>
  <si>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</si>
  <si>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</si>
  <si>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</si>
  <si>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</si>
  <si>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</si>
  <si>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</si>
  <si>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</si>
  <si>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</si>
  <si>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</si>
  <si>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</si>
  <si>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</si>
  <si>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</si>
  <si>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</si>
  <si>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</si>
  <si>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</si>
  <si>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</si>
  <si>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</si>
  <si>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</si>
  <si>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</si>
  <si>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</si>
  <si>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</si>
  <si>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</si>
  <si>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</si>
  <si>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</si>
  <si>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</si>
  <si>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</si>
  <si>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</si>
  <si>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</si>
  <si>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</si>
  <si>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</si>
  <si>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</si>
  <si>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</si>
  <si>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</si>
  <si>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</si>
  <si>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</si>
  <si>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</si>
  <si>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</si>
  <si>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</si>
  <si>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</si>
  <si>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</si>
  <si>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</si>
  <si>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</si>
  <si>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</si>
  <si>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</si>
  <si>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</si>
  <si>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</si>
  <si>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</si>
  <si>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</si>
  <si>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</si>
  <si>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</si>
  <si>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</si>
  <si>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</si>
  <si>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</si>
  <si>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</si>
  <si>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</si>
  <si>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</si>
  <si>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</si>
  <si>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</si>
  <si>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</si>
  <si>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</si>
  <si>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</si>
  <si>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</si>
  <si>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</si>
  <si>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</si>
  <si>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</si>
  <si>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</si>
  <si>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</si>
  <si>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</si>
  <si>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</si>
  <si>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</si>
  <si>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</si>
  <si>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</si>
  <si>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</si>
  <si>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</si>
  <si>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</si>
  <si>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</si>
  <si>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</si>
  <si>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</si>
  <si>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</si>
  <si>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</si>
  <si>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</si>
  <si>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</si>
  <si>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</si>
  <si>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</si>
  <si>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</si>
  <si>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</si>
  <si>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</si>
  <si>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</si>
  <si>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</si>
  <si>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</si>
  <si>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</si>
  <si>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</si>
  <si>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</si>
  <si>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</si>
  <si>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</si>
  <si>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</si>
  <si>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</si>
  <si>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</si>
  <si>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</si>
  <si>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</si>
  <si>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</si>
  <si>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</si>
  <si>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</si>
  <si>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</si>
  <si>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</si>
  <si>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</si>
  <si>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</si>
  <si>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</si>
  <si>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</si>
  <si>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</si>
  <si>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</si>
  <si>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</si>
  <si>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</si>
  <si>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</si>
  <si>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</si>
  <si>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</si>
  <si>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</si>
  <si>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</si>
  <si>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</si>
  <si>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</si>
  <si>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</si>
  <si>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</si>
  <si>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</si>
  <si>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</si>
  <si>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</si>
  <si>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</si>
  <si>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</si>
  <si>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</si>
  <si>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</si>
  <si>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</si>
  <si>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</si>
  <si>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</si>
  <si>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</si>
  <si>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</si>
  <si>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</si>
  <si>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</si>
  <si>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</si>
  <si>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</si>
  <si>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</si>
  <si>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</si>
  <si>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</si>
  <si>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</si>
  <si>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</si>
  <si>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</si>
  <si>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</si>
  <si>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</si>
  <si>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</si>
  <si>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</si>
  <si>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</si>
  <si>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</si>
  <si>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</si>
  <si>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</si>
  <si>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</si>
  <si>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</si>
  <si>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</si>
  <si>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</si>
  <si>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</si>
  <si>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</si>
  <si>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</si>
  <si>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</si>
  <si>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</si>
  <si>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</si>
  <si>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</si>
  <si>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</si>
  <si>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</si>
  <si>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</si>
  <si>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</si>
  <si>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</si>
  <si>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</si>
  <si>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</si>
  <si>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</si>
  <si>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</si>
  <si>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</si>
  <si>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</si>
  <si>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</si>
  <si>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</si>
  <si>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</si>
  <si>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</si>
  <si>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</si>
  <si>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</si>
  <si>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</si>
  <si>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</si>
  <si>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</si>
  <si>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</si>
  <si>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</si>
  <si>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</si>
  <si>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</si>
  <si>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</si>
  <si>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</si>
  <si>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</si>
  <si>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</si>
  <si>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</si>
  <si>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</si>
  <si>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</si>
  <si>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</si>
  <si>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</si>
  <si>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</si>
  <si>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</si>
  <si>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</si>
  <si>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</si>
  <si>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</si>
  <si>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</si>
  <si>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</si>
  <si>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</si>
  <si>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</si>
  <si>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</si>
  <si>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</si>
  <si>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</si>
  <si>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</si>
  <si>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</si>
  <si>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</si>
  <si>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</si>
  <si>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</si>
  <si>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</si>
  <si>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</si>
  <si>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</si>
  <si>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</si>
  <si>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</si>
  <si>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</si>
  <si>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</si>
  <si>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</si>
  <si>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</si>
  <si>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</si>
  <si>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</si>
  <si>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</si>
  <si>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</si>
  <si>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</si>
  <si>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</si>
  <si>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</si>
  <si>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</si>
  <si>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</si>
  <si>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</si>
  <si>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</si>
  <si>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</si>
  <si>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</si>
  <si>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</si>
  <si>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</si>
  <si>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</si>
  <si>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</si>
  <si>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</si>
  <si>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</si>
  <si>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</si>
  <si>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</si>
  <si>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</si>
  <si>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</si>
  <si>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</si>
  <si>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</si>
  <si>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</si>
  <si>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</si>
  <si>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</si>
  <si>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</si>
  <si>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</si>
  <si>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</si>
  <si>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</si>
  <si>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</si>
  <si>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</si>
  <si>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</si>
  <si>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</si>
  <si>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</si>
  <si>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</si>
  <si>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</si>
  <si>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</si>
  <si>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</si>
  <si>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</si>
  <si>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</si>
  <si>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</si>
  <si>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</si>
  <si>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</si>
  <si>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</si>
  <si>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</si>
  <si>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</si>
  <si>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</si>
  <si>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</si>
  <si>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</si>
  <si>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</si>
  <si>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</si>
  <si>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</si>
  <si>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</si>
  <si>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</si>
  <si>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</si>
  <si>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</si>
  <si>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</si>
  <si>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</si>
  <si>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</si>
  <si>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</si>
  <si>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</si>
  <si>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</si>
  <si>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</si>
  <si>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</si>
  <si>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</si>
  <si>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</si>
  <si>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</si>
  <si>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</si>
  <si>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</si>
  <si>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</si>
  <si>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</si>
  <si>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</si>
  <si>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</si>
  <si>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</si>
  <si>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</si>
  <si>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</si>
  <si>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</si>
  <si>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</si>
  <si>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</si>
  <si>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</si>
  <si>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</si>
  <si>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</si>
  <si>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</si>
  <si>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</si>
  <si>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</si>
  <si>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</si>
  <si>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</si>
  <si>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</si>
  <si>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</si>
  <si>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</si>
  <si>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</si>
  <si>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</si>
  <si>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</si>
  <si>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</si>
  <si>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</si>
  <si>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</si>
  <si>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</si>
  <si>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</si>
  <si>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</si>
  <si>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</si>
  <si>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</si>
  <si>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</si>
  <si>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</si>
  <si>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</si>
  <si>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</si>
  <si>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</si>
  <si>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</si>
  <si>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</si>
  <si>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</si>
  <si>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</si>
  <si>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</si>
  <si>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</si>
  <si>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</si>
  <si>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</si>
  <si>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</si>
  <si>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</si>
  <si>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</si>
  <si>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</si>
  <si>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</si>
  <si>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</si>
  <si>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</si>
  <si>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</si>
  <si>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</si>
  <si>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</si>
  <si>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</si>
  <si>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</si>
  <si>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</si>
  <si>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</si>
  <si>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</si>
  <si>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</si>
  <si>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</si>
  <si>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</si>
  <si>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</si>
  <si>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</si>
  <si>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</si>
  <si>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</si>
  <si>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</si>
  <si>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</si>
  <si>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</si>
  <si>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</si>
  <si>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</si>
  <si>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</si>
  <si>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</si>
  <si>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</si>
  <si>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</si>
  <si>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</si>
  <si>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</si>
  <si>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</si>
  <si>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</si>
  <si>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</si>
  <si>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</si>
  <si>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</si>
  <si>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</si>
  <si>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</si>
  <si>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</si>
  <si>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</si>
  <si>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</si>
  <si>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</si>
  <si>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</si>
  <si>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</si>
  <si>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</si>
  <si>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</si>
  <si>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</si>
  <si>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</si>
  <si>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</si>
  <si>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</si>
  <si>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</si>
  <si>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</si>
  <si>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</si>
  <si>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</si>
  <si>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</si>
  <si>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</si>
  <si>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</si>
  <si>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</si>
  <si>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</si>
  <si>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</si>
  <si>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</si>
  <si>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</si>
  <si>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</si>
  <si>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</si>
  <si>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</si>
  <si>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</si>
  <si>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</si>
  <si>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</si>
  <si>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</si>
  <si>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</si>
  <si>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</si>
  <si>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</si>
  <si>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</si>
  <si>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</si>
  <si>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</si>
  <si>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</si>
  <si>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</si>
  <si>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</si>
  <si>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</si>
  <si>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</si>
  <si>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</si>
  <si>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</si>
  <si>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</si>
  <si>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</si>
  <si>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</si>
  <si>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</si>
  <si>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</si>
  <si>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</si>
  <si>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</si>
  <si>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</si>
  <si>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</si>
  <si>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</si>
  <si>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</si>
  <si>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</si>
  <si>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</si>
  <si>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</si>
  <si>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</si>
  <si>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</si>
  <si>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</si>
  <si>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</si>
  <si>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</si>
  <si>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</si>
  <si>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</si>
  <si>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</si>
  <si>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</si>
  <si>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</si>
  <si>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</si>
  <si>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</si>
  <si>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</si>
  <si>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</si>
  <si>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</si>
  <si>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</si>
  <si>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</si>
  <si>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</si>
  <si>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</si>
  <si>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</si>
  <si>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</si>
  <si>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</si>
  <si>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</si>
  <si>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</si>
  <si>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</si>
  <si>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</si>
  <si>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</si>
  <si>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</si>
  <si>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</si>
  <si>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</si>
  <si>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</si>
  <si>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</si>
  <si>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</si>
  <si>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</si>
  <si>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</si>
  <si>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</si>
  <si>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</si>
  <si>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</si>
  <si>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</si>
  <si>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</si>
  <si>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</si>
  <si>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</si>
  <si>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</si>
  <si>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</si>
  <si>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</si>
  <si>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</si>
  <si>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</si>
  <si>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</si>
  <si>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</si>
  <si>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</si>
  <si>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</si>
  <si>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</si>
  <si>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</si>
  <si>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</si>
  <si>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</si>
  <si>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</si>
  <si>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</si>
  <si>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</si>
  <si>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</si>
  <si>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</si>
  <si>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</si>
  <si>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</si>
  <si>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</si>
  <si>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</si>
  <si>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</si>
  <si>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</si>
  <si>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</si>
  <si>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</si>
  <si>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</si>
  <si>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</si>
  <si>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</si>
  <si>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</si>
  <si>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</si>
  <si>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</si>
  <si>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</si>
  <si>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</si>
  <si>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</si>
  <si>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</si>
  <si>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</si>
  <si>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</si>
  <si>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</si>
  <si>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</si>
  <si>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</si>
  <si>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</si>
  <si>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</si>
  <si>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</si>
  <si>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</si>
  <si>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</si>
  <si>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</si>
  <si>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</si>
  <si>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</si>
  <si>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</si>
  <si>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</si>
  <si>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</si>
  <si>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</si>
  <si>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</si>
  <si>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</si>
  <si>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</si>
  <si>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</si>
  <si>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</si>
  <si>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</si>
  <si>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</si>
  <si>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</si>
  <si>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</si>
  <si>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</si>
  <si>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</si>
  <si>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</si>
  <si>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</si>
  <si>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</si>
  <si>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</si>
  <si>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</si>
  <si>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</si>
  <si>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</si>
  <si>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</si>
  <si>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</si>
  <si>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</si>
  <si>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</si>
  <si>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</si>
  <si>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</si>
  <si>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</si>
  <si>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</si>
  <si>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</si>
  <si>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</si>
  <si>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</si>
  <si>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</si>
  <si>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</si>
  <si>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</si>
  <si>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</si>
  <si>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</si>
  <si>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</si>
  <si>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</si>
  <si>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</si>
  <si>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</si>
  <si>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</si>
  <si>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</si>
  <si>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</si>
  <si>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</si>
  <si>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</si>
  <si>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</si>
  <si>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</si>
  <si>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</si>
  <si>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</si>
  <si>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</si>
  <si>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</si>
  <si>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</si>
  <si>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</si>
  <si>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</si>
  <si>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</si>
  <si>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</si>
  <si>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</si>
  <si>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</si>
  <si>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</si>
  <si>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</si>
  <si>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</si>
  <si>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</si>
  <si>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</si>
  <si>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</si>
  <si>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</si>
  <si>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</si>
  <si>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</si>
  <si>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</si>
  <si>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</si>
  <si>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</si>
  <si>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</si>
  <si>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</si>
  <si>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</si>
  <si>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</si>
  <si>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</si>
  <si>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</si>
  <si>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</si>
  <si>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</si>
  <si>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</si>
  <si>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</si>
  <si>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</si>
  <si>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</si>
  <si>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</si>
  <si>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</si>
  <si>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</si>
  <si>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</si>
  <si>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</si>
  <si>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</si>
  <si>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</si>
  <si>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</si>
  <si>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</si>
  <si>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</si>
  <si>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</si>
  <si>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</si>
  <si>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</si>
  <si>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</si>
  <si>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</si>
  <si>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</si>
  <si>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</si>
  <si>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</si>
  <si>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</si>
  <si>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</si>
  <si>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</si>
  <si>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</si>
  <si>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</si>
  <si>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</si>
  <si>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</si>
  <si>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</si>
  <si>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</si>
  <si>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</si>
  <si>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</si>
  <si>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</si>
  <si>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</si>
  <si>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</si>
  <si>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</si>
  <si>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</si>
  <si>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</si>
  <si>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</si>
  <si>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</si>
  <si>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</si>
  <si>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</si>
  <si>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</si>
  <si>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</si>
  <si>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</si>
  <si>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</si>
  <si>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</si>
  <si>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</si>
  <si>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</si>
  <si>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</si>
  <si>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</si>
  <si>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</si>
  <si>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</si>
  <si>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</si>
  <si>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</si>
  <si>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</si>
  <si>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</si>
  <si>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</si>
  <si>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</si>
  <si>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</si>
  <si>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</si>
  <si>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</si>
  <si>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</si>
  <si>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</si>
  <si>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</si>
  <si>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</si>
  <si>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</si>
  <si>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</si>
  <si>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</si>
  <si>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</si>
  <si>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</si>
  <si>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</si>
  <si>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</si>
  <si>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</si>
  <si>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</si>
  <si>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</si>
  <si>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</si>
  <si>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</si>
  <si>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</si>
  <si>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</si>
  <si>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</si>
  <si>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</si>
  <si>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</si>
  <si>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</si>
  <si>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</si>
  <si>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</si>
  <si>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</si>
  <si>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</si>
  <si>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</si>
  <si>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</si>
  <si>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</si>
  <si>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</si>
  <si>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</si>
  <si>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</si>
  <si>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</si>
  <si>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</si>
  <si>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</si>
  <si>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</si>
  <si>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</si>
  <si>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</si>
  <si>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</si>
  <si>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</si>
  <si>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</si>
  <si>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</si>
  <si>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</si>
  <si>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</si>
  <si>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</si>
  <si>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</si>
  <si>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</si>
  <si>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</si>
  <si>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</si>
  <si>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</si>
  <si>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</si>
  <si>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</si>
  <si>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</si>
  <si>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</si>
  <si>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</si>
  <si>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</si>
  <si>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</si>
  <si>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</si>
  <si>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</si>
  <si>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</si>
  <si>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</si>
  <si>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</si>
  <si>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</si>
  <si>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</si>
  <si>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</si>
  <si>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</si>
  <si>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</si>
  <si>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</si>
  <si>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</si>
  <si>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</si>
  <si>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</si>
  <si>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</si>
  <si>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</si>
  <si>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</si>
  <si>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</si>
  <si>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</si>
  <si>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</si>
  <si>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</si>
  <si>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</si>
  <si>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</si>
  <si>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</si>
  <si>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</si>
  <si>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</si>
  <si>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</si>
  <si>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</si>
  <si>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</si>
  <si>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</si>
  <si>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</si>
  <si>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</si>
  <si>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</si>
  <si>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</si>
  <si>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</si>
  <si>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</si>
  <si>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</si>
  <si>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</si>
  <si>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</si>
  <si>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</si>
  <si>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</si>
  <si>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</si>
  <si>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</si>
  <si>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</si>
  <si>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</si>
  <si>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</si>
  <si>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</si>
  <si>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</si>
  <si>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</si>
  <si>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</si>
  <si>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</si>
  <si>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</si>
  <si>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</si>
  <si>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</si>
  <si>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</si>
  <si>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</si>
  <si>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</si>
  <si>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</si>
  <si>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</si>
  <si>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</si>
  <si>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</si>
  <si>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</si>
  <si>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</si>
  <si>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</si>
  <si>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</si>
  <si>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</si>
  <si>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</si>
  <si>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</si>
  <si>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</si>
  <si>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</si>
  <si>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</si>
  <si>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</si>
  <si>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</si>
  <si>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</si>
  <si>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</si>
  <si>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</si>
  <si>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</si>
  <si>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</si>
  <si>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</si>
  <si>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</si>
  <si>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</si>
  <si>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</si>
  <si>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</si>
  <si>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</si>
  <si>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</si>
  <si>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</si>
  <si>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</si>
  <si>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</si>
  <si>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</si>
  <si>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</si>
  <si>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</si>
  <si>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</si>
  <si>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</si>
  <si>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</si>
  <si>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</si>
  <si>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</si>
  <si>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</si>
  <si>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</si>
  <si>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</si>
  <si>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</si>
  <si>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</si>
  <si>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</si>
  <si>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</si>
  <si>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</si>
  <si>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</si>
  <si>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</si>
  <si>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</si>
  <si>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</si>
  <si>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</si>
  <si>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</si>
  <si>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</si>
  <si>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</si>
  <si>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</si>
  <si>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</si>
  <si>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</si>
  <si>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</si>
  <si>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</si>
  <si>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</si>
  <si>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</si>
  <si>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</si>
  <si>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</si>
  <si>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</si>
  <si>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</si>
  <si>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</si>
  <si>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</si>
  <si>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</si>
  <si>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</si>
  <si>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</si>
  <si>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</si>
  <si>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</si>
  <si>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</si>
  <si>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</si>
  <si>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</si>
  <si>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</si>
  <si>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</si>
  <si>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</si>
  <si>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</si>
  <si>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</si>
  <si>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</si>
  <si>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</si>
  <si>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</si>
  <si>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</si>
  <si>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</si>
  <si>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</si>
  <si>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</si>
  <si>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</si>
  <si>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</si>
  <si>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</si>
  <si>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</si>
  <si>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</si>
  <si>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</si>
  <si>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</si>
  <si>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</si>
  <si>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</si>
  <si>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</si>
  <si>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</si>
  <si>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</si>
  <si>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</si>
  <si>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</si>
  <si>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</si>
  <si>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</si>
  <si>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</si>
  <si>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</si>
  <si>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</si>
  <si>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</si>
  <si>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</si>
  <si>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</si>
  <si>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</si>
  <si>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</si>
  <si>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</si>
  <si>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</si>
  <si>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</si>
  <si>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</si>
  <si>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</si>
  <si>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</si>
  <si>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</si>
  <si>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</si>
  <si>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</si>
  <si>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</si>
  <si>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</si>
  <si>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</si>
  <si>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</si>
  <si>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</si>
  <si>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</si>
  <si>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</si>
  <si>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</si>
  <si>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</si>
  <si>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</si>
  <si>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</si>
  <si>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</si>
  <si>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</si>
  <si>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</si>
  <si>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</si>
  <si>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</si>
  <si>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</si>
  <si>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</si>
  <si>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</si>
  <si>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</si>
  <si>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</si>
  <si>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</si>
  <si>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</si>
  <si>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</si>
  <si>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</si>
  <si>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</si>
  <si>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</si>
  <si>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</si>
  <si>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</si>
  <si>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</si>
  <si>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</si>
  <si>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</si>
  <si>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</si>
  <si>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</si>
  <si>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</si>
  <si>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</si>
  <si>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</si>
  <si>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</si>
  <si>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</si>
  <si>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</si>
  <si>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</si>
  <si>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</si>
  <si>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</si>
  <si>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</si>
  <si>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</si>
  <si>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</si>
  <si>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</si>
  <si>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</si>
  <si>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</si>
  <si>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</si>
  <si>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</si>
  <si>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</si>
  <si>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</si>
  <si>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</si>
  <si>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</si>
  <si>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</si>
  <si>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</si>
  <si>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</si>
  <si>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</si>
  <si>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</si>
  <si>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</si>
  <si>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</si>
  <si>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</si>
  <si>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</si>
  <si>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</si>
  <si>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</si>
  <si>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</si>
  <si>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</si>
  <si>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</si>
  <si>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</si>
  <si>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</si>
  <si>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</si>
  <si>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</si>
  <si>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</si>
  <si>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</si>
  <si>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</si>
  <si>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</si>
  <si>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</si>
  <si>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</si>
  <si>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</si>
  <si>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</si>
  <si>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</si>
  <si>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</si>
  <si>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</si>
  <si>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</si>
  <si>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</si>
  <si>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</si>
  <si>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</si>
  <si>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</si>
  <si>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</si>
  <si>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</si>
  <si>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</si>
  <si>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</si>
  <si>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</si>
  <si>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</si>
  <si>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</si>
  <si>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</si>
  <si>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</si>
  <si>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</si>
  <si>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</si>
  <si>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</si>
  <si>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</si>
  <si>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</si>
  <si>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</si>
  <si>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</si>
  <si>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</si>
  <si>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</si>
  <si>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</si>
  <si>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</si>
  <si>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</si>
  <si>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</si>
  <si>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</si>
  <si>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</si>
  <si>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</si>
  <si>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</si>
  <si>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</si>
  <si>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</si>
  <si>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</si>
  <si>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</si>
  <si>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</si>
  <si>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</si>
  <si>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</si>
  <si>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</si>
  <si>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</si>
  <si>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</si>
  <si>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</si>
  <si>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</si>
  <si>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</si>
  <si>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</si>
  <si>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</si>
  <si>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</si>
  <si>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</si>
  <si>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</si>
  <si>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</si>
  <si>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</si>
  <si>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</si>
  <si>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</si>
  <si>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</si>
  <si>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</si>
  <si>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</si>
  <si>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</si>
  <si>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</si>
  <si>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</si>
  <si>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</si>
  <si>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</si>
  <si>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</si>
  <si>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</si>
  <si>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</si>
  <si>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</si>
  <si>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</si>
  <si>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</si>
  <si>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</si>
  <si>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</si>
  <si>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</si>
  <si>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</si>
  <si>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</si>
  <si>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</si>
  <si>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</si>
  <si>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</si>
  <si>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</si>
  <si>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</si>
  <si>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</si>
  <si>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</si>
  <si>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</si>
  <si>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</si>
  <si>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</si>
  <si>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</si>
  <si>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</si>
  <si>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</si>
  <si>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</si>
  <si>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</si>
  <si>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</si>
  <si>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</si>
  <si>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</si>
  <si>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</si>
  <si>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</si>
  <si>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</si>
  <si>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</si>
  <si>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</si>
  <si>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</si>
  <si>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</si>
  <si>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</si>
  <si>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</si>
  <si>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</si>
  <si>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</si>
  <si>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</si>
  <si>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</si>
  <si>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</si>
  <si>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</si>
  <si>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</si>
  <si>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</si>
  <si>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</si>
  <si>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</si>
  <si>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</si>
  <si>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</si>
  <si>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</si>
  <si>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</si>
  <si>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</si>
  <si>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</si>
  <si>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</si>
  <si>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</si>
  <si>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</si>
  <si>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</si>
  <si>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</si>
  <si>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</si>
  <si>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</si>
  <si>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</si>
  <si>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</si>
  <si>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</si>
  <si>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</si>
  <si>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</si>
  <si>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</si>
  <si>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</si>
  <si>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</si>
  <si>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</si>
  <si>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</si>
  <si>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</si>
  <si>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</si>
  <si>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</si>
  <si>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</si>
  <si>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</si>
  <si>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</si>
  <si>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</si>
  <si>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</si>
  <si>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</si>
  <si>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</si>
  <si>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</si>
  <si>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</si>
  <si>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</si>
  <si>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</si>
  <si>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</si>
  <si>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</si>
  <si>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</si>
  <si>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</si>
  <si>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</si>
  <si>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</si>
  <si>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</si>
  <si>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</si>
  <si>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</si>
  <si>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</si>
  <si>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</si>
  <si>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</si>
  <si>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</si>
  <si>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</si>
  <si>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</si>
  <si>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</si>
  <si>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</si>
  <si>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</si>
  <si>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</si>
  <si>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</si>
  <si>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</si>
  <si>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</si>
  <si>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</si>
  <si>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</si>
  <si>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</si>
  <si>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</si>
  <si>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</si>
  <si>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</si>
  <si>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</si>
  <si>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</si>
  <si>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</si>
  <si>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</si>
  <si>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</si>
  <si>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</si>
  <si>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</si>
  <si>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</si>
  <si>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</si>
  <si>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</si>
  <si>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</si>
  <si>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</si>
  <si>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</si>
  <si>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</si>
  <si>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</si>
  <si>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</si>
  <si>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</si>
  <si>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</si>
  <si>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</si>
  <si>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</si>
  <si>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</si>
  <si>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</si>
  <si>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</si>
  <si>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</si>
  <si>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</si>
  <si>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</si>
  <si>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</si>
  <si>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</si>
  <si>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</si>
  <si>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</si>
  <si>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</si>
  <si>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</si>
  <si>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</si>
  <si>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</si>
  <si>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</si>
  <si>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</si>
  <si>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</si>
  <si>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</si>
  <si>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</si>
  <si>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</si>
  <si>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</si>
  <si>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</si>
  <si>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</si>
  <si>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</si>
  <si>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</si>
  <si>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</si>
  <si>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</si>
  <si>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</si>
  <si>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</si>
  <si>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</si>
  <si>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</si>
  <si>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</si>
  <si>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</si>
  <si>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</si>
  <si>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</si>
  <si>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</si>
  <si>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</si>
  <si>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</si>
  <si>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</si>
  <si>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</si>
  <si>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</si>
  <si>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</si>
  <si>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</si>
  <si>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</si>
  <si>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</si>
  <si>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</si>
  <si>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</si>
  <si>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</si>
  <si>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</si>
  <si>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</si>
  <si>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</si>
  <si>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</si>
  <si>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</si>
  <si>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</si>
  <si>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</si>
  <si>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</si>
  <si>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</si>
  <si>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</si>
  <si>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</si>
  <si>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</si>
  <si>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</si>
  <si>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</si>
  <si>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</si>
  <si>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</si>
  <si>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</si>
  <si>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</si>
  <si>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</si>
  <si>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</si>
  <si>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</si>
  <si>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</si>
  <si>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</si>
  <si>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</si>
  <si>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</si>
  <si>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</si>
  <si>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</si>
  <si>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</si>
  <si>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</si>
  <si>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</si>
  <si>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</si>
  <si>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</si>
  <si>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</si>
  <si>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</si>
  <si>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</si>
  <si>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</si>
  <si>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</si>
  <si>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</si>
  <si>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</si>
  <si>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</si>
  <si>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</si>
  <si>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</si>
  <si>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</si>
  <si>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</si>
  <si>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</si>
  <si>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</si>
  <si>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</si>
  <si>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</si>
  <si>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</si>
  <si>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</si>
  <si>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</si>
  <si>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</si>
  <si>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</si>
  <si>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</si>
  <si>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</si>
  <si>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</si>
  <si>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</si>
  <si>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</si>
  <si>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</si>
  <si>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</si>
  <si>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</si>
  <si>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</si>
  <si>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</si>
  <si>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</si>
  <si>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</si>
  <si>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</si>
  <si>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</si>
  <si>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</si>
  <si>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</si>
  <si>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</si>
  <si>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</si>
  <si>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</si>
  <si>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</si>
  <si>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</si>
  <si>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</si>
  <si>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</si>
  <si>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</si>
  <si>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</si>
  <si>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</si>
  <si>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</si>
  <si>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</si>
  <si>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</si>
  <si>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</si>
  <si>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</si>
  <si>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</si>
  <si>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</si>
  <si>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</si>
  <si>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</si>
  <si>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</si>
  <si>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</si>
  <si>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</si>
  <si>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</si>
  <si>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</si>
  <si>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</si>
  <si>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</si>
  <si>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</si>
  <si>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</si>
  <si>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</si>
  <si>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</si>
  <si>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</si>
  <si>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</si>
  <si>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</si>
  <si>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</si>
  <si>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</si>
  <si>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</si>
  <si>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</si>
  <si>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</si>
  <si>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</si>
  <si>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</si>
  <si>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</si>
  <si>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</si>
  <si>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</si>
  <si>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</si>
  <si>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</si>
  <si>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</si>
  <si>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</si>
  <si>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</si>
  <si>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</si>
  <si>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</si>
  <si>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</si>
  <si>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</si>
  <si>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</si>
  <si>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</si>
  <si>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</si>
  <si>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</si>
  <si>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</si>
  <si>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</si>
  <si>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</si>
  <si>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</si>
  <si>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</si>
  <si>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</si>
  <si>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</si>
  <si>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</si>
  <si>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</si>
  <si>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</si>
  <si>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</si>
  <si>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</si>
  <si>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</si>
  <si>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</si>
  <si>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</si>
  <si>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</si>
  <si>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</si>
  <si>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</si>
  <si>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</si>
  <si>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</si>
  <si>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</si>
  <si>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</si>
  <si>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</si>
  <si>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</si>
  <si>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</si>
  <si>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</si>
  <si>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</si>
  <si>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</si>
  <si>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</si>
  <si>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</si>
  <si>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</si>
  <si>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</si>
  <si>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</si>
  <si>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</si>
  <si>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</si>
  <si>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</si>
  <si>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</si>
  <si>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</si>
  <si>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</si>
  <si>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</si>
  <si>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</si>
  <si>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</si>
  <si>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</si>
  <si>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</si>
  <si>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</si>
  <si>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</si>
  <si>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</si>
  <si>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</si>
  <si>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</si>
  <si>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</si>
  <si>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</si>
  <si>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</si>
  <si>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</si>
  <si>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</si>
  <si>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</si>
  <si>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</si>
  <si>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</si>
  <si>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</si>
  <si>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</si>
  <si>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</si>
  <si>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</si>
  <si>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</si>
  <si>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</si>
  <si>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</si>
  <si>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</si>
  <si>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</si>
  <si>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</si>
  <si>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</si>
  <si>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</si>
  <si>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</si>
  <si>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</si>
  <si>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</si>
  <si>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</si>
  <si>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</si>
  <si>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</si>
  <si>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</si>
  <si>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</si>
  <si>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</si>
  <si>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</si>
  <si>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</si>
  <si>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</si>
  <si>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</si>
  <si>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</si>
  <si>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</si>
  <si>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</si>
  <si>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</si>
  <si>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</si>
  <si>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</si>
  <si>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</si>
  <si>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</si>
  <si>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</si>
  <si>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</si>
  <si>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</si>
  <si>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</si>
  <si>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</si>
  <si>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</si>
  <si>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</si>
  <si>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</si>
  <si>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</si>
  <si>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</si>
  <si>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</si>
  <si>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</si>
  <si>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</si>
  <si>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</si>
  <si>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</si>
  <si>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</si>
  <si>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</si>
  <si>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</si>
  <si>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</si>
  <si>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</si>
  <si>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</si>
  <si>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</si>
  <si>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</si>
  <si>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</si>
  <si>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</si>
  <si>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</si>
  <si>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</si>
  <si>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</si>
  <si>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</si>
  <si>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</si>
  <si>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</si>
  <si>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</si>
  <si>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</si>
  <si>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</si>
  <si>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</si>
  <si>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</si>
  <si>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</si>
  <si>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</si>
  <si>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</si>
  <si>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</si>
  <si>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</si>
  <si>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</si>
  <si>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</si>
  <si>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</si>
  <si>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</si>
  <si>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</si>
  <si>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</si>
  <si>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</si>
  <si>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</si>
  <si>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</si>
  <si>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</si>
  <si>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</si>
  <si>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</si>
  <si>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</si>
  <si>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</si>
  <si>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</si>
  <si>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</si>
  <si>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</si>
  <si>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</si>
  <si>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Corrections to smelter list tab errors</t>
  </si>
  <si>
    <t>Qorvo US, Inc.</t>
  </si>
  <si>
    <t>7628 Thorndike Rd,Greensboro,27409</t>
  </si>
  <si>
    <t>Ashlee Raulston</t>
  </si>
  <si>
    <t>ashlee.raulston@qorvo.com</t>
  </si>
  <si>
    <t>336-678-7357</t>
  </si>
  <si>
    <t>Carla Susmilch</t>
  </si>
  <si>
    <t>Director, ESG</t>
  </si>
  <si>
    <t>carla.susmilch@qorvo.com</t>
  </si>
  <si>
    <t>(503) 615-9713</t>
  </si>
  <si>
    <t>12-May-2022</t>
  </si>
  <si>
    <t>100%</t>
  </si>
  <si>
    <t>https://www.qorvo.com/about-us/corporate-social-responsibility/our-program</t>
  </si>
  <si>
    <t/>
  </si>
  <si>
    <t>Includes Covered Countries and CAHRA</t>
  </si>
  <si>
    <t>Excludes Covered Countries and CAHRA</t>
  </si>
  <si>
    <t>Recycled/Scrap Only</t>
  </si>
  <si>
    <t>Includes Covered Countries</t>
  </si>
  <si>
    <t>Includes CAHRA</t>
  </si>
  <si>
    <t>This declaration covers United SiC products</t>
  </si>
  <si>
    <t>04-544-4635</t>
  </si>
  <si>
    <t>DUNS</t>
  </si>
  <si>
    <t>Smelters believed to source from the covered countries / conflict-affected &amp; high-risk areas are conformant to the RMAP.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</si>
</sst>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6"/>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C54" sqref="C54"/>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20">
      <c r="A13" s="367"/>
      <c r="B13" s="2">
        <v>1</v>
      </c>
      <c r="C13" s="37" t="s">
        <v>1088</v>
      </c>
      <c r="D13" s="39" t="s">
        <v>876</v>
      </c>
      <c r="E13" s="194" t="s">
        <v>853</v>
      </c>
      <c r="F13" s="194"/>
      <c r="G13" s="34"/>
    </row>
    <row r="14" spans="1:7" ht="30">
      <c r="A14" s="367"/>
      <c r="B14" s="2">
        <v>2</v>
      </c>
      <c r="C14" s="37" t="s">
        <v>1088</v>
      </c>
      <c r="D14" s="39" t="s">
        <v>1025</v>
      </c>
      <c r="E14" s="194" t="s">
        <v>530</v>
      </c>
      <c r="F14" s="194" t="s">
        <v>531</v>
      </c>
      <c r="G14" s="34"/>
    </row>
    <row r="15" spans="1:7" ht="89.15" customHeight="1">
      <c r="A15" s="367"/>
      <c r="B15" s="373">
        <v>2.0099999999999998</v>
      </c>
      <c r="C15" s="364" t="s">
        <v>1088</v>
      </c>
      <c r="D15" s="376" t="s">
        <v>2263</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2264</v>
      </c>
      <c r="E18" s="195" t="s">
        <v>439</v>
      </c>
      <c r="F18" s="195" t="s">
        <v>525</v>
      </c>
      <c r="G18" s="34"/>
    </row>
    <row r="19" spans="1:7" ht="71.150000000000006"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58">
        <v>2.0299999999999998</v>
      </c>
      <c r="C22" s="358" t="s">
        <v>822</v>
      </c>
      <c r="D22" s="361" t="s">
        <v>2265</v>
      </c>
      <c r="E22" s="364" t="s">
        <v>437</v>
      </c>
      <c r="F22" s="195" t="s">
        <v>460</v>
      </c>
      <c r="G22" s="34"/>
    </row>
    <row r="23" spans="1:7" ht="109.5" customHeight="1">
      <c r="A23" s="367"/>
      <c r="B23" s="359"/>
      <c r="C23" s="359"/>
      <c r="D23" s="362"/>
      <c r="E23" s="365"/>
      <c r="F23" s="196" t="s">
        <v>823</v>
      </c>
      <c r="G23" s="34"/>
    </row>
    <row r="24" spans="1:7" ht="74.25" customHeight="1">
      <c r="A24" s="367"/>
      <c r="B24" s="360"/>
      <c r="C24" s="360"/>
      <c r="D24" s="363"/>
      <c r="E24" s="366"/>
      <c r="F24" s="37" t="s">
        <v>436</v>
      </c>
      <c r="G24" s="34"/>
    </row>
    <row r="25" spans="1:7" ht="72" customHeight="1">
      <c r="A25" s="367"/>
      <c r="B25" s="2" t="s">
        <v>458</v>
      </c>
      <c r="C25" s="37" t="s">
        <v>459</v>
      </c>
      <c r="D25" s="39" t="s">
        <v>2266</v>
      </c>
      <c r="E25" s="37" t="s">
        <v>2261</v>
      </c>
      <c r="F25" s="37" t="s">
        <v>461</v>
      </c>
      <c r="G25" s="34"/>
    </row>
    <row r="26" spans="1:7" ht="98.15" customHeight="1">
      <c r="A26" s="367"/>
      <c r="B26" s="355">
        <v>3</v>
      </c>
      <c r="C26" s="373" t="s">
        <v>70</v>
      </c>
      <c r="D26" s="376" t="s">
        <v>2267</v>
      </c>
      <c r="E26" s="364" t="s">
        <v>0</v>
      </c>
      <c r="F26" s="195" t="s">
        <v>64</v>
      </c>
      <c r="G26" s="34"/>
    </row>
    <row r="27" spans="1:7" ht="90" customHeight="1">
      <c r="A27" s="367"/>
      <c r="B27" s="356"/>
      <c r="C27" s="374"/>
      <c r="D27" s="377"/>
      <c r="E27" s="365"/>
      <c r="F27" s="196" t="s">
        <v>59</v>
      </c>
      <c r="G27" s="34"/>
    </row>
    <row r="28" spans="1:7" ht="19.399999999999999" customHeight="1">
      <c r="A28" s="367"/>
      <c r="B28" s="356"/>
      <c r="C28" s="374"/>
      <c r="D28" s="377"/>
      <c r="E28" s="365"/>
      <c r="F28" s="196" t="s">
        <v>60</v>
      </c>
      <c r="G28" s="34"/>
    </row>
    <row r="29" spans="1:7" ht="74.5" customHeight="1">
      <c r="A29" s="367"/>
      <c r="B29" s="356"/>
      <c r="C29" s="374"/>
      <c r="D29" s="377"/>
      <c r="E29" s="365"/>
      <c r="F29" s="196" t="s">
        <v>61</v>
      </c>
      <c r="G29" s="34"/>
    </row>
    <row r="30" spans="1:7" ht="62.5" customHeight="1">
      <c r="A30" s="367"/>
      <c r="B30" s="356"/>
      <c r="C30" s="374"/>
      <c r="D30" s="377"/>
      <c r="E30" s="365"/>
      <c r="F30" s="196" t="s">
        <v>62</v>
      </c>
      <c r="G30" s="34"/>
    </row>
    <row r="31" spans="1:7" ht="81" customHeight="1">
      <c r="A31" s="367"/>
      <c r="B31" s="356"/>
      <c r="C31" s="374"/>
      <c r="D31" s="377"/>
      <c r="E31" s="365"/>
      <c r="F31" s="196" t="s">
        <v>63</v>
      </c>
      <c r="G31" s="34"/>
    </row>
    <row r="32" spans="1:7" ht="48.75" customHeight="1">
      <c r="A32" s="367"/>
      <c r="B32" s="356"/>
      <c r="C32" s="374"/>
      <c r="D32" s="377"/>
      <c r="E32" s="365"/>
      <c r="F32" s="196" t="s">
        <v>66</v>
      </c>
      <c r="G32" s="34"/>
    </row>
    <row r="33" spans="1:7" ht="98.5" customHeight="1">
      <c r="A33" s="367"/>
      <c r="B33" s="356"/>
      <c r="C33" s="374"/>
      <c r="D33" s="377"/>
      <c r="E33" s="365"/>
      <c r="F33" s="196" t="s">
        <v>65</v>
      </c>
      <c r="G33" s="34"/>
    </row>
    <row r="34" spans="1:7" ht="89.15" customHeight="1">
      <c r="A34" s="367"/>
      <c r="B34" s="356"/>
      <c r="C34" s="374"/>
      <c r="D34" s="377"/>
      <c r="E34" s="365"/>
      <c r="F34" s="196" t="s">
        <v>67</v>
      </c>
      <c r="G34" s="34"/>
    </row>
    <row r="35" spans="1:7" ht="29.15" customHeight="1">
      <c r="A35" s="367"/>
      <c r="B35" s="356"/>
      <c r="C35" s="374"/>
      <c r="D35" s="377"/>
      <c r="E35" s="365"/>
      <c r="F35" s="196" t="s">
        <v>68</v>
      </c>
      <c r="G35" s="34"/>
    </row>
    <row r="36" spans="1:7" ht="111">
      <c r="A36" s="367"/>
      <c r="B36" s="357"/>
      <c r="C36" s="375"/>
      <c r="D36" s="378"/>
      <c r="E36" s="366"/>
      <c r="F36" s="197" t="s">
        <v>69</v>
      </c>
      <c r="G36" s="34"/>
    </row>
    <row r="37" spans="1:7" ht="100">
      <c r="A37" s="367"/>
      <c r="B37" s="170">
        <v>3.01</v>
      </c>
      <c r="C37" s="171" t="s">
        <v>70</v>
      </c>
      <c r="D37" s="39" t="s">
        <v>2268</v>
      </c>
      <c r="E37" s="198" t="s">
        <v>1328</v>
      </c>
      <c r="F37" s="199" t="s">
        <v>1434</v>
      </c>
      <c r="G37" s="34"/>
    </row>
    <row r="38" spans="1:7" ht="90">
      <c r="A38" s="367"/>
      <c r="B38" s="170">
        <v>3.02</v>
      </c>
      <c r="C38" s="171" t="s">
        <v>1361</v>
      </c>
      <c r="D38" s="39" t="s">
        <v>2269</v>
      </c>
      <c r="E38" s="198" t="s">
        <v>1376</v>
      </c>
      <c r="F38" s="199" t="s">
        <v>1435</v>
      </c>
      <c r="G38" s="34"/>
    </row>
    <row r="39" spans="1:7" ht="80">
      <c r="A39" s="367"/>
      <c r="B39" s="180">
        <v>4</v>
      </c>
      <c r="C39" s="179" t="s">
        <v>1531</v>
      </c>
      <c r="D39" s="39" t="s">
        <v>2270</v>
      </c>
      <c r="E39" s="37" t="s">
        <v>2213</v>
      </c>
      <c r="F39" s="37" t="s">
        <v>1532</v>
      </c>
      <c r="G39" s="34"/>
    </row>
    <row r="40" spans="1:7" ht="50">
      <c r="A40" s="367"/>
      <c r="B40" s="170">
        <v>4.01</v>
      </c>
      <c r="C40" s="179" t="s">
        <v>1531</v>
      </c>
      <c r="D40" s="39" t="s">
        <v>2272</v>
      </c>
      <c r="E40" s="37" t="s">
        <v>2227</v>
      </c>
      <c r="F40" s="37" t="s">
        <v>2231</v>
      </c>
      <c r="G40" s="34"/>
    </row>
    <row r="41" spans="1:7" ht="50">
      <c r="A41" s="367"/>
      <c r="B41" s="170" t="s">
        <v>2259</v>
      </c>
      <c r="C41" s="179" t="s">
        <v>1531</v>
      </c>
      <c r="D41" s="39" t="s">
        <v>2271</v>
      </c>
      <c r="E41" s="37" t="s">
        <v>2262</v>
      </c>
      <c r="F41" s="37" t="s">
        <v>2260</v>
      </c>
      <c r="G41" s="34"/>
    </row>
    <row r="42" spans="1:7" ht="50">
      <c r="A42" s="367"/>
      <c r="B42" s="170" t="s">
        <v>2295</v>
      </c>
      <c r="C42" s="179" t="s">
        <v>1531</v>
      </c>
      <c r="D42" s="39" t="s">
        <v>2302</v>
      </c>
      <c r="E42" s="37" t="s">
        <v>2261</v>
      </c>
      <c r="F42" s="37" t="s">
        <v>2296</v>
      </c>
      <c r="G42" s="34"/>
    </row>
    <row r="43" spans="1:7" ht="110">
      <c r="A43" s="367"/>
      <c r="B43" s="191">
        <v>4.0999999999999996</v>
      </c>
      <c r="C43" s="179" t="s">
        <v>2301</v>
      </c>
      <c r="D43" s="192">
        <v>42867</v>
      </c>
      <c r="E43" s="200" t="s">
        <v>2304</v>
      </c>
      <c r="F43" s="37" t="s">
        <v>2303</v>
      </c>
      <c r="G43" s="34"/>
    </row>
    <row r="44" spans="1:7" ht="70">
      <c r="A44" s="367"/>
      <c r="B44" s="191">
        <v>4.2</v>
      </c>
      <c r="C44" s="179" t="s">
        <v>2301</v>
      </c>
      <c r="D44" s="192">
        <v>42704</v>
      </c>
      <c r="E44" s="200" t="s">
        <v>2503</v>
      </c>
      <c r="F44" s="37" t="s">
        <v>2478</v>
      </c>
      <c r="G44" s="34"/>
    </row>
    <row r="45" spans="1:7" ht="130">
      <c r="A45" s="367"/>
      <c r="B45" s="240">
        <v>5</v>
      </c>
      <c r="C45" s="179" t="s">
        <v>2301</v>
      </c>
      <c r="D45" s="192">
        <v>42867</v>
      </c>
      <c r="E45" s="200" t="s">
        <v>12784</v>
      </c>
      <c r="F45" s="37" t="s">
        <v>12506</v>
      </c>
      <c r="G45" s="34"/>
    </row>
    <row r="46" spans="1:7" ht="30">
      <c r="A46" s="367"/>
      <c r="B46" s="191">
        <v>5.01</v>
      </c>
      <c r="C46" s="179" t="s">
        <v>2301</v>
      </c>
      <c r="D46" s="192">
        <v>42907</v>
      </c>
      <c r="E46" s="200" t="s">
        <v>15653</v>
      </c>
      <c r="F46" s="37" t="s">
        <v>12506</v>
      </c>
      <c r="G46" s="34"/>
    </row>
    <row r="47" spans="1:7" ht="60">
      <c r="A47" s="367"/>
      <c r="B47" s="191">
        <v>5.0999999999999996</v>
      </c>
      <c r="C47" s="179" t="s">
        <v>2301</v>
      </c>
      <c r="D47" s="192">
        <v>43070</v>
      </c>
      <c r="E47" s="200" t="s">
        <v>12994</v>
      </c>
      <c r="F47" s="37" t="s">
        <v>12995</v>
      </c>
      <c r="G47" s="34"/>
    </row>
    <row r="48" spans="1:7" ht="50">
      <c r="A48" s="367"/>
      <c r="B48" s="191">
        <v>5.1100000000000003</v>
      </c>
      <c r="C48" s="179" t="s">
        <v>13232</v>
      </c>
      <c r="D48" s="192">
        <v>43217</v>
      </c>
      <c r="E48" s="200" t="s">
        <v>13358</v>
      </c>
      <c r="F48" s="37" t="s">
        <v>13266</v>
      </c>
      <c r="G48" s="34"/>
    </row>
    <row r="49" spans="1:7" ht="50">
      <c r="A49" s="367"/>
      <c r="B49" s="191">
        <v>5.12</v>
      </c>
      <c r="C49" s="179" t="s">
        <v>13232</v>
      </c>
      <c r="D49" s="192">
        <v>43581</v>
      </c>
      <c r="E49" s="200" t="s">
        <v>13358</v>
      </c>
      <c r="F49" s="37" t="s">
        <v>13920</v>
      </c>
      <c r="G49" s="34"/>
    </row>
    <row r="50" spans="1:7" ht="70">
      <c r="A50" s="367"/>
      <c r="B50" s="240">
        <v>6</v>
      </c>
      <c r="C50" s="179" t="s">
        <v>13232</v>
      </c>
      <c r="D50" s="192">
        <v>43964</v>
      </c>
      <c r="E50" s="200" t="s">
        <v>14138</v>
      </c>
      <c r="F50" s="37" t="s">
        <v>13925</v>
      </c>
      <c r="G50" s="34"/>
    </row>
    <row r="51" spans="1:7" ht="40">
      <c r="A51" s="367"/>
      <c r="B51" s="191">
        <v>6.01</v>
      </c>
      <c r="C51" s="179" t="s">
        <v>13232</v>
      </c>
      <c r="D51" s="192">
        <v>43970</v>
      </c>
      <c r="E51" s="200" t="s">
        <v>15140</v>
      </c>
      <c r="F51" s="200" t="s">
        <v>13925</v>
      </c>
      <c r="G51" s="34"/>
    </row>
    <row r="52" spans="1:7" ht="40">
      <c r="A52" s="367"/>
      <c r="B52" s="191">
        <v>6.1</v>
      </c>
      <c r="C52" s="179" t="s">
        <v>13232</v>
      </c>
      <c r="D52" s="192">
        <v>44314</v>
      </c>
      <c r="E52" s="200" t="s">
        <v>15634</v>
      </c>
      <c r="F52" s="200" t="s">
        <v>15145</v>
      </c>
      <c r="G52" s="34"/>
    </row>
    <row r="53" spans="1:7" ht="40">
      <c r="A53" s="367"/>
      <c r="B53" s="191">
        <v>6.2</v>
      </c>
      <c r="C53" s="179" t="s">
        <v>13232</v>
      </c>
      <c r="D53" s="192">
        <v>44678</v>
      </c>
      <c r="E53" s="200" t="s">
        <v>15634</v>
      </c>
      <c r="F53" s="200" t="s">
        <v>15625</v>
      </c>
      <c r="G53" s="34"/>
    </row>
    <row r="54" spans="1:7" ht="40">
      <c r="A54" s="367"/>
      <c r="B54" s="191">
        <v>6.21</v>
      </c>
      <c r="C54" s="179" t="s">
        <v>13232</v>
      </c>
      <c r="D54" s="192">
        <v>44687</v>
      </c>
      <c r="E54" s="200" t="s">
        <v>15654</v>
      </c>
      <c r="F54" s="200" t="s">
        <v>15625</v>
      </c>
      <c r="G54" s="34"/>
    </row>
    <row r="55" spans="1:7" ht="14" thickBot="1">
      <c r="A55" s="368"/>
      <c r="B55" s="369" t="str">
        <f ca="1">OFFSET(L!$C$1,MATCH("General"&amp;"Cpy",L!$A:$A,0)-1,SL,,)</f>
        <v>© 2022 Responsible Minerals Initiative. All rights reserved.</v>
      </c>
      <c r="C55" s="369"/>
      <c r="D55" s="369"/>
      <c r="E55" s="369"/>
      <c r="F55" s="369"/>
      <c r="G55" s="35"/>
    </row>
    <row r="56" spans="1:7" ht="14" thickTop="1">
      <c r="A56" s="119"/>
      <c r="B56" s="120"/>
      <c r="C56" s="120"/>
      <c r="D56" s="212"/>
      <c r="E56" s="120"/>
      <c r="F56" s="120"/>
      <c r="G56" s="120"/>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5"/>
    <mergeCell ref="B55:F5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BAEB98-D426-4044-883A-1186A91B7874}"/>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15413</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15414</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15415</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15416</v>
      </c>
    </row>
    <row r="860" spans="1:2">
      <c r="A860" t="s">
        <v>13613</v>
      </c>
      <c r="B860" t="s">
        <v>15417</v>
      </c>
    </row>
    <row r="861" spans="1:2">
      <c r="A861" t="s">
        <v>13614</v>
      </c>
      <c r="B861" t="s">
        <v>15418</v>
      </c>
    </row>
    <row r="862" spans="1:2">
      <c r="A862" t="s">
        <v>13614</v>
      </c>
      <c r="B862" t="s">
        <v>15419</v>
      </c>
    </row>
    <row r="863" spans="1:2">
      <c r="A863" t="s">
        <v>13614</v>
      </c>
      <c r="B863" t="s">
        <v>15420</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15421</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15422</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15423</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15424</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15425</v>
      </c>
      <c r="B1792" t="s">
        <v>15426</v>
      </c>
    </row>
    <row r="1793" spans="1:2">
      <c r="A1793" t="s">
        <v>5600</v>
      </c>
      <c r="B1793" t="s">
        <v>5601</v>
      </c>
    </row>
    <row r="1794" spans="1:2">
      <c r="A1794" t="s">
        <v>15427</v>
      </c>
      <c r="B1794" t="s">
        <v>15428</v>
      </c>
    </row>
    <row r="1795" spans="1:2">
      <c r="A1795" t="s">
        <v>15429</v>
      </c>
      <c r="B1795" t="s">
        <v>15430</v>
      </c>
    </row>
    <row r="1796" spans="1:2">
      <c r="A1796" t="s">
        <v>5593</v>
      </c>
      <c r="B1796" t="s">
        <v>3630</v>
      </c>
    </row>
    <row r="1797" spans="1:2">
      <c r="A1797" t="s">
        <v>5595</v>
      </c>
      <c r="B1797" t="s">
        <v>4896</v>
      </c>
    </row>
    <row r="1798" spans="1:2">
      <c r="A1798" t="s">
        <v>15431</v>
      </c>
      <c r="B1798" t="s">
        <v>3610</v>
      </c>
    </row>
    <row r="1799" spans="1:2">
      <c r="A1799" t="s">
        <v>5606</v>
      </c>
      <c r="B1799" t="s">
        <v>4865</v>
      </c>
    </row>
    <row r="1800" spans="1:2">
      <c r="A1800" t="s">
        <v>15432</v>
      </c>
      <c r="B1800" t="s">
        <v>15433</v>
      </c>
    </row>
    <row r="1801" spans="1:2">
      <c r="A1801" t="s">
        <v>15434</v>
      </c>
      <c r="B1801" t="s">
        <v>15435</v>
      </c>
    </row>
    <row r="1802" spans="1:2">
      <c r="A1802" t="s">
        <v>5596</v>
      </c>
      <c r="B1802" t="s">
        <v>5597</v>
      </c>
    </row>
    <row r="1803" spans="1:2">
      <c r="A1803" t="s">
        <v>5604</v>
      </c>
      <c r="B1803" t="s">
        <v>5605</v>
      </c>
    </row>
    <row r="1804" spans="1:2">
      <c r="A1804" t="s">
        <v>5598</v>
      </c>
      <c r="B1804" t="s">
        <v>5599</v>
      </c>
    </row>
    <row r="1805" spans="1:2">
      <c r="A1805" t="s">
        <v>15436</v>
      </c>
      <c r="B1805" t="s">
        <v>15437</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15438</v>
      </c>
    </row>
    <row r="1897" spans="1:2">
      <c r="A1897" t="s">
        <v>5750</v>
      </c>
      <c r="B1897" t="s">
        <v>15439</v>
      </c>
    </row>
    <row r="1898" spans="1:2">
      <c r="A1898" t="s">
        <v>5743</v>
      </c>
      <c r="B1898" t="s">
        <v>15440</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15441</v>
      </c>
      <c r="B2165" t="s">
        <v>15442</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15443</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15444</v>
      </c>
      <c r="B2378" t="s">
        <v>15445</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15446</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15447</v>
      </c>
      <c r="B3336" t="s">
        <v>15448</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15449</v>
      </c>
      <c r="B3395" t="s">
        <v>8270</v>
      </c>
    </row>
    <row r="3396" spans="1:2">
      <c r="A3396" t="s">
        <v>15450</v>
      </c>
      <c r="B3396" t="s">
        <v>8265</v>
      </c>
    </row>
    <row r="3397" spans="1:2">
      <c r="A3397" t="s">
        <v>15451</v>
      </c>
      <c r="B3397" t="s">
        <v>8237</v>
      </c>
    </row>
    <row r="3398" spans="1:2">
      <c r="A3398" t="s">
        <v>15452</v>
      </c>
      <c r="B3398" t="s">
        <v>8238</v>
      </c>
    </row>
    <row r="3399" spans="1:2">
      <c r="A3399" t="s">
        <v>15453</v>
      </c>
      <c r="B3399" t="s">
        <v>8272</v>
      </c>
    </row>
    <row r="3400" spans="1:2">
      <c r="A3400" t="s">
        <v>15454</v>
      </c>
      <c r="B3400" t="s">
        <v>8222</v>
      </c>
    </row>
    <row r="3401" spans="1:2">
      <c r="A3401" t="s">
        <v>15455</v>
      </c>
      <c r="B3401" t="s">
        <v>8262</v>
      </c>
    </row>
    <row r="3402" spans="1:2">
      <c r="A3402" t="s">
        <v>15456</v>
      </c>
      <c r="B3402" t="s">
        <v>8241</v>
      </c>
    </row>
    <row r="3403" spans="1:2">
      <c r="A3403" t="s">
        <v>15457</v>
      </c>
      <c r="B3403" t="s">
        <v>8226</v>
      </c>
    </row>
    <row r="3404" spans="1:2">
      <c r="A3404" t="s">
        <v>15458</v>
      </c>
      <c r="B3404" t="s">
        <v>8217</v>
      </c>
    </row>
    <row r="3405" spans="1:2">
      <c r="A3405" t="s">
        <v>15459</v>
      </c>
      <c r="B3405" t="s">
        <v>8244</v>
      </c>
    </row>
    <row r="3406" spans="1:2">
      <c r="A3406" t="s">
        <v>15460</v>
      </c>
      <c r="B3406" t="s">
        <v>8246</v>
      </c>
    </row>
    <row r="3407" spans="1:2">
      <c r="A3407" t="s">
        <v>15461</v>
      </c>
      <c r="B3407" t="s">
        <v>8271</v>
      </c>
    </row>
    <row r="3408" spans="1:2">
      <c r="A3408" t="s">
        <v>15462</v>
      </c>
      <c r="B3408" t="s">
        <v>8249</v>
      </c>
    </row>
    <row r="3409" spans="1:2">
      <c r="A3409" t="s">
        <v>15463</v>
      </c>
      <c r="B3409" t="s">
        <v>8277</v>
      </c>
    </row>
    <row r="3410" spans="1:2">
      <c r="A3410" t="s">
        <v>15464</v>
      </c>
      <c r="B3410" t="s">
        <v>8259</v>
      </c>
    </row>
    <row r="3411" spans="1:2">
      <c r="A3411" t="s">
        <v>15465</v>
      </c>
      <c r="B3411" t="s">
        <v>8224</v>
      </c>
    </row>
    <row r="3412" spans="1:2">
      <c r="A3412" t="s">
        <v>15466</v>
      </c>
      <c r="B3412" t="s">
        <v>8281</v>
      </c>
    </row>
    <row r="3413" spans="1:2">
      <c r="A3413" t="s">
        <v>15467</v>
      </c>
      <c r="B3413" t="s">
        <v>8227</v>
      </c>
    </row>
    <row r="3414" spans="1:2">
      <c r="A3414" t="s">
        <v>15468</v>
      </c>
      <c r="B3414" t="s">
        <v>8269</v>
      </c>
    </row>
    <row r="3415" spans="1:2">
      <c r="A3415" t="s">
        <v>15469</v>
      </c>
      <c r="B3415" t="s">
        <v>8264</v>
      </c>
    </row>
    <row r="3416" spans="1:2">
      <c r="A3416" t="s">
        <v>15470</v>
      </c>
      <c r="B3416" t="s">
        <v>8245</v>
      </c>
    </row>
    <row r="3417" spans="1:2">
      <c r="A3417" t="s">
        <v>15471</v>
      </c>
      <c r="B3417" t="s">
        <v>15472</v>
      </c>
    </row>
    <row r="3418" spans="1:2">
      <c r="A3418" t="s">
        <v>15473</v>
      </c>
      <c r="B3418" t="s">
        <v>8258</v>
      </c>
    </row>
    <row r="3419" spans="1:2">
      <c r="A3419" t="s">
        <v>15474</v>
      </c>
      <c r="B3419" t="s">
        <v>8273</v>
      </c>
    </row>
    <row r="3420" spans="1:2">
      <c r="A3420" t="s">
        <v>15475</v>
      </c>
      <c r="B3420" t="s">
        <v>8233</v>
      </c>
    </row>
    <row r="3421" spans="1:2">
      <c r="A3421" t="s">
        <v>15476</v>
      </c>
      <c r="B3421" t="s">
        <v>8240</v>
      </c>
    </row>
    <row r="3422" spans="1:2">
      <c r="A3422" t="s">
        <v>15477</v>
      </c>
      <c r="B3422" t="s">
        <v>8268</v>
      </c>
    </row>
    <row r="3423" spans="1:2">
      <c r="A3423" t="s">
        <v>15478</v>
      </c>
      <c r="B3423" t="s">
        <v>8225</v>
      </c>
    </row>
    <row r="3424" spans="1:2">
      <c r="A3424" t="s">
        <v>15479</v>
      </c>
      <c r="B3424" t="s">
        <v>8242</v>
      </c>
    </row>
    <row r="3425" spans="1:2">
      <c r="A3425" t="s">
        <v>15480</v>
      </c>
      <c r="B3425" t="s">
        <v>8255</v>
      </c>
    </row>
    <row r="3426" spans="1:2">
      <c r="A3426" t="s">
        <v>15481</v>
      </c>
      <c r="B3426" t="s">
        <v>8218</v>
      </c>
    </row>
    <row r="3427" spans="1:2">
      <c r="A3427" t="s">
        <v>15482</v>
      </c>
      <c r="B3427" t="s">
        <v>8219</v>
      </c>
    </row>
    <row r="3428" spans="1:2">
      <c r="A3428" t="s">
        <v>15483</v>
      </c>
      <c r="B3428" t="s">
        <v>8236</v>
      </c>
    </row>
    <row r="3429" spans="1:2">
      <c r="A3429" t="s">
        <v>15484</v>
      </c>
      <c r="B3429" t="s">
        <v>8220</v>
      </c>
    </row>
    <row r="3430" spans="1:2">
      <c r="A3430" t="s">
        <v>15485</v>
      </c>
      <c r="B3430" t="s">
        <v>8232</v>
      </c>
    </row>
    <row r="3431" spans="1:2">
      <c r="A3431" t="s">
        <v>15486</v>
      </c>
      <c r="B3431" t="s">
        <v>8223</v>
      </c>
    </row>
    <row r="3432" spans="1:2">
      <c r="A3432" t="s">
        <v>15487</v>
      </c>
      <c r="B3432" t="s">
        <v>8251</v>
      </c>
    </row>
    <row r="3433" spans="1:2">
      <c r="A3433" t="s">
        <v>15488</v>
      </c>
      <c r="B3433" t="s">
        <v>8235</v>
      </c>
    </row>
    <row r="3434" spans="1:2">
      <c r="A3434" t="s">
        <v>15489</v>
      </c>
      <c r="B3434" t="s">
        <v>8254</v>
      </c>
    </row>
    <row r="3435" spans="1:2">
      <c r="A3435" t="s">
        <v>15490</v>
      </c>
      <c r="B3435" t="s">
        <v>8230</v>
      </c>
    </row>
    <row r="3436" spans="1:2">
      <c r="A3436" t="s">
        <v>15491</v>
      </c>
      <c r="B3436" t="s">
        <v>8247</v>
      </c>
    </row>
    <row r="3437" spans="1:2">
      <c r="A3437" t="s">
        <v>15492</v>
      </c>
      <c r="B3437" t="s">
        <v>8278</v>
      </c>
    </row>
    <row r="3438" spans="1:2">
      <c r="A3438" t="s">
        <v>15493</v>
      </c>
      <c r="B3438" t="s">
        <v>8279</v>
      </c>
    </row>
    <row r="3439" spans="1:2">
      <c r="A3439" t="s">
        <v>15494</v>
      </c>
      <c r="B3439" t="s">
        <v>8260</v>
      </c>
    </row>
    <row r="3440" spans="1:2">
      <c r="A3440" t="s">
        <v>15495</v>
      </c>
      <c r="B3440" t="s">
        <v>8250</v>
      </c>
    </row>
    <row r="3441" spans="1:2">
      <c r="A3441" t="s">
        <v>15496</v>
      </c>
      <c r="B3441" t="s">
        <v>8234</v>
      </c>
    </row>
    <row r="3442" spans="1:2">
      <c r="A3442" t="s">
        <v>15497</v>
      </c>
      <c r="B3442" t="s">
        <v>8261</v>
      </c>
    </row>
    <row r="3443" spans="1:2">
      <c r="A3443" t="s">
        <v>15498</v>
      </c>
      <c r="B3443" t="s">
        <v>8228</v>
      </c>
    </row>
    <row r="3444" spans="1:2">
      <c r="A3444" t="s">
        <v>15499</v>
      </c>
      <c r="B3444" t="s">
        <v>8243</v>
      </c>
    </row>
    <row r="3445" spans="1:2">
      <c r="A3445" t="s">
        <v>15500</v>
      </c>
      <c r="B3445" t="s">
        <v>8229</v>
      </c>
    </row>
    <row r="3446" spans="1:2">
      <c r="A3446" t="s">
        <v>15501</v>
      </c>
      <c r="B3446" t="s">
        <v>8256</v>
      </c>
    </row>
    <row r="3447" spans="1:2">
      <c r="A3447" t="s">
        <v>15502</v>
      </c>
      <c r="B3447" t="s">
        <v>8257</v>
      </c>
    </row>
    <row r="3448" spans="1:2">
      <c r="A3448" t="s">
        <v>15503</v>
      </c>
      <c r="B3448" t="s">
        <v>8231</v>
      </c>
    </row>
    <row r="3449" spans="1:2">
      <c r="A3449" t="s">
        <v>15504</v>
      </c>
      <c r="B3449" t="s">
        <v>15505</v>
      </c>
    </row>
    <row r="3450" spans="1:2">
      <c r="A3450" t="s">
        <v>15506</v>
      </c>
      <c r="B3450" t="s">
        <v>8263</v>
      </c>
    </row>
    <row r="3451" spans="1:2">
      <c r="A3451" t="s">
        <v>15507</v>
      </c>
      <c r="B3451" t="s">
        <v>8283</v>
      </c>
    </row>
    <row r="3452" spans="1:2">
      <c r="A3452" t="s">
        <v>15508</v>
      </c>
      <c r="B3452" t="s">
        <v>8239</v>
      </c>
    </row>
    <row r="3453" spans="1:2">
      <c r="A3453" t="s">
        <v>15509</v>
      </c>
      <c r="B3453" t="s">
        <v>8221</v>
      </c>
    </row>
    <row r="3454" spans="1:2">
      <c r="A3454" t="s">
        <v>15510</v>
      </c>
      <c r="B3454" t="s">
        <v>8266</v>
      </c>
    </row>
    <row r="3455" spans="1:2">
      <c r="A3455" t="s">
        <v>15511</v>
      </c>
      <c r="B3455" t="s">
        <v>8280</v>
      </c>
    </row>
    <row r="3456" spans="1:2">
      <c r="A3456" t="s">
        <v>15512</v>
      </c>
      <c r="B3456" t="s">
        <v>8267</v>
      </c>
    </row>
    <row r="3457" spans="1:2">
      <c r="A3457" t="s">
        <v>15513</v>
      </c>
      <c r="B3457" t="s">
        <v>8252</v>
      </c>
    </row>
    <row r="3458" spans="1:2">
      <c r="A3458" t="s">
        <v>15514</v>
      </c>
      <c r="B3458" t="s">
        <v>15515</v>
      </c>
    </row>
    <row r="3459" spans="1:2">
      <c r="A3459" t="s">
        <v>15516</v>
      </c>
      <c r="B3459" t="s">
        <v>8253</v>
      </c>
    </row>
    <row r="3460" spans="1:2">
      <c r="A3460" t="s">
        <v>15517</v>
      </c>
      <c r="B3460" t="s">
        <v>15518</v>
      </c>
    </row>
    <row r="3461" spans="1:2">
      <c r="A3461" t="s">
        <v>15519</v>
      </c>
      <c r="B3461" t="s">
        <v>15520</v>
      </c>
    </row>
    <row r="3462" spans="1:2">
      <c r="A3462" t="s">
        <v>15521</v>
      </c>
      <c r="B3462" t="s">
        <v>15522</v>
      </c>
    </row>
    <row r="3463" spans="1:2">
      <c r="A3463" t="s">
        <v>15523</v>
      </c>
      <c r="B3463" t="s">
        <v>8248</v>
      </c>
    </row>
    <row r="3464" spans="1:2">
      <c r="A3464" t="s">
        <v>15524</v>
      </c>
      <c r="B3464" t="s">
        <v>8276</v>
      </c>
    </row>
    <row r="3465" spans="1:2">
      <c r="A3465" t="s">
        <v>15525</v>
      </c>
      <c r="B3465" t="s">
        <v>15526</v>
      </c>
    </row>
    <row r="3466" spans="1:2">
      <c r="A3466" t="s">
        <v>15527</v>
      </c>
      <c r="B3466" t="s">
        <v>15528</v>
      </c>
    </row>
    <row r="3467" spans="1:2">
      <c r="A3467" t="s">
        <v>15529</v>
      </c>
      <c r="B3467" t="s">
        <v>8274</v>
      </c>
    </row>
    <row r="3468" spans="1:2">
      <c r="A3468" t="s">
        <v>15530</v>
      </c>
      <c r="B3468" t="s">
        <v>15531</v>
      </c>
    </row>
    <row r="3469" spans="1:2">
      <c r="A3469" t="s">
        <v>15532</v>
      </c>
      <c r="B3469" t="s">
        <v>8275</v>
      </c>
    </row>
    <row r="3470" spans="1:2">
      <c r="A3470" t="s">
        <v>15533</v>
      </c>
      <c r="B3470" t="s">
        <v>8282</v>
      </c>
    </row>
    <row r="3471" spans="1:2">
      <c r="A3471" t="s">
        <v>15534</v>
      </c>
      <c r="B3471" t="s">
        <v>15535</v>
      </c>
    </row>
    <row r="3472" spans="1:2">
      <c r="A3472" t="s">
        <v>15536</v>
      </c>
      <c r="B3472" t="s">
        <v>15537</v>
      </c>
    </row>
    <row r="3473" spans="1:2">
      <c r="A3473" t="s">
        <v>15538</v>
      </c>
      <c r="B3473" t="s">
        <v>15539</v>
      </c>
    </row>
    <row r="3474" spans="1:2">
      <c r="A3474" t="s">
        <v>15540</v>
      </c>
      <c r="B3474" t="s">
        <v>15541</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15542</v>
      </c>
      <c r="B3987" t="s">
        <v>13824</v>
      </c>
    </row>
    <row r="3988" spans="1:2">
      <c r="A3988" t="s">
        <v>15542</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15543</v>
      </c>
      <c r="B6085" t="s">
        <v>1652</v>
      </c>
    </row>
    <row r="6086" spans="1:2">
      <c r="A6086" t="s">
        <v>15543</v>
      </c>
      <c r="B6086" t="s">
        <v>1652</v>
      </c>
    </row>
    <row r="6087" spans="1:2">
      <c r="A6087" t="s">
        <v>15543</v>
      </c>
      <c r="B6087" t="s">
        <v>12381</v>
      </c>
    </row>
    <row r="6088" spans="1:2">
      <c r="A6088" t="s">
        <v>15543</v>
      </c>
      <c r="B6088" t="s">
        <v>1652</v>
      </c>
    </row>
    <row r="6089" spans="1:2">
      <c r="A6089" t="s">
        <v>15543</v>
      </c>
      <c r="B6089" t="s">
        <v>12382</v>
      </c>
    </row>
    <row r="6090" spans="1:2">
      <c r="A6090" t="s">
        <v>15543</v>
      </c>
      <c r="B6090" t="s">
        <v>1652</v>
      </c>
    </row>
    <row r="6091" spans="1:2">
      <c r="A6091" t="s">
        <v>15543</v>
      </c>
      <c r="B6091" t="s">
        <v>1652</v>
      </c>
    </row>
    <row r="6092" spans="1:2">
      <c r="A6092" t="s">
        <v>15543</v>
      </c>
      <c r="B6092" t="s">
        <v>1652</v>
      </c>
    </row>
    <row r="6093" spans="1:2">
      <c r="A6093" t="s">
        <v>15543</v>
      </c>
      <c r="B6093" t="s">
        <v>1652</v>
      </c>
    </row>
    <row r="6094" spans="1:2">
      <c r="A6094" t="s">
        <v>15543</v>
      </c>
      <c r="B6094" t="s">
        <v>12383</v>
      </c>
    </row>
    <row r="6095" spans="1:2">
      <c r="A6095" t="s">
        <v>15543</v>
      </c>
      <c r="B6095" t="s">
        <v>1652</v>
      </c>
    </row>
    <row r="6096" spans="1:2">
      <c r="A6096" t="s">
        <v>15544</v>
      </c>
      <c r="B6096" t="s">
        <v>12389</v>
      </c>
    </row>
    <row r="6097" spans="1:2">
      <c r="A6097" t="s">
        <v>15544</v>
      </c>
      <c r="B6097" t="s">
        <v>12385</v>
      </c>
    </row>
    <row r="6098" spans="1:2">
      <c r="A6098" t="s">
        <v>15544</v>
      </c>
      <c r="B6098" t="s">
        <v>12387</v>
      </c>
    </row>
    <row r="6099" spans="1:2">
      <c r="A6099" t="s">
        <v>15544</v>
      </c>
      <c r="B6099" t="s">
        <v>12391</v>
      </c>
    </row>
    <row r="6100" spans="1:2">
      <c r="A6100" t="s">
        <v>15544</v>
      </c>
      <c r="B6100" t="s">
        <v>12384</v>
      </c>
    </row>
    <row r="6101" spans="1:2">
      <c r="A6101" t="s">
        <v>15544</v>
      </c>
      <c r="B6101" t="s">
        <v>12386</v>
      </c>
    </row>
    <row r="6102" spans="1:2">
      <c r="A6102" t="s">
        <v>15544</v>
      </c>
      <c r="B6102" t="s">
        <v>12389</v>
      </c>
    </row>
    <row r="6103" spans="1:2">
      <c r="A6103" t="s">
        <v>15544</v>
      </c>
      <c r="B6103" t="s">
        <v>12385</v>
      </c>
    </row>
    <row r="6104" spans="1:2">
      <c r="A6104" t="s">
        <v>15544</v>
      </c>
      <c r="B6104" t="s">
        <v>12388</v>
      </c>
    </row>
    <row r="6105" spans="1:2">
      <c r="A6105" t="s">
        <v>15544</v>
      </c>
      <c r="B6105" t="s">
        <v>12390</v>
      </c>
    </row>
    <row r="6106" spans="1:2">
      <c r="A6106" t="s">
        <v>15544</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C3E8520-46F5-471F-9244-4C1DCD32BD08}"/>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2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7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2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15627</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2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7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75" zoomScaleNormal="75"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15626</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15655</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496</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Description of Scope: (*)</v>
      </c>
      <c r="C10" s="151"/>
      <c r="D10" s="429" t="s">
        <v>15673</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15674</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t="s">
        <v>15675</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15660</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15661</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15662</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15663</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t="s">
        <v>15664</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8" t="s">
        <v>488</v>
      </c>
      <c r="E38" s="389"/>
      <c r="F38" s="58"/>
      <c r="G38" s="390" t="s">
        <v>15676</v>
      </c>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8" t="s">
        <v>488</v>
      </c>
      <c r="E39" s="389"/>
      <c r="F39" s="58"/>
      <c r="G39" s="390" t="s">
        <v>15676</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8" t="s">
        <v>488</v>
      </c>
      <c r="E40" s="389"/>
      <c r="F40" s="58"/>
      <c r="G40" s="390" t="s">
        <v>15676</v>
      </c>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8" t="s">
        <v>488</v>
      </c>
      <c r="E41" s="389"/>
      <c r="F41" s="58"/>
      <c r="G41" s="390" t="s">
        <v>15676</v>
      </c>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8" t="s">
        <v>488</v>
      </c>
      <c r="E44" s="389"/>
      <c r="F44" s="58"/>
      <c r="G44" s="390" t="s">
        <v>15676</v>
      </c>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8" t="s">
        <v>488</v>
      </c>
      <c r="E45" s="389"/>
      <c r="F45" s="58"/>
      <c r="G45" s="390" t="s">
        <v>15676</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8" t="s">
        <v>488</v>
      </c>
      <c r="E46" s="389"/>
      <c r="F46" s="58"/>
      <c r="G46" s="390" t="s">
        <v>15676</v>
      </c>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8" t="s">
        <v>488</v>
      </c>
      <c r="E47" s="389"/>
      <c r="F47" s="58"/>
      <c r="G47" s="390" t="s">
        <v>15676</v>
      </c>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8" t="s">
        <v>489</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8" t="s">
        <v>489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9" t="s">
        <v>15665</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9" t="s">
        <v>15665</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9" t="s">
        <v>15665</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9" t="s">
        <v>15665</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488</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8" t="s">
        <v>488</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8" t="s">
        <v>488</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8" t="s">
        <v>488</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15666</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15082</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14064</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15082</v>
      </c>
    </row>
    <row r="106" spans="2:2" ht="15" hidden="1">
      <c r="B106" s="286" t="s">
        <v>12473</v>
      </c>
    </row>
    <row r="107" spans="2:2" ht="15" hidden="1">
      <c r="B107" s="286" t="s">
        <v>489</v>
      </c>
    </row>
    <row r="108" spans="2:2" ht="15" hidden="1">
      <c r="B108" s="286" t="s">
        <v>14064</v>
      </c>
    </row>
    <row r="109" spans="2:2" ht="15" hidden="1">
      <c r="B109" s="286" t="s">
        <v>14066</v>
      </c>
    </row>
    <row r="110" spans="2:2" ht="15" hidden="1">
      <c r="B110" s="286" t="s">
        <v>14067</v>
      </c>
    </row>
    <row r="111" spans="2:2" ht="15" hidden="1">
      <c r="B111" s="286"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75" zoomScaleNormal="75" zoomScalePageLayoutView="55" workbookViewId="0">
      <selection activeCell="C5" sqref="C5"/>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15626</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20" customHeight="1">
      <c r="A5" s="323" t="s">
        <v>759</v>
      </c>
      <c r="B5" s="215" t="str">
        <f ca="1">IF(LEN(A5)=0,"",INDEX('Smelter Look-up'!$A:$A,MATCH($A5,'Smelter Look-up'!$E:$E,0)))</f>
        <v>Tantalum</v>
      </c>
      <c r="C5" s="219" t="str">
        <f ca="1">IF(LEN(A5)=0,"",INDEX('Smelter Look-up'!$C:$C,MATCH($A5,'Smelter Look-up'!$E:$E,0)))</f>
        <v>Ningxia Orient Tantalum Industry Co., Ltd.</v>
      </c>
      <c r="D5" s="277"/>
      <c r="E5" s="215" t="str">
        <f ca="1">IF(ISERROR($V5),"",OFFSET('Smelter Look-up'!$D$4,$V5-4,0)&amp;"")</f>
        <v>CHINA</v>
      </c>
      <c r="F5" s="215" t="str">
        <f ca="1">IF(ISERROR($V5),"",OFFSET('Smelter Look-up'!$E$4,$V5-4,0))</f>
        <v>CID001277</v>
      </c>
      <c r="G5" s="215" t="str">
        <f ca="1">IF(C5=$X$4,IF(ISERROR($V5),"Enter smelter details","RMI"),IF(ISERROR($V5),"",OFFSET('Smelter Look-up'!$F$4,$V5-4,0)))</f>
        <v>RMI</v>
      </c>
      <c r="H5" s="216" t="s">
        <v>15667</v>
      </c>
      <c r="I5" s="217" t="str">
        <f ca="1">IF(ISERROR($V5),"",OFFSET('Smelter Look-up'!$H$4,$V5-4,0))</f>
        <v>Shizuishan City</v>
      </c>
      <c r="J5" s="217" t="str">
        <f ca="1">IF(ISERROR($V5),"",OFFSET('Smelter Look-up'!$I$4,$V5-4,0))</f>
        <v>Ningxia Huizi Zizhiqu</v>
      </c>
      <c r="K5" s="267" t="s">
        <v>15667</v>
      </c>
      <c r="L5" s="267" t="s">
        <v>15667</v>
      </c>
      <c r="M5" s="267" t="s">
        <v>15667</v>
      </c>
      <c r="N5" s="267" t="s">
        <v>15667</v>
      </c>
      <c r="O5" s="267" t="s">
        <v>15668</v>
      </c>
      <c r="P5" s="218" t="s">
        <v>489</v>
      </c>
      <c r="Q5" s="268" t="s">
        <v>15667</v>
      </c>
      <c r="R5" s="215" t="str">
        <f ca="1">IF(ISERROR($V5),"",OFFSET('Smelter Look-up'!$C$4,$V5-4,0)&amp;"")</f>
        <v>Ningxia Orient Tantalum Industry Co., Ltd.</v>
      </c>
      <c r="S5" s="222" t="str">
        <f t="shared" ref="S5" ca="1" si="0">IF(B5="","",IF(ISERROR(MATCH($E5,CL,0)),"Unknown",INDIRECT("'C'!$A$"&amp;MATCH($E5,CL,0)+1)))</f>
        <v>CN</v>
      </c>
      <c r="T5" s="222" t="str">
        <f ca="1">IF(B5="","",IF(ISERROR(MATCH($J5,SorP!$B$1:$B$6230,0)),"",INDIRECT("'SorP'!$A$"&amp;MATCH($J5,SorP!$B$1:$B$6230,0))))</f>
        <v>CN-NX</v>
      </c>
      <c r="U5" s="238"/>
      <c r="V5" s="269">
        <f ca="1">IF(C5="",NA(),IF(OR(C5="Smelter not listed",C5="Smelter not yet identified"),MATCH($B5&amp;$D5,'Smelter Look-up'!$J:$J,0),MATCH($B5&amp;$C5,'Smelter Look-up'!$J:$J,0)))</f>
        <v>360</v>
      </c>
      <c r="W5" s="270"/>
      <c r="X5" s="270">
        <f t="shared" ref="X5" ca="1" si="1">IF(AND(C5="Smelter not listed",OR(LEN(D5)=0,LEN(E5)=0)),1,0)</f>
        <v>0</v>
      </c>
      <c r="Y5" s="270"/>
      <c r="Z5" s="270"/>
      <c r="AB5" s="272" t="str">
        <f t="shared" ref="AB5" ca="1" si="2">B5&amp;C5</f>
        <v>TantalumNingxia Orient Tantalum Industry Co., Ltd.</v>
      </c>
    </row>
    <row r="6" spans="1:34" s="271" customFormat="1" ht="20" customHeight="1">
      <c r="A6" s="323" t="s">
        <v>2299</v>
      </c>
      <c r="B6" s="215" t="str">
        <f ca="1">IF(LEN(A6)=0,"",INDEX('Smelter Look-up'!$A:$A,MATCH($A6,'Smelter Look-up'!$E:$E,0)))</f>
        <v>Tin</v>
      </c>
      <c r="C6" s="219" t="str">
        <f ca="1">IF(LEN(A6)=0,"",INDEX('Smelter Look-up'!$C:$C,MATCH($A6,'Smelter Look-up'!$E:$E,0)))</f>
        <v>Chenzhou Yunxiang Mining and Metallurgy Co., Ltd.</v>
      </c>
      <c r="D6" s="277"/>
      <c r="E6" s="215" t="str">
        <f ca="1">IF(ISERROR($V6),"",OFFSET('Smelter Look-up'!$D$4,$V6-4,0)&amp;"")</f>
        <v>CHINA</v>
      </c>
      <c r="F6" s="215" t="str">
        <f ca="1">IF(ISERROR($V6),"",OFFSET('Smelter Look-up'!$E$4,$V6-4,0))</f>
        <v>CID000228</v>
      </c>
      <c r="G6" s="215" t="str">
        <f ca="1">IF(C6=$X$4,IF(ISERROR($V6),"Enter smelter details","RMI"),IF(ISERROR($V6),"",OFFSET('Smelter Look-up'!$F$4,$V6-4,0)))</f>
        <v>RMI</v>
      </c>
      <c r="H6" s="216" t="s">
        <v>15667</v>
      </c>
      <c r="I6" s="217" t="str">
        <f ca="1">IF(ISERROR($V6),"",OFFSET('Smelter Look-up'!$H$4,$V6-4,0))</f>
        <v>Chenzhou</v>
      </c>
      <c r="J6" s="217" t="str">
        <f ca="1">IF(ISERROR($V6),"",OFFSET('Smelter Look-up'!$I$4,$V6-4,0))</f>
        <v>Hunan Sheng</v>
      </c>
      <c r="K6" s="267" t="s">
        <v>15667</v>
      </c>
      <c r="L6" s="267" t="s">
        <v>15667</v>
      </c>
      <c r="M6" s="267" t="s">
        <v>15667</v>
      </c>
      <c r="N6" s="267" t="s">
        <v>15667</v>
      </c>
      <c r="O6" s="267" t="s">
        <v>15669</v>
      </c>
      <c r="P6" s="218" t="s">
        <v>489</v>
      </c>
      <c r="Q6" s="268" t="s">
        <v>15667</v>
      </c>
      <c r="R6" s="215" t="str">
        <f ca="1">IF(ISERROR($V6),"",OFFSET('Smelter Look-up'!$C$4,$V6-4,0)&amp;"")</f>
        <v>Chenzhou Yunxiang Mining and Metallurgy Co., Ltd.</v>
      </c>
      <c r="S6" s="222" t="str">
        <f t="shared" ref="S6:S37" ca="1" si="3">IF(B6="","",IF(ISERROR(MATCH($E6,CL,0)),"Unknown",INDIRECT("'C'!$A$"&amp;MATCH($E6,CL,0)+1)))</f>
        <v>CN</v>
      </c>
      <c r="T6" s="222" t="str">
        <f ca="1">IF(B6="","",IF(ISERROR(MATCH($J6,SorP!$B$1:$B$6230,0)),"",INDIRECT("'SorP'!$A$"&amp;MATCH($J6,SorP!$B$1:$B$6230,0))))</f>
        <v>CN-HN</v>
      </c>
      <c r="U6" s="238"/>
      <c r="V6" s="269">
        <f ca="1">IF(C6="",NA(),IF(OR(C6="Smelter not listed",C6="Smelter not yet identified"),MATCH($B6&amp;$D6,'Smelter Look-up'!$J:$J,0),MATCH($B6&amp;$C6,'Smelter Look-up'!$J:$J,0)))</f>
        <v>399</v>
      </c>
      <c r="W6" s="270"/>
      <c r="X6" s="270">
        <f t="shared" ref="X6:X37" ca="1" si="4">IF(AND(C6="Smelter not listed",OR(LEN(D6)=0,LEN(E6)=0)),1,0)</f>
        <v>0</v>
      </c>
      <c r="Y6" s="270"/>
      <c r="Z6" s="270"/>
      <c r="AB6" s="272" t="str">
        <f t="shared" ref="AB6:AB37" ca="1" si="5">B6&amp;C6</f>
        <v>TinChenzhou Yunxiang Mining and Metallurgy Co., Ltd.</v>
      </c>
    </row>
    <row r="7" spans="1:34" s="271" customFormat="1" ht="20" customHeight="1">
      <c r="A7" s="323" t="s">
        <v>769</v>
      </c>
      <c r="B7" s="215" t="str">
        <f ca="1">IF(LEN(A7)=0,"",INDEX('Smelter Look-up'!$A:$A,MATCH($A7,'Smelter Look-up'!$E:$E,0)))</f>
        <v>Tin</v>
      </c>
      <c r="C7" s="219" t="str">
        <f ca="1">IF(LEN(A7)=0,"",INDEX('Smelter Look-up'!$C:$C,MATCH($A7,'Smelter Look-up'!$E:$E,0)))</f>
        <v>Fenix Metals</v>
      </c>
      <c r="D7" s="277"/>
      <c r="E7" s="215" t="str">
        <f ca="1">IF(ISERROR($V7),"",OFFSET('Smelter Look-up'!$D$4,$V7-4,0)&amp;"")</f>
        <v>POLAND</v>
      </c>
      <c r="F7" s="215" t="str">
        <f ca="1">IF(ISERROR($V7),"",OFFSET('Smelter Look-up'!$E$4,$V7-4,0))</f>
        <v>CID000468</v>
      </c>
      <c r="G7" s="215" t="str">
        <f ca="1">IF(C7=$X$4,IF(ISERROR($V7),"Enter smelter details","RMI"),IF(ISERROR($V7),"",OFFSET('Smelter Look-up'!$F$4,$V7-4,0)))</f>
        <v>RMI</v>
      </c>
      <c r="H7" s="216" t="s">
        <v>15667</v>
      </c>
      <c r="I7" s="217" t="str">
        <f ca="1">IF(ISERROR($V7),"",OFFSET('Smelter Look-up'!$H$4,$V7-4,0))</f>
        <v>Chmielów</v>
      </c>
      <c r="J7" s="217" t="str">
        <f ca="1">IF(ISERROR($V7),"",OFFSET('Smelter Look-up'!$I$4,$V7-4,0))</f>
        <v>Podkarpackie</v>
      </c>
      <c r="K7" s="267" t="s">
        <v>15667</v>
      </c>
      <c r="L7" s="267" t="s">
        <v>15667</v>
      </c>
      <c r="M7" s="267" t="s">
        <v>15667</v>
      </c>
      <c r="N7" s="267" t="s">
        <v>15667</v>
      </c>
      <c r="O7" s="267" t="s">
        <v>15669</v>
      </c>
      <c r="P7" s="218" t="s">
        <v>489</v>
      </c>
      <c r="Q7" s="268" t="s">
        <v>15667</v>
      </c>
      <c r="R7" s="215" t="str">
        <f ca="1">IF(ISERROR($V7),"",OFFSET('Smelter Look-up'!$C$4,$V7-4,0)&amp;"")</f>
        <v>Fenix Metals</v>
      </c>
      <c r="S7" s="222" t="str">
        <f t="shared" ca="1" si="3"/>
        <v>PL</v>
      </c>
      <c r="T7" s="222" t="str">
        <f ca="1">IF(B7="","",IF(ISERROR(MATCH($J7,SorP!$B$1:$B$6230,0)),"",INDIRECT("'SorP'!$A$"&amp;MATCH($J7,SorP!$B$1:$B$6230,0))))</f>
        <v>PL-18</v>
      </c>
      <c r="U7" s="238"/>
      <c r="V7" s="269">
        <f ca="1">IF(C7="",NA(),IF(OR(C7="Smelter not listed",C7="Smelter not yet identified"),MATCH($B7&amp;$D7,'Smelter Look-up'!$J:$J,0),MATCH($B7&amp;$C7,'Smelter Look-up'!$J:$J,0)))</f>
        <v>427</v>
      </c>
      <c r="W7" s="270"/>
      <c r="X7" s="270">
        <f t="shared" ca="1" si="4"/>
        <v>0</v>
      </c>
      <c r="Y7" s="270"/>
      <c r="Z7" s="270"/>
      <c r="AB7" s="272" t="str">
        <f t="shared" ca="1" si="5"/>
        <v>TinFenix Metals</v>
      </c>
    </row>
    <row r="8" spans="1:34" s="271" customFormat="1" ht="20" customHeight="1">
      <c r="A8" s="323" t="s">
        <v>770</v>
      </c>
      <c r="B8" s="215" t="str">
        <f ca="1">IF(LEN(A8)=0,"",INDEX('Smelter Look-up'!$A:$A,MATCH($A8,'Smelter Look-up'!$E:$E,0)))</f>
        <v>Tin</v>
      </c>
      <c r="C8" s="219" t="str">
        <f ca="1">IF(LEN(A8)=0,"",INDEX('Smelter Look-up'!$C:$C,MATCH($A8,'Smelter Look-up'!$E:$E,0)))</f>
        <v>Gejiu Non-Ferrous Metal Processing Co., Ltd.</v>
      </c>
      <c r="D8" s="277"/>
      <c r="E8" s="215" t="str">
        <f ca="1">IF(ISERROR($V8),"",OFFSET('Smelter Look-up'!$D$4,$V8-4,0)&amp;"")</f>
        <v>CHINA</v>
      </c>
      <c r="F8" s="215" t="str">
        <f ca="1">IF(ISERROR($V8),"",OFFSET('Smelter Look-up'!$E$4,$V8-4,0))</f>
        <v>CID000538</v>
      </c>
      <c r="G8" s="215" t="str">
        <f ca="1">IF(C8=$X$4,IF(ISERROR($V8),"Enter smelter details","RMI"),IF(ISERROR($V8),"",OFFSET('Smelter Look-up'!$F$4,$V8-4,0)))</f>
        <v>RMI</v>
      </c>
      <c r="H8" s="216" t="s">
        <v>15667</v>
      </c>
      <c r="I8" s="217" t="str">
        <f ca="1">IF(ISERROR($V8),"",OFFSET('Smelter Look-up'!$H$4,$V8-4,0))</f>
        <v>Gejiu</v>
      </c>
      <c r="J8" s="217" t="str">
        <f ca="1">IF(ISERROR($V8),"",OFFSET('Smelter Look-up'!$I$4,$V8-4,0))</f>
        <v>Yunnan Sheng</v>
      </c>
      <c r="K8" s="267" t="s">
        <v>15667</v>
      </c>
      <c r="L8" s="267" t="s">
        <v>15667</v>
      </c>
      <c r="M8" s="267" t="s">
        <v>15667</v>
      </c>
      <c r="N8" s="267" t="s">
        <v>15667</v>
      </c>
      <c r="O8" s="267" t="s">
        <v>15669</v>
      </c>
      <c r="P8" s="218" t="s">
        <v>489</v>
      </c>
      <c r="Q8" s="268" t="s">
        <v>15667</v>
      </c>
      <c r="R8" s="215" t="str">
        <f ca="1">IF(ISERROR($V8),"",OFFSET('Smelter Look-up'!$C$4,$V8-4,0)&amp;"")</f>
        <v>Gejiu Non-Ferrous Metal Processing Co., Ltd.</v>
      </c>
      <c r="S8" s="222" t="str">
        <f t="shared" ca="1" si="3"/>
        <v>CN</v>
      </c>
      <c r="T8" s="222" t="str">
        <f ca="1">IF(B8="","",IF(ISERROR(MATCH($J8,SorP!$B$1:$B$6230,0)),"",INDIRECT("'SorP'!$A$"&amp;MATCH($J8,SorP!$B$1:$B$6230,0))))</f>
        <v>CN-YN</v>
      </c>
      <c r="U8" s="238"/>
      <c r="V8" s="269">
        <f ca="1">IF(C8="",NA(),IF(OR(C8="Smelter not listed",C8="Smelter not yet identified"),MATCH($B8&amp;$D8,'Smelter Look-up'!$J:$J,0),MATCH($B8&amp;$C8,'Smelter Look-up'!$J:$J,0)))</f>
        <v>433</v>
      </c>
      <c r="W8" s="270"/>
      <c r="X8" s="270">
        <f t="shared" ca="1" si="4"/>
        <v>0</v>
      </c>
      <c r="Y8" s="270"/>
      <c r="Z8" s="270"/>
      <c r="AB8" s="272" t="str">
        <f t="shared" ca="1" si="5"/>
        <v>TinGejiu Non-Ferrous Metal Processing Co., Ltd.</v>
      </c>
    </row>
    <row r="9" spans="1:34" s="271" customFormat="1" ht="20" customHeight="1">
      <c r="A9" s="323" t="s">
        <v>774</v>
      </c>
      <c r="B9" s="215" t="str">
        <f ca="1">IF(LEN(A9)=0,"",INDEX('Smelter Look-up'!$A:$A,MATCH($A9,'Smelter Look-up'!$E:$E,0)))</f>
        <v>Tin</v>
      </c>
      <c r="C9" s="219" t="str">
        <f ca="1">IF(LEN(A9)=0,"",INDEX('Smelter Look-up'!$C:$C,MATCH($A9,'Smelter Look-up'!$E:$E,0)))</f>
        <v>Malaysia Smelting Corporation (MSC)</v>
      </c>
      <c r="D9" s="277"/>
      <c r="E9" s="215" t="str">
        <f ca="1">IF(ISERROR($V9),"",OFFSET('Smelter Look-up'!$D$4,$V9-4,0)&amp;"")</f>
        <v>MALAYSIA</v>
      </c>
      <c r="F9" s="215" t="str">
        <f ca="1">IF(ISERROR($V9),"",OFFSET('Smelter Look-up'!$E$4,$V9-4,0))</f>
        <v>CID001105</v>
      </c>
      <c r="G9" s="215" t="str">
        <f ca="1">IF(C9=$X$4,IF(ISERROR($V9),"Enter smelter details","RMI"),IF(ISERROR($V9),"",OFFSET('Smelter Look-up'!$F$4,$V9-4,0)))</f>
        <v>RMI</v>
      </c>
      <c r="H9" s="216" t="s">
        <v>15667</v>
      </c>
      <c r="I9" s="217" t="str">
        <f ca="1">IF(ISERROR($V9),"",OFFSET('Smelter Look-up'!$H$4,$V9-4,0))</f>
        <v>Butterworth</v>
      </c>
      <c r="J9" s="217" t="str">
        <f ca="1">IF(ISERROR($V9),"",OFFSET('Smelter Look-up'!$I$4,$V9-4,0))</f>
        <v>Pulau Pinang</v>
      </c>
      <c r="K9" s="267" t="s">
        <v>15667</v>
      </c>
      <c r="L9" s="267" t="s">
        <v>15667</v>
      </c>
      <c r="M9" s="267" t="s">
        <v>15667</v>
      </c>
      <c r="N9" s="267" t="s">
        <v>15667</v>
      </c>
      <c r="O9" s="267" t="s">
        <v>15668</v>
      </c>
      <c r="P9" s="218" t="s">
        <v>489</v>
      </c>
      <c r="Q9" s="268" t="s">
        <v>15667</v>
      </c>
      <c r="R9" s="215" t="str">
        <f ca="1">IF(ISERROR($V9),"",OFFSET('Smelter Look-up'!$C$4,$V9-4,0)&amp;"")</f>
        <v>Malaysia Smelting Corporation (MSC)</v>
      </c>
      <c r="S9" s="222" t="str">
        <f t="shared" ca="1" si="3"/>
        <v>MY</v>
      </c>
      <c r="T9" s="222" t="str">
        <f ca="1">IF(B9="","",IF(ISERROR(MATCH($J9,SorP!$B$1:$B$6230,0)),"",INDIRECT("'SorP'!$A$"&amp;MATCH($J9,SorP!$B$1:$B$6230,0))))</f>
        <v>MY-07</v>
      </c>
      <c r="U9" s="238"/>
      <c r="V9" s="269">
        <f ca="1">IF(C9="",NA(),IF(OR(C9="Smelter not listed",C9="Smelter not yet identified"),MATCH($B9&amp;$D9,'Smelter Look-up'!$J:$J,0),MATCH($B9&amp;$C9,'Smelter Look-up'!$J:$J,0)))</f>
        <v>457</v>
      </c>
      <c r="W9" s="270"/>
      <c r="X9" s="270">
        <f t="shared" ca="1" si="4"/>
        <v>0</v>
      </c>
      <c r="Y9" s="270"/>
      <c r="Z9" s="270"/>
      <c r="AB9" s="272" t="str">
        <f t="shared" ca="1" si="5"/>
        <v>TinMalaysia Smelting Corporation (MSC)</v>
      </c>
    </row>
    <row r="10" spans="1:34" s="271" customFormat="1" ht="20" customHeight="1">
      <c r="A10" s="323" t="s">
        <v>1829</v>
      </c>
      <c r="B10" s="215" t="str">
        <f ca="1">IF(LEN(A10)=0,"",INDEX('Smelter Look-up'!$A:$A,MATCH($A10,'Smelter Look-up'!$E:$E,0)))</f>
        <v>Tin</v>
      </c>
      <c r="C10" s="219" t="str">
        <f ca="1">IF(LEN(A10)=0,"",INDEX('Smelter Look-up'!$C:$C,MATCH($A10,'Smelter Look-up'!$E:$E,0)))</f>
        <v>Metallo Belgium N.V.</v>
      </c>
      <c r="D10" s="277"/>
      <c r="E10" s="215" t="str">
        <f ca="1">IF(ISERROR($V10),"",OFFSET('Smelter Look-up'!$D$4,$V10-4,0)&amp;"")</f>
        <v>BELGIUM</v>
      </c>
      <c r="F10" s="215" t="str">
        <f ca="1">IF(ISERROR($V10),"",OFFSET('Smelter Look-up'!$E$4,$V10-4,0))</f>
        <v>CID002773</v>
      </c>
      <c r="G10" s="215" t="str">
        <f ca="1">IF(C10=$X$4,IF(ISERROR($V10),"Enter smelter details","RMI"),IF(ISERROR($V10),"",OFFSET('Smelter Look-up'!$F$4,$V10-4,0)))</f>
        <v>RMI</v>
      </c>
      <c r="H10" s="216" t="s">
        <v>15667</v>
      </c>
      <c r="I10" s="217" t="str">
        <f ca="1">IF(ISERROR($V10),"",OFFSET('Smelter Look-up'!$H$4,$V10-4,0))</f>
        <v>Beerse</v>
      </c>
      <c r="J10" s="217" t="str">
        <f ca="1">IF(ISERROR($V10),"",OFFSET('Smelter Look-up'!$I$4,$V10-4,0))</f>
        <v>Antwerpen</v>
      </c>
      <c r="K10" s="267" t="s">
        <v>15667</v>
      </c>
      <c r="L10" s="267" t="s">
        <v>15667</v>
      </c>
      <c r="M10" s="267" t="s">
        <v>15667</v>
      </c>
      <c r="N10" s="267" t="s">
        <v>15667</v>
      </c>
      <c r="O10" s="267" t="s">
        <v>15668</v>
      </c>
      <c r="P10" s="218" t="s">
        <v>489</v>
      </c>
      <c r="Q10" s="268" t="s">
        <v>15667</v>
      </c>
      <c r="R10" s="215" t="str">
        <f ca="1">IF(ISERROR($V10),"",OFFSET('Smelter Look-up'!$C$4,$V10-4,0)&amp;"")</f>
        <v>Metallo Belgium N.V.</v>
      </c>
      <c r="S10" s="222" t="str">
        <f t="shared" ca="1" si="3"/>
        <v>BE</v>
      </c>
      <c r="T10" s="222" t="str">
        <f ca="1">IF(B10="","",IF(ISERROR(MATCH($J10,SorP!$B$1:$B$6230,0)),"",INDIRECT("'SorP'!$A$"&amp;MATCH($J10,SorP!$B$1:$B$6230,0))))</f>
        <v>BE-VAN</v>
      </c>
      <c r="U10" s="238"/>
      <c r="V10" s="269">
        <f ca="1">IF(C10="",NA(),IF(OR(C10="Smelter not listed",C10="Smelter not yet identified"),MATCH($B10&amp;$D10,'Smelter Look-up'!$J:$J,0),MATCH($B10&amp;$C10,'Smelter Look-up'!$J:$J,0)))</f>
        <v>462</v>
      </c>
      <c r="W10" s="270"/>
      <c r="X10" s="270">
        <f t="shared" ca="1" si="4"/>
        <v>0</v>
      </c>
      <c r="Y10" s="270"/>
      <c r="Z10" s="270"/>
      <c r="AB10" s="272" t="str">
        <f t="shared" ca="1" si="5"/>
        <v>TinMetallo Belgium N.V.</v>
      </c>
    </row>
    <row r="11" spans="1:34" s="271" customFormat="1" ht="20" customHeight="1">
      <c r="A11" s="323" t="s">
        <v>775</v>
      </c>
      <c r="B11" s="215" t="str">
        <f ca="1">IF(LEN(A11)=0,"",INDEX('Smelter Look-up'!$A:$A,MATCH($A11,'Smelter Look-up'!$E:$E,0)))</f>
        <v>Tin</v>
      </c>
      <c r="C11" s="219" t="str">
        <f ca="1">IF(LEN(A11)=0,"",INDEX('Smelter Look-up'!$C:$C,MATCH($A11,'Smelter Look-up'!$E:$E,0)))</f>
        <v>Mineracao Taboca S.A.</v>
      </c>
      <c r="D11" s="277"/>
      <c r="E11" s="215" t="str">
        <f ca="1">IF(ISERROR($V11),"",OFFSET('Smelter Look-up'!$D$4,$V11-4,0)&amp;"")</f>
        <v>BRAZIL</v>
      </c>
      <c r="F11" s="215" t="str">
        <f ca="1">IF(ISERROR($V11),"",OFFSET('Smelter Look-up'!$E$4,$V11-4,0))</f>
        <v>CID001173</v>
      </c>
      <c r="G11" s="215" t="str">
        <f ca="1">IF(C11=$X$4,IF(ISERROR($V11),"Enter smelter details","RMI"),IF(ISERROR($V11),"",OFFSET('Smelter Look-up'!$F$4,$V11-4,0)))</f>
        <v>RMI</v>
      </c>
      <c r="H11" s="216" t="s">
        <v>15667</v>
      </c>
      <c r="I11" s="217" t="str">
        <f ca="1">IF(ISERROR($V11),"",OFFSET('Smelter Look-up'!$H$4,$V11-4,0))</f>
        <v>Bairro Guarapiranga</v>
      </c>
      <c r="J11" s="217" t="str">
        <f ca="1">IF(ISERROR($V11),"",OFFSET('Smelter Look-up'!$I$4,$V11-4,0))</f>
        <v>São Paulo</v>
      </c>
      <c r="K11" s="267" t="s">
        <v>15667</v>
      </c>
      <c r="L11" s="267" t="s">
        <v>15667</v>
      </c>
      <c r="M11" s="267" t="s">
        <v>15667</v>
      </c>
      <c r="N11" s="267" t="s">
        <v>15667</v>
      </c>
      <c r="O11" s="267" t="s">
        <v>15669</v>
      </c>
      <c r="P11" s="218" t="s">
        <v>489</v>
      </c>
      <c r="Q11" s="268" t="s">
        <v>15667</v>
      </c>
      <c r="R11" s="215" t="str">
        <f ca="1">IF(ISERROR($V11),"",OFFSET('Smelter Look-up'!$C$4,$V11-4,0)&amp;"")</f>
        <v>Mineracao Taboca S.A.</v>
      </c>
      <c r="S11" s="222" t="str">
        <f t="shared" ca="1" si="3"/>
        <v>BR</v>
      </c>
      <c r="T11" s="222" t="str">
        <f ca="1">IF(B11="","",IF(ISERROR(MATCH($J11,SorP!$B$1:$B$6230,0)),"",INDIRECT("'SorP'!$A$"&amp;MATCH($J11,SorP!$B$1:$B$6230,0))))</f>
        <v>BR-SP</v>
      </c>
      <c r="U11" s="238"/>
      <c r="V11" s="269">
        <f ca="1">IF(C11="",NA(),IF(OR(C11="Smelter not listed",C11="Smelter not yet identified"),MATCH($B11&amp;$D11,'Smelter Look-up'!$J:$J,0),MATCH($B11&amp;$C11,'Smelter Look-up'!$J:$J,0)))</f>
        <v>464</v>
      </c>
      <c r="W11" s="270"/>
      <c r="X11" s="270">
        <f t="shared" ca="1" si="4"/>
        <v>0</v>
      </c>
      <c r="Y11" s="270"/>
      <c r="Z11" s="270"/>
      <c r="AB11" s="272" t="str">
        <f t="shared" ca="1" si="5"/>
        <v>TinMineracao Taboca S.A.</v>
      </c>
    </row>
    <row r="12" spans="1:34" s="271" customFormat="1" ht="20" customHeight="1">
      <c r="A12" s="323" t="s">
        <v>776</v>
      </c>
      <c r="B12" s="215" t="str">
        <f ca="1">IF(LEN(A12)=0,"",INDEX('Smelter Look-up'!$A:$A,MATCH($A12,'Smelter Look-up'!$E:$E,0)))</f>
        <v>Tin</v>
      </c>
      <c r="C12" s="219" t="str">
        <f ca="1">IF(LEN(A12)=0,"",INDEX('Smelter Look-up'!$C:$C,MATCH($A12,'Smelter Look-up'!$E:$E,0)))</f>
        <v>Minsur</v>
      </c>
      <c r="D12" s="277"/>
      <c r="E12" s="215" t="str">
        <f ca="1">IF(ISERROR($V12),"",OFFSET('Smelter Look-up'!$D$4,$V12-4,0)&amp;"")</f>
        <v>PERU</v>
      </c>
      <c r="F12" s="215" t="str">
        <f ca="1">IF(ISERROR($V12),"",OFFSET('Smelter Look-up'!$E$4,$V12-4,0))</f>
        <v>CID001182</v>
      </c>
      <c r="G12" s="215" t="str">
        <f ca="1">IF(C12=$X$4,IF(ISERROR($V12),"Enter smelter details","RMI"),IF(ISERROR($V12),"",OFFSET('Smelter Look-up'!$F$4,$V12-4,0)))</f>
        <v>RMI</v>
      </c>
      <c r="H12" s="216" t="s">
        <v>15667</v>
      </c>
      <c r="I12" s="217" t="str">
        <f ca="1">IF(ISERROR($V12),"",OFFSET('Smelter Look-up'!$H$4,$V12-4,0))</f>
        <v>Paracas</v>
      </c>
      <c r="J12" s="217" t="str">
        <f ca="1">IF(ISERROR($V12),"",OFFSET('Smelter Look-up'!$I$4,$V12-4,0))</f>
        <v>Ika</v>
      </c>
      <c r="K12" s="267" t="s">
        <v>15667</v>
      </c>
      <c r="L12" s="267" t="s">
        <v>15667</v>
      </c>
      <c r="M12" s="267" t="s">
        <v>15667</v>
      </c>
      <c r="N12" s="267" t="s">
        <v>15667</v>
      </c>
      <c r="O12" s="267" t="s">
        <v>15669</v>
      </c>
      <c r="P12" s="218" t="s">
        <v>489</v>
      </c>
      <c r="Q12" s="268" t="s">
        <v>15667</v>
      </c>
      <c r="R12" s="215" t="str">
        <f ca="1">IF(ISERROR($V12),"",OFFSET('Smelter Look-up'!$C$4,$V12-4,0)&amp;"")</f>
        <v>Minsur</v>
      </c>
      <c r="S12" s="222" t="str">
        <f t="shared" ca="1" si="3"/>
        <v>PE</v>
      </c>
      <c r="T12" s="222" t="str">
        <f ca="1">IF(B12="","",IF(ISERROR(MATCH($J12,SorP!$B$1:$B$6230,0)),"",INDIRECT("'SorP'!$A$"&amp;MATCH($J12,SorP!$B$1:$B$6230,0))))</f>
        <v>PE-ICA</v>
      </c>
      <c r="U12" s="238"/>
      <c r="V12" s="269">
        <f ca="1">IF(C12="",NA(),IF(OR(C12="Smelter not listed",C12="Smelter not yet identified"),MATCH($B12&amp;$D12,'Smelter Look-up'!$J:$J,0),MATCH($B12&amp;$C12,'Smelter Look-up'!$J:$J,0)))</f>
        <v>468</v>
      </c>
      <c r="W12" s="270"/>
      <c r="X12" s="270">
        <f t="shared" ca="1" si="4"/>
        <v>0</v>
      </c>
      <c r="Y12" s="270"/>
      <c r="Z12" s="270"/>
      <c r="AB12" s="272" t="str">
        <f t="shared" ca="1" si="5"/>
        <v>TinMinsur</v>
      </c>
    </row>
    <row r="13" spans="1:34" s="271" customFormat="1" ht="20" customHeight="1">
      <c r="A13" s="323" t="s">
        <v>777</v>
      </c>
      <c r="B13" s="215" t="str">
        <f ca="1">IF(LEN(A13)=0,"",INDEX('Smelter Look-up'!$A:$A,MATCH($A13,'Smelter Look-up'!$E:$E,0)))</f>
        <v>Tin</v>
      </c>
      <c r="C13" s="219" t="str">
        <f ca="1">IF(LEN(A13)=0,"",INDEX('Smelter Look-up'!$C:$C,MATCH($A13,'Smelter Look-up'!$E:$E,0)))</f>
        <v>Mitsubishi Materials Corporation</v>
      </c>
      <c r="D13" s="277"/>
      <c r="E13" s="215" t="str">
        <f ca="1">IF(ISERROR($V13),"",OFFSET('Smelter Look-up'!$D$4,$V13-4,0)&amp;"")</f>
        <v>JAPAN</v>
      </c>
      <c r="F13" s="215" t="str">
        <f ca="1">IF(ISERROR($V13),"",OFFSET('Smelter Look-up'!$E$4,$V13-4,0))</f>
        <v>CID001191</v>
      </c>
      <c r="G13" s="215" t="str">
        <f ca="1">IF(C13=$X$4,IF(ISERROR($V13),"Enter smelter details","RMI"),IF(ISERROR($V13),"",OFFSET('Smelter Look-up'!$F$4,$V13-4,0)))</f>
        <v>RMI</v>
      </c>
      <c r="H13" s="216" t="s">
        <v>15667</v>
      </c>
      <c r="I13" s="217" t="str">
        <f ca="1">IF(ISERROR($V13),"",OFFSET('Smelter Look-up'!$H$4,$V13-4,0))</f>
        <v>Tokyo</v>
      </c>
      <c r="J13" s="217" t="str">
        <f ca="1">IF(ISERROR($V13),"",OFFSET('Smelter Look-up'!$I$4,$V13-4,0))</f>
        <v>Tokyo</v>
      </c>
      <c r="K13" s="267" t="s">
        <v>15667</v>
      </c>
      <c r="L13" s="267" t="s">
        <v>15667</v>
      </c>
      <c r="M13" s="267" t="s">
        <v>15667</v>
      </c>
      <c r="N13" s="267" t="s">
        <v>15667</v>
      </c>
      <c r="O13" s="267" t="s">
        <v>15670</v>
      </c>
      <c r="P13" s="218" t="s">
        <v>488</v>
      </c>
      <c r="Q13" s="268" t="s">
        <v>15667</v>
      </c>
      <c r="R13" s="215" t="str">
        <f ca="1">IF(ISERROR($V13),"",OFFSET('Smelter Look-up'!$C$4,$V13-4,0)&amp;"")</f>
        <v>Mitsubishi Materials Corporation</v>
      </c>
      <c r="S13" s="222" t="str">
        <f t="shared" ca="1" si="3"/>
        <v>JP</v>
      </c>
      <c r="T13" s="222" t="str">
        <f ca="1">IF(B13="","",IF(ISERROR(MATCH($J13,SorP!$B$1:$B$6230,0)),"",INDIRECT("'SorP'!$A$"&amp;MATCH($J13,SorP!$B$1:$B$6230,0))))</f>
        <v>JP-13</v>
      </c>
      <c r="U13" s="238"/>
      <c r="V13" s="269">
        <f ca="1">IF(C13="",NA(),IF(OR(C13="Smelter not listed",C13="Smelter not yet identified"),MATCH($B13&amp;$D13,'Smelter Look-up'!$J:$J,0),MATCH($B13&amp;$C13,'Smelter Look-up'!$J:$J,0)))</f>
        <v>469</v>
      </c>
      <c r="W13" s="270"/>
      <c r="X13" s="270">
        <f t="shared" ca="1" si="4"/>
        <v>0</v>
      </c>
      <c r="Y13" s="270"/>
      <c r="Z13" s="270"/>
      <c r="AB13" s="272" t="str">
        <f t="shared" ca="1" si="5"/>
        <v>TinMitsubishi Materials Corporation</v>
      </c>
    </row>
    <row r="14" spans="1:34" s="271" customFormat="1" ht="20" customHeight="1">
      <c r="A14" s="323" t="s">
        <v>780</v>
      </c>
      <c r="B14" s="215" t="str">
        <f ca="1">IF(LEN(A14)=0,"",INDEX('Smelter Look-up'!$A:$A,MATCH($A14,'Smelter Look-up'!$E:$E,0)))</f>
        <v>Tin</v>
      </c>
      <c r="C14" s="219" t="str">
        <f ca="1">IF(LEN(A14)=0,"",INDEX('Smelter Look-up'!$C:$C,MATCH($A14,'Smelter Look-up'!$E:$E,0)))</f>
        <v>Operaciones Metalurgicas S.A.</v>
      </c>
      <c r="D14" s="277"/>
      <c r="E14" s="215" t="str">
        <f ca="1">IF(ISERROR($V14),"",OFFSET('Smelter Look-up'!$D$4,$V14-4,0)&amp;"")</f>
        <v>BOLIVIA (PLURINATIONAL STATE OF)</v>
      </c>
      <c r="F14" s="215" t="str">
        <f ca="1">IF(ISERROR($V14),"",OFFSET('Smelter Look-up'!$E$4,$V14-4,0))</f>
        <v>CID001337</v>
      </c>
      <c r="G14" s="215" t="str">
        <f ca="1">IF(C14=$X$4,IF(ISERROR($V14),"Enter smelter details","RMI"),IF(ISERROR($V14),"",OFFSET('Smelter Look-up'!$F$4,$V14-4,0)))</f>
        <v>RMI</v>
      </c>
      <c r="H14" s="216" t="s">
        <v>15667</v>
      </c>
      <c r="I14" s="217" t="str">
        <f ca="1">IF(ISERROR($V14),"",OFFSET('Smelter Look-up'!$H$4,$V14-4,0))</f>
        <v>Oruro</v>
      </c>
      <c r="J14" s="217" t="str">
        <f ca="1">IF(ISERROR($V14),"",OFFSET('Smelter Look-up'!$I$4,$V14-4,0))</f>
        <v>Oruro</v>
      </c>
      <c r="K14" s="267" t="s">
        <v>15667</v>
      </c>
      <c r="L14" s="267" t="s">
        <v>15667</v>
      </c>
      <c r="M14" s="267" t="s">
        <v>15667</v>
      </c>
      <c r="N14" s="267" t="s">
        <v>15667</v>
      </c>
      <c r="O14" s="267" t="s">
        <v>15669</v>
      </c>
      <c r="P14" s="218" t="s">
        <v>489</v>
      </c>
      <c r="Q14" s="268" t="s">
        <v>15667</v>
      </c>
      <c r="R14" s="215" t="str">
        <f ca="1">IF(ISERROR($V14),"",OFFSET('Smelter Look-up'!$C$4,$V14-4,0)&amp;"")</f>
        <v>Operaciones Metalurgicas S.A.</v>
      </c>
      <c r="S14" s="222" t="str">
        <f t="shared" ca="1" si="3"/>
        <v>BO</v>
      </c>
      <c r="T14" s="222" t="str">
        <f ca="1">IF(B14="","",IF(ISERROR(MATCH($J14,SorP!$B$1:$B$6230,0)),"",INDIRECT("'SorP'!$A$"&amp;MATCH($J14,SorP!$B$1:$B$6230,0))))</f>
        <v>BO-O</v>
      </c>
      <c r="U14" s="238"/>
      <c r="V14" s="269">
        <f ca="1">IF(C14="",NA(),IF(OR(C14="Smelter not listed",C14="Smelter not yet identified"),MATCH($B14&amp;$D14,'Smelter Look-up'!$J:$J,0),MATCH($B14&amp;$C14,'Smelter Look-up'!$J:$J,0)))</f>
        <v>479</v>
      </c>
      <c r="W14" s="270"/>
      <c r="X14" s="270">
        <f t="shared" ca="1" si="4"/>
        <v>0</v>
      </c>
      <c r="Y14" s="270"/>
      <c r="Z14" s="270"/>
      <c r="AB14" s="272" t="str">
        <f t="shared" ca="1" si="5"/>
        <v>TinOperaciones Metalurgicas S.A.</v>
      </c>
    </row>
    <row r="15" spans="1:34" s="271" customFormat="1" ht="20" customHeight="1">
      <c r="A15" s="323" t="s">
        <v>783</v>
      </c>
      <c r="B15" s="215" t="str">
        <f ca="1">IF(LEN(A15)=0,"",INDEX('Smelter Look-up'!$A:$A,MATCH($A15,'Smelter Look-up'!$E:$E,0)))</f>
        <v>Tin</v>
      </c>
      <c r="C15" s="219" t="str">
        <f ca="1">IF(LEN(A15)=0,"",INDEX('Smelter Look-up'!$C:$C,MATCH($A15,'Smelter Look-up'!$E:$E,0)))</f>
        <v>PT Refined Bangka Tin</v>
      </c>
      <c r="D15" s="277"/>
      <c r="E15" s="215" t="str">
        <f ca="1">IF(ISERROR($V15),"",OFFSET('Smelter Look-up'!$D$4,$V15-4,0)&amp;"")</f>
        <v>INDONESIA</v>
      </c>
      <c r="F15" s="215" t="str">
        <f ca="1">IF(ISERROR($V15),"",OFFSET('Smelter Look-up'!$E$4,$V15-4,0))</f>
        <v>CID001460</v>
      </c>
      <c r="G15" s="215" t="str">
        <f ca="1">IF(C15=$X$4,IF(ISERROR($V15),"Enter smelter details","RMI"),IF(ISERROR($V15),"",OFFSET('Smelter Look-up'!$F$4,$V15-4,0)))</f>
        <v>RMI</v>
      </c>
      <c r="H15" s="216" t="s">
        <v>15667</v>
      </c>
      <c r="I15" s="217" t="str">
        <f ca="1">IF(ISERROR($V15),"",OFFSET('Smelter Look-up'!$H$4,$V15-4,0))</f>
        <v>Sungailiat</v>
      </c>
      <c r="J15" s="217" t="str">
        <f ca="1">IF(ISERROR($V15),"",OFFSET('Smelter Look-up'!$I$4,$V15-4,0))</f>
        <v>Kepulauan Bangka Belitung</v>
      </c>
      <c r="K15" s="267" t="s">
        <v>15667</v>
      </c>
      <c r="L15" s="267" t="s">
        <v>15667</v>
      </c>
      <c r="M15" s="267" t="s">
        <v>15667</v>
      </c>
      <c r="N15" s="267" t="s">
        <v>15667</v>
      </c>
      <c r="O15" s="267" t="s">
        <v>15669</v>
      </c>
      <c r="P15" s="218" t="s">
        <v>489</v>
      </c>
      <c r="Q15" s="268" t="s">
        <v>15667</v>
      </c>
      <c r="R15" s="215" t="str">
        <f ca="1">IF(ISERROR($V15),"",OFFSET('Smelter Look-up'!$C$4,$V15-4,0)&amp;"")</f>
        <v>PT Refined Bangka Tin</v>
      </c>
      <c r="S15" s="222" t="str">
        <f t="shared" ca="1" si="3"/>
        <v>ID</v>
      </c>
      <c r="T15" s="222" t="str">
        <f ca="1">IF(B15="","",IF(ISERROR(MATCH($J15,SorP!$B$1:$B$6230,0)),"",INDIRECT("'SorP'!$A$"&amp;MATCH($J15,SorP!$B$1:$B$6230,0))))</f>
        <v>ID-BB</v>
      </c>
      <c r="U15" s="238"/>
      <c r="V15" s="269">
        <f ca="1">IF(C15="",NA(),IF(OR(C15="Smelter not listed",C15="Smelter not yet identified"),MATCH($B15&amp;$D15,'Smelter Look-up'!$J:$J,0),MATCH($B15&amp;$C15,'Smelter Look-up'!$J:$J,0)))</f>
        <v>502</v>
      </c>
      <c r="W15" s="270"/>
      <c r="X15" s="270">
        <f t="shared" ca="1" si="4"/>
        <v>0</v>
      </c>
      <c r="Y15" s="270"/>
      <c r="Z15" s="270"/>
      <c r="AB15" s="272" t="str">
        <f t="shared" ca="1" si="5"/>
        <v>TinPT Refined Bangka Tin</v>
      </c>
    </row>
    <row r="16" spans="1:34" s="271" customFormat="1" ht="20" customHeight="1">
      <c r="A16" s="323" t="s">
        <v>804</v>
      </c>
      <c r="B16" s="215" t="str">
        <f ca="1">IF(LEN(A16)=0,"",INDEX('Smelter Look-up'!$A:$A,MATCH($A16,'Smelter Look-up'!$E:$E,0)))</f>
        <v>Tin</v>
      </c>
      <c r="C16" s="219" t="str">
        <f ca="1">IF(LEN(A16)=0,"",INDEX('Smelter Look-up'!$C:$C,MATCH($A16,'Smelter Look-up'!$E:$E,0)))</f>
        <v>PT Timah Tbk Kundur</v>
      </c>
      <c r="D16" s="277"/>
      <c r="E16" s="215" t="str">
        <f ca="1">IF(ISERROR($V16),"",OFFSET('Smelter Look-up'!$D$4,$V16-4,0)&amp;"")</f>
        <v>INDONESIA</v>
      </c>
      <c r="F16" s="215" t="str">
        <f ca="1">IF(ISERROR($V16),"",OFFSET('Smelter Look-up'!$E$4,$V16-4,0))</f>
        <v>CID001477</v>
      </c>
      <c r="G16" s="215" t="str">
        <f ca="1">IF(C16=$X$4,IF(ISERROR($V16),"Enter smelter details","RMI"),IF(ISERROR($V16),"",OFFSET('Smelter Look-up'!$F$4,$V16-4,0)))</f>
        <v>RMI</v>
      </c>
      <c r="H16" s="216" t="s">
        <v>15667</v>
      </c>
      <c r="I16" s="217" t="str">
        <f ca="1">IF(ISERROR($V16),"",OFFSET('Smelter Look-up'!$H$4,$V16-4,0))</f>
        <v>Kundur</v>
      </c>
      <c r="J16" s="217" t="str">
        <f ca="1">IF(ISERROR($V16),"",OFFSET('Smelter Look-up'!$I$4,$V16-4,0))</f>
        <v>Riau</v>
      </c>
      <c r="K16" s="267" t="s">
        <v>15667</v>
      </c>
      <c r="L16" s="267" t="s">
        <v>15667</v>
      </c>
      <c r="M16" s="267" t="s">
        <v>15667</v>
      </c>
      <c r="N16" s="267" t="s">
        <v>15667</v>
      </c>
      <c r="O16" s="267" t="s">
        <v>15669</v>
      </c>
      <c r="P16" s="218" t="s">
        <v>489</v>
      </c>
      <c r="Q16" s="268" t="s">
        <v>15667</v>
      </c>
      <c r="R16" s="215" t="str">
        <f ca="1">IF(ISERROR($V16),"",OFFSET('Smelter Look-up'!$C$4,$V16-4,0)&amp;"")</f>
        <v>PT Timah Tbk Kundur</v>
      </c>
      <c r="S16" s="222" t="str">
        <f t="shared" ca="1" si="3"/>
        <v>ID</v>
      </c>
      <c r="T16" s="222" t="str">
        <f ca="1">IF(B16="","",IF(ISERROR(MATCH($J16,SorP!$B$1:$B$6230,0)),"",INDIRECT("'SorP'!$A$"&amp;MATCH($J16,SorP!$B$1:$B$6230,0))))</f>
        <v>ID-RI</v>
      </c>
      <c r="U16" s="238"/>
      <c r="V16" s="269">
        <f ca="1">IF(C16="",NA(),IF(OR(C16="Smelter not listed",C16="Smelter not yet identified"),MATCH($B16&amp;$D16,'Smelter Look-up'!$J:$J,0),MATCH($B16&amp;$C16,'Smelter Look-up'!$J:$J,0)))</f>
        <v>508</v>
      </c>
      <c r="W16" s="270"/>
      <c r="X16" s="270">
        <f t="shared" ca="1" si="4"/>
        <v>0</v>
      </c>
      <c r="Y16" s="270"/>
      <c r="Z16" s="270"/>
      <c r="AB16" s="272" t="str">
        <f t="shared" ca="1" si="5"/>
        <v>TinPT Timah Tbk Kundur</v>
      </c>
    </row>
    <row r="17" spans="1:28" s="271" customFormat="1" ht="20" customHeight="1">
      <c r="A17" s="323" t="s">
        <v>784</v>
      </c>
      <c r="B17" s="215" t="str">
        <f ca="1">IF(LEN(A17)=0,"",INDEX('Smelter Look-up'!$A:$A,MATCH($A17,'Smelter Look-up'!$E:$E,0)))</f>
        <v>Tin</v>
      </c>
      <c r="C17" s="219" t="str">
        <f ca="1">IF(LEN(A17)=0,"",INDEX('Smelter Look-up'!$C:$C,MATCH($A17,'Smelter Look-up'!$E:$E,0)))</f>
        <v>PT Timah Tbk Mentok</v>
      </c>
      <c r="D17" s="277"/>
      <c r="E17" s="215" t="str">
        <f ca="1">IF(ISERROR($V17),"",OFFSET('Smelter Look-up'!$D$4,$V17-4,0)&amp;"")</f>
        <v>INDONESIA</v>
      </c>
      <c r="F17" s="215" t="str">
        <f ca="1">IF(ISERROR($V17),"",OFFSET('Smelter Look-up'!$E$4,$V17-4,0))</f>
        <v>CID001482</v>
      </c>
      <c r="G17" s="215" t="str">
        <f ca="1">IF(C17=$X$4,IF(ISERROR($V17),"Enter smelter details","RMI"),IF(ISERROR($V17),"",OFFSET('Smelter Look-up'!$F$4,$V17-4,0)))</f>
        <v>RMI</v>
      </c>
      <c r="H17" s="216" t="s">
        <v>15667</v>
      </c>
      <c r="I17" s="217" t="str">
        <f ca="1">IF(ISERROR($V17),"",OFFSET('Smelter Look-up'!$H$4,$V17-4,0))</f>
        <v>Mentok</v>
      </c>
      <c r="J17" s="217" t="str">
        <f ca="1">IF(ISERROR($V17),"",OFFSET('Smelter Look-up'!$I$4,$V17-4,0))</f>
        <v>Kepulauan Bangka Belitung</v>
      </c>
      <c r="K17" s="267" t="s">
        <v>15667</v>
      </c>
      <c r="L17" s="267" t="s">
        <v>15667</v>
      </c>
      <c r="M17" s="267" t="s">
        <v>15667</v>
      </c>
      <c r="N17" s="267" t="s">
        <v>15667</v>
      </c>
      <c r="O17" s="267" t="s">
        <v>15669</v>
      </c>
      <c r="P17" s="218" t="s">
        <v>489</v>
      </c>
      <c r="Q17" s="268" t="s">
        <v>15667</v>
      </c>
      <c r="R17" s="215" t="str">
        <f ca="1">IF(ISERROR($V17),"",OFFSET('Smelter Look-up'!$C$4,$V17-4,0)&amp;"")</f>
        <v>PT Timah Tbk Mentok</v>
      </c>
      <c r="S17" s="222" t="str">
        <f t="shared" ca="1" si="3"/>
        <v>ID</v>
      </c>
      <c r="T17" s="222" t="str">
        <f ca="1">IF(B17="","",IF(ISERROR(MATCH($J17,SorP!$B$1:$B$6230,0)),"",INDIRECT("'SorP'!$A$"&amp;MATCH($J17,SorP!$B$1:$B$6230,0))))</f>
        <v>ID-BB</v>
      </c>
      <c r="U17" s="238"/>
      <c r="V17" s="269">
        <f ca="1">IF(C17="",NA(),IF(OR(C17="Smelter not listed",C17="Smelter not yet identified"),MATCH($B17&amp;$D17,'Smelter Look-up'!$J:$J,0),MATCH($B17&amp;$C17,'Smelter Look-up'!$J:$J,0)))</f>
        <v>509</v>
      </c>
      <c r="W17" s="270"/>
      <c r="X17" s="270">
        <f t="shared" ca="1" si="4"/>
        <v>0</v>
      </c>
      <c r="Y17" s="270"/>
      <c r="Z17" s="270"/>
      <c r="AB17" s="272" t="str">
        <f t="shared" ca="1" si="5"/>
        <v>TinPT Timah Tbk Mentok</v>
      </c>
    </row>
    <row r="18" spans="1:28" s="271" customFormat="1" ht="20" customHeight="1">
      <c r="A18" s="214" t="s">
        <v>788</v>
      </c>
      <c r="B18" s="215" t="str">
        <f ca="1">IF(LEN(A18)=0,"",INDEX('Smelter Look-up'!$A:$A,MATCH($A18,'Smelter Look-up'!$E:$E,0)))</f>
        <v>Tin</v>
      </c>
      <c r="C18" s="219" t="str">
        <f ca="1">IF(LEN(A18)=0,"",INDEX('Smelter Look-up'!$C:$C,MATCH($A18,'Smelter Look-up'!$E:$E,0)))</f>
        <v>Thaisarco</v>
      </c>
      <c r="D18" s="277"/>
      <c r="E18" s="215" t="str">
        <f ca="1">IF(ISERROR($V18),"",OFFSET('Smelter Look-up'!$D$4,$V18-4,0)&amp;"")</f>
        <v>THAILAND</v>
      </c>
      <c r="F18" s="215" t="str">
        <f ca="1">IF(ISERROR($V18),"",OFFSET('Smelter Look-up'!$E$4,$V18-4,0))</f>
        <v>CID001898</v>
      </c>
      <c r="G18" s="215" t="str">
        <f ca="1">IF(C18=$X$4,IF(ISERROR($V18),"Enter smelter details","RMI"),IF(ISERROR($V18),"",OFFSET('Smelter Look-up'!$F$4,$V18-4,0)))</f>
        <v>RMI</v>
      </c>
      <c r="H18" s="216" t="s">
        <v>15667</v>
      </c>
      <c r="I18" s="217" t="str">
        <f ca="1">IF(ISERROR($V18),"",OFFSET('Smelter Look-up'!$H$4,$V18-4,0))</f>
        <v>Amphur Muang</v>
      </c>
      <c r="J18" s="217" t="str">
        <f ca="1">IF(ISERROR($V18),"",OFFSET('Smelter Look-up'!$I$4,$V18-4,0))</f>
        <v>Phuket</v>
      </c>
      <c r="K18" s="267" t="s">
        <v>15667</v>
      </c>
      <c r="L18" s="267" t="s">
        <v>15667</v>
      </c>
      <c r="M18" s="267" t="s">
        <v>15667</v>
      </c>
      <c r="N18" s="267" t="s">
        <v>15667</v>
      </c>
      <c r="O18" s="267" t="s">
        <v>15668</v>
      </c>
      <c r="P18" s="218" t="s">
        <v>489</v>
      </c>
      <c r="Q18" s="268" t="s">
        <v>15667</v>
      </c>
      <c r="R18" s="215" t="str">
        <f ca="1">IF(ISERROR($V18),"",OFFSET('Smelter Look-up'!$C$4,$V18-4,0)&amp;"")</f>
        <v>Thaisarco</v>
      </c>
      <c r="S18" s="222" t="str">
        <f t="shared" ca="1" si="3"/>
        <v>TH</v>
      </c>
      <c r="T18" s="222" t="str">
        <f ca="1">IF(B18="","",IF(ISERROR(MATCH($J18,SorP!$B$1:$B$6230,0)),"",INDIRECT("'SorP'!$A$"&amp;MATCH($J18,SorP!$B$1:$B$6230,0))))</f>
        <v>TH-83</v>
      </c>
      <c r="U18" s="238"/>
      <c r="V18" s="269">
        <f ca="1">IF(C18="",NA(),IF(OR(C18="Smelter not listed",C18="Smelter not yet identified"),MATCH($B18&amp;$D18,'Smelter Look-up'!$J:$J,0),MATCH($B18&amp;$C18,'Smelter Look-up'!$J:$J,0)))</f>
        <v>523</v>
      </c>
      <c r="W18" s="270"/>
      <c r="X18" s="270">
        <f t="shared" ca="1" si="4"/>
        <v>0</v>
      </c>
      <c r="Y18" s="270"/>
      <c r="Z18" s="270"/>
      <c r="AB18" s="272" t="str">
        <f t="shared" ca="1" si="5"/>
        <v>TinThaisarco</v>
      </c>
    </row>
    <row r="19" spans="1:28" s="271" customFormat="1" ht="20">
      <c r="A19" s="214" t="s">
        <v>791</v>
      </c>
      <c r="B19" s="215" t="str">
        <f ca="1">IF(LEN(A19)=0,"",INDEX('Smelter Look-up'!$A:$A,MATCH($A19,'Smelter Look-up'!$E:$E,0)))</f>
        <v>Tin</v>
      </c>
      <c r="C19" s="219" t="str">
        <f ca="1">IF(LEN(A19)=0,"",INDEX('Smelter Look-up'!$C:$C,MATCH($A19,'Smelter Look-up'!$E:$E,0)))</f>
        <v>Tin Smelting Branch of Yunnan Tin Co., Ltd.</v>
      </c>
      <c r="D19" s="277"/>
      <c r="E19" s="215" t="str">
        <f ca="1">IF(ISERROR($V19),"",OFFSET('Smelter Look-up'!$D$4,$V19-4,0)&amp;"")</f>
        <v>CHINA</v>
      </c>
      <c r="F19" s="215" t="str">
        <f ca="1">IF(ISERROR($V19),"",OFFSET('Smelter Look-up'!$E$4,$V19-4,0))</f>
        <v>CID002180</v>
      </c>
      <c r="G19" s="215" t="str">
        <f ca="1">IF(C19=$X$4,IF(ISERROR($V19),"Enter smelter details","RMI"),IF(ISERROR($V19),"",OFFSET('Smelter Look-up'!$F$4,$V19-4,0)))</f>
        <v>RMI</v>
      </c>
      <c r="H19" s="216" t="s">
        <v>15667</v>
      </c>
      <c r="I19" s="217" t="str">
        <f ca="1">IF(ISERROR($V19),"",OFFSET('Smelter Look-up'!$H$4,$V19-4,0))</f>
        <v>Gejiu</v>
      </c>
      <c r="J19" s="217" t="str">
        <f ca="1">IF(ISERROR($V19),"",OFFSET('Smelter Look-up'!$I$4,$V19-4,0))</f>
        <v>Yunnan Sheng</v>
      </c>
      <c r="K19" s="267" t="s">
        <v>15667</v>
      </c>
      <c r="L19" s="267" t="s">
        <v>15667</v>
      </c>
      <c r="M19" s="267" t="s">
        <v>15667</v>
      </c>
      <c r="N19" s="267" t="s">
        <v>15667</v>
      </c>
      <c r="O19" s="267" t="s">
        <v>15671</v>
      </c>
      <c r="P19" s="218" t="s">
        <v>489</v>
      </c>
      <c r="Q19" s="268" t="s">
        <v>15667</v>
      </c>
      <c r="R19" s="215" t="str">
        <f ca="1">IF(ISERROR($V19),"",OFFSET('Smelter Look-up'!$C$4,$V19-4,0)&amp;"")</f>
        <v>Tin Smelting Branch of Yunnan Tin Co., Ltd.</v>
      </c>
      <c r="S19" s="222" t="str">
        <f t="shared" ca="1" si="3"/>
        <v>CN</v>
      </c>
      <c r="T19" s="222" t="str">
        <f ca="1">IF(B19="","",IF(ISERROR(MATCH($J19,SorP!$B$1:$B$6230,0)),"",INDIRECT("'SorP'!$A$"&amp;MATCH($J19,SorP!$B$1:$B$6230,0))))</f>
        <v>CN-YN</v>
      </c>
      <c r="U19" s="238"/>
      <c r="V19" s="269">
        <f ca="1">IF(C19="",NA(),IF(OR(C19="Smelter not listed",C19="Smelter not yet identified"),MATCH($B19&amp;$D19,'Smelter Look-up'!$J:$J,0),MATCH($B19&amp;$C19,'Smelter Look-up'!$J:$J,0)))</f>
        <v>526</v>
      </c>
      <c r="W19" s="270"/>
      <c r="X19" s="270">
        <f t="shared" ca="1" si="4"/>
        <v>0</v>
      </c>
      <c r="Y19" s="270"/>
      <c r="Z19" s="270"/>
      <c r="AB19" s="272" t="str">
        <f t="shared" ca="1" si="5"/>
        <v>TinTin Smelting Branch of Yunnan Tin Co., Ltd.</v>
      </c>
    </row>
    <row r="20" spans="1:28" s="271" customFormat="1" ht="27">
      <c r="A20" s="214" t="s">
        <v>789</v>
      </c>
      <c r="B20" s="215" t="str">
        <f ca="1">IF(LEN(A20)=0,"",INDEX('Smelter Look-up'!$A:$A,MATCH($A20,'Smelter Look-up'!$E:$E,0)))</f>
        <v>Tin</v>
      </c>
      <c r="C20" s="219" t="str">
        <f ca="1">IF(LEN(A20)=0,"",INDEX('Smelter Look-up'!$C:$C,MATCH($A20,'Smelter Look-up'!$E:$E,0)))</f>
        <v>White Solder Metalurgia e Mineracao Ltda.</v>
      </c>
      <c r="D20" s="277"/>
      <c r="E20" s="215" t="str">
        <f ca="1">IF(ISERROR($V20),"",OFFSET('Smelter Look-up'!$D$4,$V20-4,0)&amp;"")</f>
        <v>BRAZIL</v>
      </c>
      <c r="F20" s="215" t="str">
        <f ca="1">IF(ISERROR($V20),"",OFFSET('Smelter Look-up'!$E$4,$V20-4,0))</f>
        <v>CID002036</v>
      </c>
      <c r="G20" s="215" t="str">
        <f ca="1">IF(C20=$X$4,IF(ISERROR($V20),"Enter smelter details","RMI"),IF(ISERROR($V20),"",OFFSET('Smelter Look-up'!$F$4,$V20-4,0)))</f>
        <v>RMI</v>
      </c>
      <c r="H20" s="216" t="s">
        <v>15667</v>
      </c>
      <c r="I20" s="217" t="str">
        <f ca="1">IF(ISERROR($V20),"",OFFSET('Smelter Look-up'!$H$4,$V20-4,0))</f>
        <v>Ariquemes</v>
      </c>
      <c r="J20" s="217" t="str">
        <f ca="1">IF(ISERROR($V20),"",OFFSET('Smelter Look-up'!$I$4,$V20-4,0))</f>
        <v>Rondônia</v>
      </c>
      <c r="K20" s="267" t="s">
        <v>15667</v>
      </c>
      <c r="L20" s="267" t="s">
        <v>15667</v>
      </c>
      <c r="M20" s="267" t="s">
        <v>15667</v>
      </c>
      <c r="N20" s="267" t="s">
        <v>15667</v>
      </c>
      <c r="O20" s="267" t="s">
        <v>15669</v>
      </c>
      <c r="P20" s="218" t="s">
        <v>489</v>
      </c>
      <c r="Q20" s="268" t="s">
        <v>15667</v>
      </c>
      <c r="R20" s="215" t="str">
        <f ca="1">IF(ISERROR($V20),"",OFFSET('Smelter Look-up'!$C$4,$V20-4,0)&amp;"")</f>
        <v>White Solder Metalurgia e Mineracao Ltda.</v>
      </c>
      <c r="S20" s="222" t="str">
        <f t="shared" ca="1" si="3"/>
        <v>BR</v>
      </c>
      <c r="T20" s="222" t="str">
        <f ca="1">IF(B20="","",IF(ISERROR(MATCH($J20,SorP!$B$1:$B$6230,0)),"",INDIRECT("'SorP'!$A$"&amp;MATCH($J20,SorP!$B$1:$B$6230,0))))</f>
        <v>BR-RO</v>
      </c>
      <c r="U20" s="238"/>
      <c r="V20" s="269">
        <f ca="1">IF(C20="",NA(),IF(OR(C20="Smelter not listed",C20="Smelter not yet identified"),MATCH($B20&amp;$D20,'Smelter Look-up'!$J:$J,0),MATCH($B20&amp;$C20,'Smelter Look-up'!$J:$J,0)))</f>
        <v>532</v>
      </c>
      <c r="W20" s="270"/>
      <c r="X20" s="270">
        <f t="shared" ca="1" si="4"/>
        <v>0</v>
      </c>
      <c r="Y20" s="270"/>
      <c r="Z20" s="270"/>
      <c r="AB20" s="272" t="str">
        <f t="shared" ca="1" si="5"/>
        <v>TinWhite Solder Metalurgia e Mineracao Ltda.</v>
      </c>
    </row>
    <row r="21" spans="1:28" s="271" customFormat="1" ht="27">
      <c r="A21" s="214" t="s">
        <v>790</v>
      </c>
      <c r="B21" s="215" t="str">
        <f ca="1">IF(LEN(A21)=0,"",INDEX('Smelter Look-up'!$A:$A,MATCH($A21,'Smelter Look-up'!$E:$E,0)))</f>
        <v>Tin</v>
      </c>
      <c r="C21" s="219" t="str">
        <f ca="1">IF(LEN(A21)=0,"",INDEX('Smelter Look-up'!$C:$C,MATCH($A21,'Smelter Look-up'!$E:$E,0)))</f>
        <v>Yunnan Chengfeng Non-ferrous Metals Co., Ltd.</v>
      </c>
      <c r="D21" s="277"/>
      <c r="E21" s="215" t="str">
        <f ca="1">IF(ISERROR($V21),"",OFFSET('Smelter Look-up'!$D$4,$V21-4,0)&amp;"")</f>
        <v>CHINA</v>
      </c>
      <c r="F21" s="215" t="str">
        <f ca="1">IF(ISERROR($V21),"",OFFSET('Smelter Look-up'!$E$4,$V21-4,0))</f>
        <v>CID002158</v>
      </c>
      <c r="G21" s="215" t="str">
        <f ca="1">IF(C21=$X$4,IF(ISERROR($V21),"Enter smelter details","RMI"),IF(ISERROR($V21),"",OFFSET('Smelter Look-up'!$F$4,$V21-4,0)))</f>
        <v>RMI</v>
      </c>
      <c r="H21" s="216" t="s">
        <v>15667</v>
      </c>
      <c r="I21" s="217" t="str">
        <f ca="1">IF(ISERROR($V21),"",OFFSET('Smelter Look-up'!$H$4,$V21-4,0))</f>
        <v>Gejiu</v>
      </c>
      <c r="J21" s="217" t="str">
        <f ca="1">IF(ISERROR($V21),"",OFFSET('Smelter Look-up'!$I$4,$V21-4,0))</f>
        <v>Yunnan Sheng</v>
      </c>
      <c r="K21" s="267" t="s">
        <v>15667</v>
      </c>
      <c r="L21" s="267" t="s">
        <v>15667</v>
      </c>
      <c r="M21" s="267" t="s">
        <v>15667</v>
      </c>
      <c r="N21" s="267" t="s">
        <v>15667</v>
      </c>
      <c r="O21" s="267" t="s">
        <v>15669</v>
      </c>
      <c r="P21" s="218" t="s">
        <v>489</v>
      </c>
      <c r="Q21" s="268" t="s">
        <v>15667</v>
      </c>
      <c r="R21" s="215" t="str">
        <f ca="1">IF(ISERROR($V21),"",OFFSET('Smelter Look-up'!$C$4,$V21-4,0)&amp;"")</f>
        <v>Yunnan Chengfeng Non-ferrous Metals Co., Ltd.</v>
      </c>
      <c r="S21" s="222" t="str">
        <f t="shared" ca="1" si="3"/>
        <v>CN</v>
      </c>
      <c r="T21" s="222" t="str">
        <f ca="1">IF(B21="","",IF(ISERROR(MATCH($J21,SorP!$B$1:$B$6230,0)),"",INDIRECT("'SorP'!$A$"&amp;MATCH($J21,SorP!$B$1:$B$6230,0))))</f>
        <v>CN-YN</v>
      </c>
      <c r="U21" s="238"/>
      <c r="V21" s="269">
        <f ca="1">IF(C21="",NA(),IF(OR(C21="Smelter not listed",C21="Smelter not yet identified"),MATCH($B21&amp;$D21,'Smelter Look-up'!$J:$J,0),MATCH($B21&amp;$C21,'Smelter Look-up'!$J:$J,0)))</f>
        <v>540</v>
      </c>
      <c r="W21" s="270"/>
      <c r="X21" s="270">
        <f t="shared" ca="1" si="4"/>
        <v>0</v>
      </c>
      <c r="Y21" s="270"/>
      <c r="Z21" s="270"/>
      <c r="AB21" s="272" t="str">
        <f t="shared" ca="1" si="5"/>
        <v>TinYunnan Chengfeng Non-ferrous Metals Co., Ltd.</v>
      </c>
    </row>
    <row r="22" spans="1:28" s="271" customFormat="1" ht="27">
      <c r="A22" s="214" t="s">
        <v>1385</v>
      </c>
      <c r="B22" s="215" t="str">
        <f ca="1">IF(LEN(A22)=0,"",INDEX('Smelter Look-up'!$A:$A,MATCH($A22,'Smelter Look-up'!$E:$E,0)))</f>
        <v>Gold</v>
      </c>
      <c r="C22" s="219" t="str">
        <f ca="1">IF(LEN(A22)=0,"",INDEX('Smelter Look-up'!$C:$C,MATCH($A22,'Smelter Look-up'!$E:$E,0)))</f>
        <v>Advanced Chemical Company</v>
      </c>
      <c r="D22" s="277"/>
      <c r="E22" s="215" t="str">
        <f ca="1">IF(ISERROR($V22),"",OFFSET('Smelter Look-up'!$D$4,$V22-4,0)&amp;"")</f>
        <v>UNITED STATES OF AMERICA</v>
      </c>
      <c r="F22" s="215" t="str">
        <f ca="1">IF(ISERROR($V22),"",OFFSET('Smelter Look-up'!$E$4,$V22-4,0))</f>
        <v>CID000015</v>
      </c>
      <c r="G22" s="215" t="str">
        <f ca="1">IF(C22=$X$4,IF(ISERROR($V22),"Enter smelter details","RMI"),IF(ISERROR($V22),"",OFFSET('Smelter Look-up'!$F$4,$V22-4,0)))</f>
        <v>RMI</v>
      </c>
      <c r="H22" s="216" t="s">
        <v>15667</v>
      </c>
      <c r="I22" s="217" t="str">
        <f ca="1">IF(ISERROR($V22),"",OFFSET('Smelter Look-up'!$H$4,$V22-4,0))</f>
        <v>Warwick</v>
      </c>
      <c r="J22" s="217" t="str">
        <f ca="1">IF(ISERROR($V22),"",OFFSET('Smelter Look-up'!$I$4,$V22-4,0))</f>
        <v>Rhode Island</v>
      </c>
      <c r="K22" s="267" t="s">
        <v>15667</v>
      </c>
      <c r="L22" s="267" t="s">
        <v>15667</v>
      </c>
      <c r="M22" s="267" t="s">
        <v>15667</v>
      </c>
      <c r="N22" s="267" t="s">
        <v>15667</v>
      </c>
      <c r="O22" s="267" t="s">
        <v>15669</v>
      </c>
      <c r="P22" s="218" t="s">
        <v>489</v>
      </c>
      <c r="Q22" s="268" t="s">
        <v>15667</v>
      </c>
      <c r="R22" s="215" t="str">
        <f ca="1">IF(ISERROR($V22),"",OFFSET('Smelter Look-up'!$C$4,$V22-4,0)&amp;"")</f>
        <v>Advanced Chemical Company</v>
      </c>
      <c r="S22" s="222" t="str">
        <f t="shared" ca="1" si="3"/>
        <v>US</v>
      </c>
      <c r="T22" s="222" t="str">
        <f ca="1">IF(B22="","",IF(ISERROR(MATCH($J22,SorP!$B$1:$B$6230,0)),"",INDIRECT("'SorP'!$A$"&amp;MATCH($J22,SorP!$B$1:$B$6230,0))))</f>
        <v>US-RI</v>
      </c>
      <c r="U22" s="238"/>
      <c r="V22" s="269">
        <f ca="1">IF(C22="",NA(),IF(OR(C22="Smelter not listed",C22="Smelter not yet identified"),MATCH($B22&amp;$D22,'Smelter Look-up'!$J:$J,0),MATCH($B22&amp;$C22,'Smelter Look-up'!$J:$J,0)))</f>
        <v>8</v>
      </c>
      <c r="W22" s="270"/>
      <c r="X22" s="270">
        <f t="shared" ca="1" si="4"/>
        <v>0</v>
      </c>
      <c r="Y22" s="270"/>
      <c r="Z22" s="270"/>
      <c r="AB22" s="272" t="str">
        <f t="shared" ca="1" si="5"/>
        <v>GoldAdvanced Chemical Company</v>
      </c>
    </row>
    <row r="23" spans="1:28" s="271" customFormat="1" ht="20">
      <c r="A23" s="214" t="s">
        <v>651</v>
      </c>
      <c r="B23" s="215" t="str">
        <f ca="1">IF(LEN(A23)=0,"",INDEX('Smelter Look-up'!$A:$A,MATCH($A23,'Smelter Look-up'!$E:$E,0)))</f>
        <v>Gold</v>
      </c>
      <c r="C23" s="219" t="str">
        <f ca="1">IF(LEN(A23)=0,"",INDEX('Smelter Look-up'!$C:$C,MATCH($A23,'Smelter Look-up'!$E:$E,0)))</f>
        <v>Agosi AG</v>
      </c>
      <c r="D23" s="277"/>
      <c r="E23" s="215" t="str">
        <f ca="1">IF(ISERROR($V23),"",OFFSET('Smelter Look-up'!$D$4,$V23-4,0)&amp;"")</f>
        <v>GERMANY</v>
      </c>
      <c r="F23" s="215" t="str">
        <f ca="1">IF(ISERROR($V23),"",OFFSET('Smelter Look-up'!$E$4,$V23-4,0))</f>
        <v>CID000035</v>
      </c>
      <c r="G23" s="215" t="str">
        <f ca="1">IF(C23=$X$4,IF(ISERROR($V23),"Enter smelter details","RMI"),IF(ISERROR($V23),"",OFFSET('Smelter Look-up'!$F$4,$V23-4,0)))</f>
        <v>RMI</v>
      </c>
      <c r="H23" s="216" t="s">
        <v>15667</v>
      </c>
      <c r="I23" s="217" t="str">
        <f ca="1">IF(ISERROR($V23),"",OFFSET('Smelter Look-up'!$H$4,$V23-4,0))</f>
        <v>Pforzheim</v>
      </c>
      <c r="J23" s="217" t="str">
        <f ca="1">IF(ISERROR($V23),"",OFFSET('Smelter Look-up'!$I$4,$V23-4,0))</f>
        <v>Baden-Württemberg</v>
      </c>
      <c r="K23" s="267" t="s">
        <v>15667</v>
      </c>
      <c r="L23" s="267" t="s">
        <v>15667</v>
      </c>
      <c r="M23" s="267" t="s">
        <v>15667</v>
      </c>
      <c r="N23" s="267" t="s">
        <v>15667</v>
      </c>
      <c r="O23" s="267" t="s">
        <v>490</v>
      </c>
      <c r="P23" s="218" t="s">
        <v>15667</v>
      </c>
      <c r="Q23" s="268" t="s">
        <v>15667</v>
      </c>
      <c r="R23" s="215" t="str">
        <f ca="1">IF(ISERROR($V23),"",OFFSET('Smelter Look-up'!$C$4,$V23-4,0)&amp;"")</f>
        <v>Agosi AG</v>
      </c>
      <c r="S23" s="222" t="str">
        <f t="shared" ca="1" si="3"/>
        <v>DE</v>
      </c>
      <c r="T23" s="222" t="str">
        <f ca="1">IF(B23="","",IF(ISERROR(MATCH($J23,SorP!$B$1:$B$6230,0)),"",INDIRECT("'SorP'!$A$"&amp;MATCH($J23,SorP!$B$1:$B$6230,0))))</f>
        <v>DE-BW</v>
      </c>
      <c r="U23" s="238"/>
      <c r="V23" s="269">
        <f ca="1">IF(C23="",NA(),IF(OR(C23="Smelter not listed",C23="Smelter not yet identified"),MATCH($B23&amp;$D23,'Smelter Look-up'!$J:$J,0),MATCH($B23&amp;$C23,'Smelter Look-up'!$J:$J,0)))</f>
        <v>10</v>
      </c>
      <c r="W23" s="270"/>
      <c r="X23" s="270">
        <f t="shared" ca="1" si="4"/>
        <v>0</v>
      </c>
      <c r="Y23" s="270"/>
      <c r="Z23" s="270"/>
      <c r="AB23" s="272" t="str">
        <f t="shared" ca="1" si="5"/>
        <v>GoldAgosi AG</v>
      </c>
    </row>
    <row r="24" spans="1:28" s="271" customFormat="1" ht="20">
      <c r="A24" s="214" t="s">
        <v>650</v>
      </c>
      <c r="B24" s="215" t="str">
        <f ca="1">IF(LEN(A24)=0,"",INDEX('Smelter Look-up'!$A:$A,MATCH($A24,'Smelter Look-up'!$E:$E,0)))</f>
        <v>Gold</v>
      </c>
      <c r="C24" s="219" t="str">
        <f ca="1">IF(LEN(A24)=0,"",INDEX('Smelter Look-up'!$C:$C,MATCH($A24,'Smelter Look-up'!$E:$E,0)))</f>
        <v>Aida Chemical Industries Co., Ltd.</v>
      </c>
      <c r="D24" s="277"/>
      <c r="E24" s="215" t="str">
        <f ca="1">IF(ISERROR($V24),"",OFFSET('Smelter Look-up'!$D$4,$V24-4,0)&amp;"")</f>
        <v>JAPAN</v>
      </c>
      <c r="F24" s="215" t="str">
        <f ca="1">IF(ISERROR($V24),"",OFFSET('Smelter Look-up'!$E$4,$V24-4,0))</f>
        <v>CID000019</v>
      </c>
      <c r="G24" s="215" t="str">
        <f ca="1">IF(C24=$X$4,IF(ISERROR($V24),"Enter smelter details","RMI"),IF(ISERROR($V24),"",OFFSET('Smelter Look-up'!$F$4,$V24-4,0)))</f>
        <v>RMI</v>
      </c>
      <c r="H24" s="216" t="s">
        <v>15667</v>
      </c>
      <c r="I24" s="217" t="str">
        <f ca="1">IF(ISERROR($V24),"",OFFSET('Smelter Look-up'!$H$4,$V24-4,0))</f>
        <v>Fuchu</v>
      </c>
      <c r="J24" s="217" t="str">
        <f ca="1">IF(ISERROR($V24),"",OFFSET('Smelter Look-up'!$I$4,$V24-4,0))</f>
        <v>Tokyo</v>
      </c>
      <c r="K24" s="267" t="s">
        <v>15667</v>
      </c>
      <c r="L24" s="267" t="s">
        <v>15667</v>
      </c>
      <c r="M24" s="267" t="s">
        <v>15667</v>
      </c>
      <c r="N24" s="267" t="s">
        <v>15667</v>
      </c>
      <c r="O24" s="267" t="s">
        <v>15670</v>
      </c>
      <c r="P24" s="218" t="s">
        <v>488</v>
      </c>
      <c r="Q24" s="268" t="s">
        <v>15667</v>
      </c>
      <c r="R24" s="215" t="str">
        <f ca="1">IF(ISERROR($V24),"",OFFSET('Smelter Look-up'!$C$4,$V24-4,0)&amp;"")</f>
        <v>Aida Chemical Industries Co., Ltd.</v>
      </c>
      <c r="S24" s="222" t="str">
        <f t="shared" ca="1" si="3"/>
        <v>JP</v>
      </c>
      <c r="T24" s="222" t="str">
        <f ca="1">IF(B24="","",IF(ISERROR(MATCH($J24,SorP!$B$1:$B$6230,0)),"",INDIRECT("'SorP'!$A$"&amp;MATCH($J24,SorP!$B$1:$B$6230,0))))</f>
        <v>JP-13</v>
      </c>
      <c r="U24" s="238"/>
      <c r="V24" s="269">
        <f ca="1">IF(C24="",NA(),IF(OR(C24="Smelter not listed",C24="Smelter not yet identified"),MATCH($B24&amp;$D24,'Smelter Look-up'!$J:$J,0),MATCH($B24&amp;$C24,'Smelter Look-up'!$J:$J,0)))</f>
        <v>13</v>
      </c>
      <c r="W24" s="270"/>
      <c r="X24" s="270">
        <f t="shared" ca="1" si="4"/>
        <v>0</v>
      </c>
      <c r="Y24" s="270"/>
      <c r="Z24" s="270"/>
      <c r="AB24" s="272" t="str">
        <f t="shared" ca="1" si="5"/>
        <v>GoldAida Chemical Industries Co., Ltd.</v>
      </c>
    </row>
    <row r="25" spans="1:28" s="271" customFormat="1" ht="20">
      <c r="A25" s="214" t="s">
        <v>653</v>
      </c>
      <c r="B25" s="215" t="str">
        <f ca="1">IF(LEN(A25)=0,"",INDEX('Smelter Look-up'!$A:$A,MATCH($A25,'Smelter Look-up'!$E:$E,0)))</f>
        <v>Gold</v>
      </c>
      <c r="C25" s="219" t="str">
        <f ca="1">IF(LEN(A25)=0,"",INDEX('Smelter Look-up'!$C:$C,MATCH($A25,'Smelter Look-up'!$E:$E,0)))</f>
        <v>AngloGold Ashanti Corrego do Sitio Mineracao</v>
      </c>
      <c r="D25" s="277"/>
      <c r="E25" s="215" t="str">
        <f ca="1">IF(ISERROR($V25),"",OFFSET('Smelter Look-up'!$D$4,$V25-4,0)&amp;"")</f>
        <v>BRAZIL</v>
      </c>
      <c r="F25" s="215" t="str">
        <f ca="1">IF(ISERROR($V25),"",OFFSET('Smelter Look-up'!$E$4,$V25-4,0))</f>
        <v>CID000058</v>
      </c>
      <c r="G25" s="215" t="str">
        <f ca="1">IF(C25=$X$4,IF(ISERROR($V25),"Enter smelter details","RMI"),IF(ISERROR($V25),"",OFFSET('Smelter Look-up'!$F$4,$V25-4,0)))</f>
        <v>RMI</v>
      </c>
      <c r="H25" s="216" t="s">
        <v>15667</v>
      </c>
      <c r="I25" s="217" t="str">
        <f ca="1">IF(ISERROR($V25),"",OFFSET('Smelter Look-up'!$H$4,$V25-4,0))</f>
        <v>Nova Lima</v>
      </c>
      <c r="J25" s="217" t="str">
        <f ca="1">IF(ISERROR($V25),"",OFFSET('Smelter Look-up'!$I$4,$V25-4,0))</f>
        <v>Minas Gerais</v>
      </c>
      <c r="K25" s="267" t="s">
        <v>15667</v>
      </c>
      <c r="L25" s="267" t="s">
        <v>15667</v>
      </c>
      <c r="M25" s="267" t="s">
        <v>15667</v>
      </c>
      <c r="N25" s="267" t="s">
        <v>15667</v>
      </c>
      <c r="O25" s="267" t="s">
        <v>490</v>
      </c>
      <c r="P25" s="218" t="s">
        <v>15667</v>
      </c>
      <c r="Q25" s="268" t="s">
        <v>15667</v>
      </c>
      <c r="R25" s="215" t="str">
        <f ca="1">IF(ISERROR($V25),"",OFFSET('Smelter Look-up'!$C$4,$V25-4,0)&amp;"")</f>
        <v>AngloGold Ashanti Corrego do Sitio Mineracao</v>
      </c>
      <c r="S25" s="222" t="str">
        <f t="shared" ca="1" si="3"/>
        <v>BR</v>
      </c>
      <c r="T25" s="222" t="str">
        <f ca="1">IF(B25="","",IF(ISERROR(MATCH($J25,SorP!$B$1:$B$6230,0)),"",INDIRECT("'SorP'!$A$"&amp;MATCH($J25,SorP!$B$1:$B$6230,0))))</f>
        <v>BR-MG</v>
      </c>
      <c r="U25" s="238"/>
      <c r="V25" s="269">
        <f ca="1">IF(C25="",NA(),IF(OR(C25="Smelter not listed",C25="Smelter not yet identified"),MATCH($B25&amp;$D25,'Smelter Look-up'!$J:$J,0),MATCH($B25&amp;$C25,'Smelter Look-up'!$J:$J,0)))</f>
        <v>23</v>
      </c>
      <c r="W25" s="270"/>
      <c r="X25" s="270">
        <f t="shared" ca="1" si="4"/>
        <v>0</v>
      </c>
      <c r="Y25" s="270"/>
      <c r="Z25" s="270"/>
      <c r="AB25" s="272" t="str">
        <f t="shared" ca="1" si="5"/>
        <v>GoldAngloGold Ashanti Corrego do Sitio Mineracao</v>
      </c>
    </row>
    <row r="26" spans="1:28" s="271" customFormat="1" ht="20">
      <c r="A26" s="214" t="s">
        <v>654</v>
      </c>
      <c r="B26" s="215" t="str">
        <f ca="1">IF(LEN(A26)=0,"",INDEX('Smelter Look-up'!$A:$A,MATCH($A26,'Smelter Look-up'!$E:$E,0)))</f>
        <v>Gold</v>
      </c>
      <c r="C26" s="219" t="str">
        <f ca="1">IF(LEN(A26)=0,"",INDEX('Smelter Look-up'!$C:$C,MATCH($A26,'Smelter Look-up'!$E:$E,0)))</f>
        <v>Argor-Heraeus S.A.</v>
      </c>
      <c r="D26" s="277"/>
      <c r="E26" s="215" t="str">
        <f ca="1">IF(ISERROR($V26),"",OFFSET('Smelter Look-up'!$D$4,$V26-4,0)&amp;"")</f>
        <v>SWITZERLAND</v>
      </c>
      <c r="F26" s="215" t="str">
        <f ca="1">IF(ISERROR($V26),"",OFFSET('Smelter Look-up'!$E$4,$V26-4,0))</f>
        <v>CID000077</v>
      </c>
      <c r="G26" s="215" t="str">
        <f ca="1">IF(C26=$X$4,IF(ISERROR($V26),"Enter smelter details","RMI"),IF(ISERROR($V26),"",OFFSET('Smelter Look-up'!$F$4,$V26-4,0)))</f>
        <v>RMI</v>
      </c>
      <c r="H26" s="216" t="s">
        <v>15667</v>
      </c>
      <c r="I26" s="217" t="str">
        <f ca="1">IF(ISERROR($V26),"",OFFSET('Smelter Look-up'!$H$4,$V26-4,0))</f>
        <v>Mendrisio</v>
      </c>
      <c r="J26" s="217" t="str">
        <f ca="1">IF(ISERROR($V26),"",OFFSET('Smelter Look-up'!$I$4,$V26-4,0))</f>
        <v>Ticino</v>
      </c>
      <c r="K26" s="267" t="s">
        <v>15667</v>
      </c>
      <c r="L26" s="267" t="s">
        <v>15667</v>
      </c>
      <c r="M26" s="267" t="s">
        <v>15667</v>
      </c>
      <c r="N26" s="267" t="s">
        <v>15667</v>
      </c>
      <c r="O26" s="267" t="s">
        <v>490</v>
      </c>
      <c r="P26" s="218" t="s">
        <v>15667</v>
      </c>
      <c r="Q26" s="268" t="s">
        <v>15667</v>
      </c>
      <c r="R26" s="215" t="str">
        <f ca="1">IF(ISERROR($V26),"",OFFSET('Smelter Look-up'!$C$4,$V26-4,0)&amp;"")</f>
        <v>Argor-Heraeus S.A.</v>
      </c>
      <c r="S26" s="222" t="str">
        <f t="shared" ca="1" si="3"/>
        <v>CH</v>
      </c>
      <c r="T26" s="222" t="str">
        <f ca="1">IF(B26="","",IF(ISERROR(MATCH($J26,SorP!$B$1:$B$6230,0)),"",INDIRECT("'SorP'!$A$"&amp;MATCH($J26,SorP!$B$1:$B$6230,0))))</f>
        <v>CH-TI</v>
      </c>
      <c r="U26" s="238"/>
      <c r="V26" s="269">
        <f ca="1">IF(C26="",NA(),IF(OR(C26="Smelter not listed",C26="Smelter not yet identified"),MATCH($B26&amp;$D26,'Smelter Look-up'!$J:$J,0),MATCH($B26&amp;$C26,'Smelter Look-up'!$J:$J,0)))</f>
        <v>28</v>
      </c>
      <c r="W26" s="270"/>
      <c r="X26" s="270">
        <f t="shared" ca="1" si="4"/>
        <v>0</v>
      </c>
      <c r="Y26" s="270"/>
      <c r="Z26" s="270"/>
      <c r="AB26" s="272" t="str">
        <f t="shared" ca="1" si="5"/>
        <v>GoldArgor-Heraeus S.A.</v>
      </c>
    </row>
    <row r="27" spans="1:28" s="271" customFormat="1" ht="20">
      <c r="A27" s="214" t="s">
        <v>655</v>
      </c>
      <c r="B27" s="215" t="str">
        <f ca="1">IF(LEN(A27)=0,"",INDEX('Smelter Look-up'!$A:$A,MATCH($A27,'Smelter Look-up'!$E:$E,0)))</f>
        <v>Gold</v>
      </c>
      <c r="C27" s="219" t="str">
        <f ca="1">IF(LEN(A27)=0,"",INDEX('Smelter Look-up'!$C:$C,MATCH($A27,'Smelter Look-up'!$E:$E,0)))</f>
        <v>Asahi Pretec Corp.</v>
      </c>
      <c r="D27" s="277"/>
      <c r="E27" s="215" t="str">
        <f ca="1">IF(ISERROR($V27),"",OFFSET('Smelter Look-up'!$D$4,$V27-4,0)&amp;"")</f>
        <v>JAPAN</v>
      </c>
      <c r="F27" s="215" t="str">
        <f ca="1">IF(ISERROR($V27),"",OFFSET('Smelter Look-up'!$E$4,$V27-4,0))</f>
        <v>CID000082</v>
      </c>
      <c r="G27" s="215" t="str">
        <f ca="1">IF(C27=$X$4,IF(ISERROR($V27),"Enter smelter details","RMI"),IF(ISERROR($V27),"",OFFSET('Smelter Look-up'!$F$4,$V27-4,0)))</f>
        <v>RMI</v>
      </c>
      <c r="H27" s="216" t="s">
        <v>15667</v>
      </c>
      <c r="I27" s="217" t="str">
        <f ca="1">IF(ISERROR($V27),"",OFFSET('Smelter Look-up'!$H$4,$V27-4,0))</f>
        <v>Kobe</v>
      </c>
      <c r="J27" s="217" t="str">
        <f ca="1">IF(ISERROR($V27),"",OFFSET('Smelter Look-up'!$I$4,$V27-4,0))</f>
        <v>Hyogo</v>
      </c>
      <c r="K27" s="267" t="s">
        <v>15667</v>
      </c>
      <c r="L27" s="267" t="s">
        <v>15667</v>
      </c>
      <c r="M27" s="267" t="s">
        <v>15667</v>
      </c>
      <c r="N27" s="267" t="s">
        <v>15667</v>
      </c>
      <c r="O27" s="267" t="s">
        <v>490</v>
      </c>
      <c r="P27" s="218" t="s">
        <v>15667</v>
      </c>
      <c r="Q27" s="268" t="s">
        <v>15667</v>
      </c>
      <c r="R27" s="215" t="str">
        <f ca="1">IF(ISERROR($V27),"",OFFSET('Smelter Look-up'!$C$4,$V27-4,0)&amp;"")</f>
        <v>Asahi Pretec Corp.</v>
      </c>
      <c r="S27" s="222" t="str">
        <f t="shared" ca="1" si="3"/>
        <v>JP</v>
      </c>
      <c r="T27" s="222" t="str">
        <f ca="1">IF(B27="","",IF(ISERROR(MATCH($J27,SorP!$B$1:$B$6230,0)),"",INDIRECT("'SorP'!$A$"&amp;MATCH($J27,SorP!$B$1:$B$6230,0))))</f>
        <v>JP-28</v>
      </c>
      <c r="U27" s="238"/>
      <c r="V27" s="269">
        <f ca="1">IF(C27="",NA(),IF(OR(C27="Smelter not listed",C27="Smelter not yet identified"),MATCH($B27&amp;$D27,'Smelter Look-up'!$J:$J,0),MATCH($B27&amp;$C27,'Smelter Look-up'!$J:$J,0)))</f>
        <v>29</v>
      </c>
      <c r="W27" s="270"/>
      <c r="X27" s="270">
        <f t="shared" ca="1" si="4"/>
        <v>0</v>
      </c>
      <c r="Y27" s="270"/>
      <c r="Z27" s="270"/>
      <c r="AB27" s="272" t="str">
        <f t="shared" ca="1" si="5"/>
        <v>GoldAsahi Pretec Corp.</v>
      </c>
    </row>
    <row r="28" spans="1:28" s="271" customFormat="1" ht="20">
      <c r="A28" s="214" t="s">
        <v>689</v>
      </c>
      <c r="B28" s="215" t="str">
        <f ca="1">IF(LEN(A28)=0,"",INDEX('Smelter Look-up'!$A:$A,MATCH($A28,'Smelter Look-up'!$E:$E,0)))</f>
        <v>Gold</v>
      </c>
      <c r="C28" s="219" t="str">
        <f ca="1">IF(LEN(A28)=0,"",INDEX('Smelter Look-up'!$C:$C,MATCH($A28,'Smelter Look-up'!$E:$E,0)))</f>
        <v>Asahi Refining Canada Ltd.</v>
      </c>
      <c r="D28" s="277"/>
      <c r="E28" s="215" t="str">
        <f ca="1">IF(ISERROR($V28),"",OFFSET('Smelter Look-up'!$D$4,$V28-4,0)&amp;"")</f>
        <v>CANADA</v>
      </c>
      <c r="F28" s="215" t="str">
        <f ca="1">IF(ISERROR($V28),"",OFFSET('Smelter Look-up'!$E$4,$V28-4,0))</f>
        <v>CID000924</v>
      </c>
      <c r="G28" s="215" t="str">
        <f ca="1">IF(C28=$X$4,IF(ISERROR($V28),"Enter smelter details","RMI"),IF(ISERROR($V28),"",OFFSET('Smelter Look-up'!$F$4,$V28-4,0)))</f>
        <v>RMI</v>
      </c>
      <c r="H28" s="216" t="s">
        <v>15667</v>
      </c>
      <c r="I28" s="217" t="str">
        <f ca="1">IF(ISERROR($V28),"",OFFSET('Smelter Look-up'!$H$4,$V28-4,0))</f>
        <v>Brampton</v>
      </c>
      <c r="J28" s="217" t="str">
        <f ca="1">IF(ISERROR($V28),"",OFFSET('Smelter Look-up'!$I$4,$V28-4,0))</f>
        <v>Ontario</v>
      </c>
      <c r="K28" s="267" t="s">
        <v>15667</v>
      </c>
      <c r="L28" s="267" t="s">
        <v>15667</v>
      </c>
      <c r="M28" s="267" t="s">
        <v>15667</v>
      </c>
      <c r="N28" s="267" t="s">
        <v>15667</v>
      </c>
      <c r="O28" s="267" t="s">
        <v>490</v>
      </c>
      <c r="P28" s="218" t="s">
        <v>15667</v>
      </c>
      <c r="Q28" s="268" t="s">
        <v>15667</v>
      </c>
      <c r="R28" s="215" t="str">
        <f ca="1">IF(ISERROR($V28),"",OFFSET('Smelter Look-up'!$C$4,$V28-4,0)&amp;"")</f>
        <v>Asahi Refining Canada Ltd.</v>
      </c>
      <c r="S28" s="222" t="str">
        <f t="shared" ca="1" si="3"/>
        <v>CA</v>
      </c>
      <c r="T28" s="222" t="str">
        <f ca="1">IF(B28="","",IF(ISERROR(MATCH($J28,SorP!$B$1:$B$6230,0)),"",INDIRECT("'SorP'!$A$"&amp;MATCH($J28,SorP!$B$1:$B$6230,0))))</f>
        <v>CA-ON</v>
      </c>
      <c r="U28" s="238"/>
      <c r="V28" s="269">
        <f ca="1">IF(C28="",NA(),IF(OR(C28="Smelter not listed",C28="Smelter not yet identified"),MATCH($B28&amp;$D28,'Smelter Look-up'!$J:$J,0),MATCH($B28&amp;$C28,'Smelter Look-up'!$J:$J,0)))</f>
        <v>30</v>
      </c>
      <c r="W28" s="270"/>
      <c r="X28" s="270">
        <f t="shared" ca="1" si="4"/>
        <v>0</v>
      </c>
      <c r="Y28" s="270"/>
      <c r="Z28" s="270"/>
      <c r="AB28" s="272" t="str">
        <f t="shared" ca="1" si="5"/>
        <v>GoldAsahi Refining Canada Ltd.</v>
      </c>
    </row>
    <row r="29" spans="1:28" s="271" customFormat="1" ht="27">
      <c r="A29" s="214" t="s">
        <v>688</v>
      </c>
      <c r="B29" s="215" t="str">
        <f ca="1">IF(LEN(A29)=0,"",INDEX('Smelter Look-up'!$A:$A,MATCH($A29,'Smelter Look-up'!$E:$E,0)))</f>
        <v>Gold</v>
      </c>
      <c r="C29" s="219" t="str">
        <f ca="1">IF(LEN(A29)=0,"",INDEX('Smelter Look-up'!$C:$C,MATCH($A29,'Smelter Look-up'!$E:$E,0)))</f>
        <v>Asahi Refining USA Inc.</v>
      </c>
      <c r="D29" s="277"/>
      <c r="E29" s="215" t="str">
        <f ca="1">IF(ISERROR($V29),"",OFFSET('Smelter Look-up'!$D$4,$V29-4,0)&amp;"")</f>
        <v>UNITED STATES OF AMERICA</v>
      </c>
      <c r="F29" s="215" t="str">
        <f ca="1">IF(ISERROR($V29),"",OFFSET('Smelter Look-up'!$E$4,$V29-4,0))</f>
        <v>CID000920</v>
      </c>
      <c r="G29" s="215" t="str">
        <f ca="1">IF(C29=$X$4,IF(ISERROR($V29),"Enter smelter details","RMI"),IF(ISERROR($V29),"",OFFSET('Smelter Look-up'!$F$4,$V29-4,0)))</f>
        <v>RMI</v>
      </c>
      <c r="H29" s="216" t="s">
        <v>15667</v>
      </c>
      <c r="I29" s="217" t="str">
        <f ca="1">IF(ISERROR($V29),"",OFFSET('Smelter Look-up'!$H$4,$V29-4,0))</f>
        <v>Salt Lake City</v>
      </c>
      <c r="J29" s="217" t="str">
        <f ca="1">IF(ISERROR($V29),"",OFFSET('Smelter Look-up'!$I$4,$V29-4,0))</f>
        <v>Utah</v>
      </c>
      <c r="K29" s="267" t="s">
        <v>15667</v>
      </c>
      <c r="L29" s="267" t="s">
        <v>15667</v>
      </c>
      <c r="M29" s="267" t="s">
        <v>15667</v>
      </c>
      <c r="N29" s="267" t="s">
        <v>15667</v>
      </c>
      <c r="O29" s="267" t="s">
        <v>490</v>
      </c>
      <c r="P29" s="218" t="s">
        <v>15667</v>
      </c>
      <c r="Q29" s="268" t="s">
        <v>15667</v>
      </c>
      <c r="R29" s="215" t="str">
        <f ca="1">IF(ISERROR($V29),"",OFFSET('Smelter Look-up'!$C$4,$V29-4,0)&amp;"")</f>
        <v>Asahi Refining USA Inc.</v>
      </c>
      <c r="S29" s="222" t="str">
        <f t="shared" ca="1" si="3"/>
        <v>US</v>
      </c>
      <c r="T29" s="222" t="str">
        <f ca="1">IF(B29="","",IF(ISERROR(MATCH($J29,SorP!$B$1:$B$6230,0)),"",INDIRECT("'SorP'!$A$"&amp;MATCH($J29,SorP!$B$1:$B$6230,0))))</f>
        <v>US-UT</v>
      </c>
      <c r="U29" s="238"/>
      <c r="V29" s="269">
        <f ca="1">IF(C29="",NA(),IF(OR(C29="Smelter not listed",C29="Smelter not yet identified"),MATCH($B29&amp;$D29,'Smelter Look-up'!$J:$J,0),MATCH($B29&amp;$C29,'Smelter Look-up'!$J:$J,0)))</f>
        <v>31</v>
      </c>
      <c r="W29" s="270"/>
      <c r="X29" s="270">
        <f t="shared" ca="1" si="4"/>
        <v>0</v>
      </c>
      <c r="Y29" s="270"/>
      <c r="Z29" s="270"/>
      <c r="AB29" s="272" t="str">
        <f t="shared" ca="1" si="5"/>
        <v>GoldAsahi Refining USA Inc.</v>
      </c>
    </row>
    <row r="30" spans="1:28" s="271" customFormat="1" ht="20">
      <c r="A30" s="214" t="s">
        <v>656</v>
      </c>
      <c r="B30" s="215" t="str">
        <f ca="1">IF(LEN(A30)=0,"",INDEX('Smelter Look-up'!$A:$A,MATCH($A30,'Smelter Look-up'!$E:$E,0)))</f>
        <v>Gold</v>
      </c>
      <c r="C30" s="219" t="str">
        <f ca="1">IF(LEN(A30)=0,"",INDEX('Smelter Look-up'!$C:$C,MATCH($A30,'Smelter Look-up'!$E:$E,0)))</f>
        <v>Asaka Riken Co., Ltd.</v>
      </c>
      <c r="D30" s="277"/>
      <c r="E30" s="215" t="str">
        <f ca="1">IF(ISERROR($V30),"",OFFSET('Smelter Look-up'!$D$4,$V30-4,0)&amp;"")</f>
        <v>JAPAN</v>
      </c>
      <c r="F30" s="215" t="str">
        <f ca="1">IF(ISERROR($V30),"",OFFSET('Smelter Look-up'!$E$4,$V30-4,0))</f>
        <v>CID000090</v>
      </c>
      <c r="G30" s="215" t="str">
        <f ca="1">IF(C30=$X$4,IF(ISERROR($V30),"Enter smelter details","RMI"),IF(ISERROR($V30),"",OFFSET('Smelter Look-up'!$F$4,$V30-4,0)))</f>
        <v>RMI</v>
      </c>
      <c r="H30" s="216" t="s">
        <v>15667</v>
      </c>
      <c r="I30" s="217" t="str">
        <f ca="1">IF(ISERROR($V30),"",OFFSET('Smelter Look-up'!$H$4,$V30-4,0))</f>
        <v>Tamura</v>
      </c>
      <c r="J30" s="217" t="str">
        <f ca="1">IF(ISERROR($V30),"",OFFSET('Smelter Look-up'!$I$4,$V30-4,0))</f>
        <v>Fukushima</v>
      </c>
      <c r="K30" s="267" t="s">
        <v>15667</v>
      </c>
      <c r="L30" s="267" t="s">
        <v>15667</v>
      </c>
      <c r="M30" s="267" t="s">
        <v>15667</v>
      </c>
      <c r="N30" s="267" t="s">
        <v>15667</v>
      </c>
      <c r="O30" s="267" t="s">
        <v>15670</v>
      </c>
      <c r="P30" s="218" t="s">
        <v>488</v>
      </c>
      <c r="Q30" s="268" t="s">
        <v>15667</v>
      </c>
      <c r="R30" s="215" t="str">
        <f ca="1">IF(ISERROR($V30),"",OFFSET('Smelter Look-up'!$C$4,$V30-4,0)&amp;"")</f>
        <v>Asaka Riken Co., Ltd.</v>
      </c>
      <c r="S30" s="222" t="str">
        <f t="shared" ca="1" si="3"/>
        <v>JP</v>
      </c>
      <c r="T30" s="222" t="str">
        <f ca="1">IF(B30="","",IF(ISERROR(MATCH($J30,SorP!$B$1:$B$6230,0)),"",INDIRECT("'SorP'!$A$"&amp;MATCH($J30,SorP!$B$1:$B$6230,0))))</f>
        <v>JP-07</v>
      </c>
      <c r="U30" s="238"/>
      <c r="V30" s="269">
        <f ca="1">IF(C30="",NA(),IF(OR(C30="Smelter not listed",C30="Smelter not yet identified"),MATCH($B30&amp;$D30,'Smelter Look-up'!$J:$J,0),MATCH($B30&amp;$C30,'Smelter Look-up'!$J:$J,0)))</f>
        <v>32</v>
      </c>
      <c r="W30" s="270"/>
      <c r="X30" s="270">
        <f t="shared" ca="1" si="4"/>
        <v>0</v>
      </c>
      <c r="Y30" s="270"/>
      <c r="Z30" s="270"/>
      <c r="AB30" s="272" t="str">
        <f t="shared" ca="1" si="5"/>
        <v>GoldAsaka Riken Co., Ltd.</v>
      </c>
    </row>
    <row r="31" spans="1:28" s="271" customFormat="1" ht="20">
      <c r="A31" s="214" t="s">
        <v>658</v>
      </c>
      <c r="B31" s="215" t="str">
        <f ca="1">IF(LEN(A31)=0,"",INDEX('Smelter Look-up'!$A:$A,MATCH($A31,'Smelter Look-up'!$E:$E,0)))</f>
        <v>Gold</v>
      </c>
      <c r="C31" s="219" t="str">
        <f ca="1">IF(LEN(A31)=0,"",INDEX('Smelter Look-up'!$C:$C,MATCH($A31,'Smelter Look-up'!$E:$E,0)))</f>
        <v>Aurubis AG</v>
      </c>
      <c r="D31" s="277"/>
      <c r="E31" s="215" t="str">
        <f ca="1">IF(ISERROR($V31),"",OFFSET('Smelter Look-up'!$D$4,$V31-4,0)&amp;"")</f>
        <v>GERMANY</v>
      </c>
      <c r="F31" s="215" t="str">
        <f ca="1">IF(ISERROR($V31),"",OFFSET('Smelter Look-up'!$E$4,$V31-4,0))</f>
        <v>CID000113</v>
      </c>
      <c r="G31" s="215" t="str">
        <f ca="1">IF(C31=$X$4,IF(ISERROR($V31),"Enter smelter details","RMI"),IF(ISERROR($V31),"",OFFSET('Smelter Look-up'!$F$4,$V31-4,0)))</f>
        <v>RMI</v>
      </c>
      <c r="H31" s="216" t="s">
        <v>15667</v>
      </c>
      <c r="I31" s="217" t="str">
        <f ca="1">IF(ISERROR($V31),"",OFFSET('Smelter Look-up'!$H$4,$V31-4,0))</f>
        <v>Hamburg</v>
      </c>
      <c r="J31" s="217" t="str">
        <f ca="1">IF(ISERROR($V31),"",OFFSET('Smelter Look-up'!$I$4,$V31-4,0))</f>
        <v>Hamburg</v>
      </c>
      <c r="K31" s="267" t="s">
        <v>15667</v>
      </c>
      <c r="L31" s="267" t="s">
        <v>15667</v>
      </c>
      <c r="M31" s="267" t="s">
        <v>15667</v>
      </c>
      <c r="N31" s="267" t="s">
        <v>15667</v>
      </c>
      <c r="O31" s="267" t="s">
        <v>490</v>
      </c>
      <c r="P31" s="218" t="s">
        <v>15667</v>
      </c>
      <c r="Q31" s="268" t="s">
        <v>15667</v>
      </c>
      <c r="R31" s="215" t="str">
        <f ca="1">IF(ISERROR($V31),"",OFFSET('Smelter Look-up'!$C$4,$V31-4,0)&amp;"")</f>
        <v>Aurubis AG</v>
      </c>
      <c r="S31" s="222" t="str">
        <f t="shared" ca="1" si="3"/>
        <v>DE</v>
      </c>
      <c r="T31" s="222" t="str">
        <f ca="1">IF(B31="","",IF(ISERROR(MATCH($J31,SorP!$B$1:$B$6230,0)),"",INDIRECT("'SorP'!$A$"&amp;MATCH($J31,SorP!$B$1:$B$6230,0))))</f>
        <v>DE-HH</v>
      </c>
      <c r="U31" s="238"/>
      <c r="V31" s="269">
        <f ca="1">IF(C31="",NA(),IF(OR(C31="Smelter not listed",C31="Smelter not yet identified"),MATCH($B31&amp;$D31,'Smelter Look-up'!$J:$J,0),MATCH($B31&amp;$C31,'Smelter Look-up'!$J:$J,0)))</f>
        <v>37</v>
      </c>
      <c r="W31" s="270"/>
      <c r="X31" s="270">
        <f t="shared" ca="1" si="4"/>
        <v>0</v>
      </c>
      <c r="Y31" s="270"/>
      <c r="Z31" s="270"/>
      <c r="AB31" s="272" t="str">
        <f t="shared" ca="1" si="5"/>
        <v>GoldAurubis AG</v>
      </c>
    </row>
    <row r="32" spans="1:28" s="271" customFormat="1" ht="27">
      <c r="A32" s="214" t="s">
        <v>660</v>
      </c>
      <c r="B32" s="215" t="str">
        <f ca="1">IF(LEN(A32)=0,"",INDEX('Smelter Look-up'!$A:$A,MATCH($A32,'Smelter Look-up'!$E:$E,0)))</f>
        <v>Gold</v>
      </c>
      <c r="C32" s="219" t="str">
        <f ca="1">IF(LEN(A32)=0,"",INDEX('Smelter Look-up'!$C:$C,MATCH($A32,'Smelter Look-up'!$E:$E,0)))</f>
        <v>Boliden AB</v>
      </c>
      <c r="D32" s="277"/>
      <c r="E32" s="215" t="str">
        <f ca="1">IF(ISERROR($V32),"",OFFSET('Smelter Look-up'!$D$4,$V32-4,0)&amp;"")</f>
        <v>SWEDEN</v>
      </c>
      <c r="F32" s="215" t="str">
        <f ca="1">IF(ISERROR($V32),"",OFFSET('Smelter Look-up'!$E$4,$V32-4,0))</f>
        <v>CID000157</v>
      </c>
      <c r="G32" s="215" t="str">
        <f ca="1">IF(C32=$X$4,IF(ISERROR($V32),"Enter smelter details","RMI"),IF(ISERROR($V32),"",OFFSET('Smelter Look-up'!$F$4,$V32-4,0)))</f>
        <v>RMI</v>
      </c>
      <c r="H32" s="216" t="s">
        <v>15667</v>
      </c>
      <c r="I32" s="217" t="str">
        <f ca="1">IF(ISERROR($V32),"",OFFSET('Smelter Look-up'!$H$4,$V32-4,0))</f>
        <v>Skelleftehamn</v>
      </c>
      <c r="J32" s="217" t="str">
        <f ca="1">IF(ISERROR($V32),"",OFFSET('Smelter Look-up'!$I$4,$V32-4,0))</f>
        <v>Västerbottens län [SE-24]</v>
      </c>
      <c r="K32" s="267" t="s">
        <v>15667</v>
      </c>
      <c r="L32" s="267" t="s">
        <v>15667</v>
      </c>
      <c r="M32" s="267" t="s">
        <v>15667</v>
      </c>
      <c r="N32" s="267" t="s">
        <v>15667</v>
      </c>
      <c r="O32" s="267" t="s">
        <v>490</v>
      </c>
      <c r="P32" s="218" t="s">
        <v>15667</v>
      </c>
      <c r="Q32" s="268" t="s">
        <v>15667</v>
      </c>
      <c r="R32" s="215" t="str">
        <f ca="1">IF(ISERROR($V32),"",OFFSET('Smelter Look-up'!$C$4,$V32-4,0)&amp;"")</f>
        <v>Boliden AB</v>
      </c>
      <c r="S32" s="222" t="str">
        <f t="shared" ca="1" si="3"/>
        <v>SE</v>
      </c>
      <c r="T32" s="222" t="str">
        <f ca="1">IF(B32="","",IF(ISERROR(MATCH($J32,SorP!$B$1:$B$6230,0)),"",INDIRECT("'SorP'!$A$"&amp;MATCH($J32,SorP!$B$1:$B$6230,0))))</f>
        <v>SE-AC</v>
      </c>
      <c r="U32" s="238"/>
      <c r="V32" s="269">
        <f ca="1">IF(C32="",NA(),IF(OR(C32="Smelter not listed",C32="Smelter not yet identified"),MATCH($B32&amp;$D32,'Smelter Look-up'!$J:$J,0),MATCH($B32&amp;$C32,'Smelter Look-up'!$J:$J,0)))</f>
        <v>42</v>
      </c>
      <c r="W32" s="270"/>
      <c r="X32" s="270">
        <f t="shared" ca="1" si="4"/>
        <v>0</v>
      </c>
      <c r="Y32" s="270"/>
      <c r="Z32" s="270"/>
      <c r="AB32" s="272" t="str">
        <f t="shared" ca="1" si="5"/>
        <v>GoldBoliden AB</v>
      </c>
    </row>
    <row r="33" spans="1:28" s="271" customFormat="1" ht="20">
      <c r="A33" s="214" t="s">
        <v>662</v>
      </c>
      <c r="B33" s="215" t="str">
        <f ca="1">IF(LEN(A33)=0,"",INDEX('Smelter Look-up'!$A:$A,MATCH($A33,'Smelter Look-up'!$E:$E,0)))</f>
        <v>Gold</v>
      </c>
      <c r="C33" s="219" t="str">
        <f ca="1">IF(LEN(A33)=0,"",INDEX('Smelter Look-up'!$C:$C,MATCH($A33,'Smelter Look-up'!$E:$E,0)))</f>
        <v>C. Hafner GmbH + Co. KG</v>
      </c>
      <c r="D33" s="277"/>
      <c r="E33" s="215" t="str">
        <f ca="1">IF(ISERROR($V33),"",OFFSET('Smelter Look-up'!$D$4,$V33-4,0)&amp;"")</f>
        <v>GERMANY</v>
      </c>
      <c r="F33" s="215" t="str">
        <f ca="1">IF(ISERROR($V33),"",OFFSET('Smelter Look-up'!$E$4,$V33-4,0))</f>
        <v>CID000176</v>
      </c>
      <c r="G33" s="215" t="str">
        <f ca="1">IF(C33=$X$4,IF(ISERROR($V33),"Enter smelter details","RMI"),IF(ISERROR($V33),"",OFFSET('Smelter Look-up'!$F$4,$V33-4,0)))</f>
        <v>RMI</v>
      </c>
      <c r="H33" s="216" t="s">
        <v>15667</v>
      </c>
      <c r="I33" s="217" t="str">
        <f ca="1">IF(ISERROR($V33),"",OFFSET('Smelter Look-up'!$H$4,$V33-4,0))</f>
        <v>Pforzheim</v>
      </c>
      <c r="J33" s="217" t="str">
        <f ca="1">IF(ISERROR($V33),"",OFFSET('Smelter Look-up'!$I$4,$V33-4,0))</f>
        <v>Baden-Württemberg</v>
      </c>
      <c r="K33" s="267" t="s">
        <v>15667</v>
      </c>
      <c r="L33" s="267" t="s">
        <v>15667</v>
      </c>
      <c r="M33" s="267" t="s">
        <v>15667</v>
      </c>
      <c r="N33" s="267" t="s">
        <v>15667</v>
      </c>
      <c r="O33" s="267" t="s">
        <v>490</v>
      </c>
      <c r="P33" s="218" t="s">
        <v>15667</v>
      </c>
      <c r="Q33" s="268" t="s">
        <v>15667</v>
      </c>
      <c r="R33" s="215" t="str">
        <f ca="1">IF(ISERROR($V33),"",OFFSET('Smelter Look-up'!$C$4,$V33-4,0)&amp;"")</f>
        <v>C. Hafner GmbH + Co. KG</v>
      </c>
      <c r="S33" s="222" t="str">
        <f t="shared" ca="1" si="3"/>
        <v>DE</v>
      </c>
      <c r="T33" s="222" t="str">
        <f ca="1">IF(B33="","",IF(ISERROR(MATCH($J33,SorP!$B$1:$B$6230,0)),"",INDIRECT("'SorP'!$A$"&amp;MATCH($J33,SorP!$B$1:$B$6230,0))))</f>
        <v>DE-BW</v>
      </c>
      <c r="U33" s="238"/>
      <c r="V33" s="269">
        <f ca="1">IF(C33="",NA(),IF(OR(C33="Smelter not listed",C33="Smelter not yet identified"),MATCH($B33&amp;$D33,'Smelter Look-up'!$J:$J,0),MATCH($B33&amp;$C33,'Smelter Look-up'!$J:$J,0)))</f>
        <v>43</v>
      </c>
      <c r="W33" s="270"/>
      <c r="X33" s="270">
        <f t="shared" ca="1" si="4"/>
        <v>0</v>
      </c>
      <c r="Y33" s="270"/>
      <c r="Z33" s="270"/>
      <c r="AB33" s="272" t="str">
        <f t="shared" ca="1" si="5"/>
        <v>GoldC. Hafner GmbH + Co. KG</v>
      </c>
    </row>
    <row r="34" spans="1:28" s="271" customFormat="1" ht="20">
      <c r="A34" s="214" t="s">
        <v>666</v>
      </c>
      <c r="B34" s="215" t="str">
        <f ca="1">IF(LEN(A34)=0,"",INDEX('Smelter Look-up'!$A:$A,MATCH($A34,'Smelter Look-up'!$E:$E,0)))</f>
        <v>Gold</v>
      </c>
      <c r="C34" s="219" t="str">
        <f ca="1">IF(LEN(A34)=0,"",INDEX('Smelter Look-up'!$C:$C,MATCH($A34,'Smelter Look-up'!$E:$E,0)))</f>
        <v>Chimet S.p.A.</v>
      </c>
      <c r="D34" s="277"/>
      <c r="E34" s="215" t="str">
        <f ca="1">IF(ISERROR($V34),"",OFFSET('Smelter Look-up'!$D$4,$V34-4,0)&amp;"")</f>
        <v>ITALY</v>
      </c>
      <c r="F34" s="215" t="str">
        <f ca="1">IF(ISERROR($V34),"",OFFSET('Smelter Look-up'!$E$4,$V34-4,0))</f>
        <v>CID000233</v>
      </c>
      <c r="G34" s="215" t="str">
        <f ca="1">IF(C34=$X$4,IF(ISERROR($V34),"Enter smelter details","RMI"),IF(ISERROR($V34),"",OFFSET('Smelter Look-up'!$F$4,$V34-4,0)))</f>
        <v>RMI</v>
      </c>
      <c r="H34" s="216" t="s">
        <v>15667</v>
      </c>
      <c r="I34" s="217" t="str">
        <f ca="1">IF(ISERROR($V34),"",OFFSET('Smelter Look-up'!$H$4,$V34-4,0))</f>
        <v>Arezzo</v>
      </c>
      <c r="J34" s="217" t="str">
        <f ca="1">IF(ISERROR($V34),"",OFFSET('Smelter Look-up'!$I$4,$V34-4,0))</f>
        <v>Toscana</v>
      </c>
      <c r="K34" s="267" t="s">
        <v>15667</v>
      </c>
      <c r="L34" s="267" t="s">
        <v>15667</v>
      </c>
      <c r="M34" s="267" t="s">
        <v>15667</v>
      </c>
      <c r="N34" s="267" t="s">
        <v>15667</v>
      </c>
      <c r="O34" s="267" t="s">
        <v>490</v>
      </c>
      <c r="P34" s="218" t="s">
        <v>15667</v>
      </c>
      <c r="Q34" s="268" t="s">
        <v>15667</v>
      </c>
      <c r="R34" s="215" t="str">
        <f ca="1">IF(ISERROR($V34),"",OFFSET('Smelter Look-up'!$C$4,$V34-4,0)&amp;"")</f>
        <v>Chimet S.p.A.</v>
      </c>
      <c r="S34" s="222" t="str">
        <f t="shared" ca="1" si="3"/>
        <v>IT</v>
      </c>
      <c r="T34" s="222" t="str">
        <f ca="1">IF(B34="","",IF(ISERROR(MATCH($J34,SorP!$B$1:$B$6230,0)),"",INDIRECT("'SorP'!$A$"&amp;MATCH($J34,SorP!$B$1:$B$6230,0))))</f>
        <v>IT-52</v>
      </c>
      <c r="U34" s="238"/>
      <c r="V34" s="269">
        <f ca="1">IF(C34="",NA(),IF(OR(C34="Smelter not listed",C34="Smelter not yet identified"),MATCH($B34&amp;$D34,'Smelter Look-up'!$J:$J,0),MATCH($B34&amp;$C34,'Smelter Look-up'!$J:$J,0)))</f>
        <v>55</v>
      </c>
      <c r="W34" s="270"/>
      <c r="X34" s="270">
        <f t="shared" ca="1" si="4"/>
        <v>0</v>
      </c>
      <c r="Y34" s="270"/>
      <c r="Z34" s="270"/>
      <c r="AB34" s="272" t="str">
        <f t="shared" ca="1" si="5"/>
        <v>GoldChimet S.p.A.</v>
      </c>
    </row>
    <row r="35" spans="1:28" s="271" customFormat="1" ht="20">
      <c r="A35" s="214" t="s">
        <v>673</v>
      </c>
      <c r="B35" s="215" t="str">
        <f ca="1">IF(LEN(A35)=0,"",INDEX('Smelter Look-up'!$A:$A,MATCH($A35,'Smelter Look-up'!$E:$E,0)))</f>
        <v>Gold</v>
      </c>
      <c r="C35" s="219" t="str">
        <f ca="1">IF(LEN(A35)=0,"",INDEX('Smelter Look-up'!$C:$C,MATCH($A35,'Smelter Look-up'!$E:$E,0)))</f>
        <v>Dowa</v>
      </c>
      <c r="D35" s="277"/>
      <c r="E35" s="215" t="str">
        <f ca="1">IF(ISERROR($V35),"",OFFSET('Smelter Look-up'!$D$4,$V35-4,0)&amp;"")</f>
        <v>JAPAN</v>
      </c>
      <c r="F35" s="215" t="str">
        <f ca="1">IF(ISERROR($V35),"",OFFSET('Smelter Look-up'!$E$4,$V35-4,0))</f>
        <v>CID000401</v>
      </c>
      <c r="G35" s="215" t="str">
        <f ca="1">IF(C35=$X$4,IF(ISERROR($V35),"Enter smelter details","RMI"),IF(ISERROR($V35),"",OFFSET('Smelter Look-up'!$F$4,$V35-4,0)))</f>
        <v>RMI</v>
      </c>
      <c r="H35" s="216" t="s">
        <v>15667</v>
      </c>
      <c r="I35" s="217" t="str">
        <f ca="1">IF(ISERROR($V35),"",OFFSET('Smelter Look-up'!$H$4,$V35-4,0))</f>
        <v>Kosaka</v>
      </c>
      <c r="J35" s="217" t="str">
        <f ca="1">IF(ISERROR($V35),"",OFFSET('Smelter Look-up'!$I$4,$V35-4,0))</f>
        <v>Akita</v>
      </c>
      <c r="K35" s="267" t="s">
        <v>15667</v>
      </c>
      <c r="L35" s="267" t="s">
        <v>15667</v>
      </c>
      <c r="M35" s="267" t="s">
        <v>15667</v>
      </c>
      <c r="N35" s="267" t="s">
        <v>15667</v>
      </c>
      <c r="O35" s="267" t="s">
        <v>490</v>
      </c>
      <c r="P35" s="218" t="s">
        <v>15667</v>
      </c>
      <c r="Q35" s="268" t="s">
        <v>15667</v>
      </c>
      <c r="R35" s="215" t="str">
        <f ca="1">IF(ISERROR($V35),"",OFFSET('Smelter Look-up'!$C$4,$V35-4,0)&amp;"")</f>
        <v>Dowa</v>
      </c>
      <c r="S35" s="222" t="str">
        <f t="shared" ca="1" si="3"/>
        <v>JP</v>
      </c>
      <c r="T35" s="222" t="str">
        <f ca="1">IF(B35="","",IF(ISERROR(MATCH($J35,SorP!$B$1:$B$6230,0)),"",INDIRECT("'SorP'!$A$"&amp;MATCH($J35,SorP!$B$1:$B$6230,0))))</f>
        <v>JP-05</v>
      </c>
      <c r="U35" s="238"/>
      <c r="V35" s="269">
        <f ca="1">IF(C35="",NA(),IF(OR(C35="Smelter not listed",C35="Smelter not yet identified"),MATCH($B35&amp;$D35,'Smelter Look-up'!$J:$J,0),MATCH($B35&amp;$C35,'Smelter Look-up'!$J:$J,0)))</f>
        <v>68</v>
      </c>
      <c r="W35" s="270"/>
      <c r="X35" s="270">
        <f t="shared" ca="1" si="4"/>
        <v>0</v>
      </c>
      <c r="Y35" s="270"/>
      <c r="Z35" s="270"/>
      <c r="AB35" s="272" t="str">
        <f t="shared" ca="1" si="5"/>
        <v>GoldDowa</v>
      </c>
    </row>
    <row r="36" spans="1:28" s="271" customFormat="1" ht="20">
      <c r="A36" s="214" t="s">
        <v>397</v>
      </c>
      <c r="B36" s="215" t="str">
        <f ca="1">IF(LEN(A36)=0,"",INDEX('Smelter Look-up'!$A:$A,MATCH($A36,'Smelter Look-up'!$E:$E,0)))</f>
        <v>Gold</v>
      </c>
      <c r="C36" s="219" t="str">
        <f ca="1">IF(LEN(A36)=0,"",INDEX('Smelter Look-up'!$C:$C,MATCH($A36,'Smelter Look-up'!$E:$E,0)))</f>
        <v>Eco-System Recycling Co., Ltd. East Plant</v>
      </c>
      <c r="D36" s="277"/>
      <c r="E36" s="215" t="str">
        <f ca="1">IF(ISERROR($V36),"",OFFSET('Smelter Look-up'!$D$4,$V36-4,0)&amp;"")</f>
        <v>JAPAN</v>
      </c>
      <c r="F36" s="215" t="str">
        <f ca="1">IF(ISERROR($V36),"",OFFSET('Smelter Look-up'!$E$4,$V36-4,0))</f>
        <v>CID000425</v>
      </c>
      <c r="G36" s="215" t="str">
        <f ca="1">IF(C36=$X$4,IF(ISERROR($V36),"Enter smelter details","RMI"),IF(ISERROR($V36),"",OFFSET('Smelter Look-up'!$F$4,$V36-4,0)))</f>
        <v>RMI</v>
      </c>
      <c r="H36" s="216" t="s">
        <v>15667</v>
      </c>
      <c r="I36" s="217" t="str">
        <f ca="1">IF(ISERROR($V36),"",OFFSET('Smelter Look-up'!$H$4,$V36-4,0))</f>
        <v>Honjo</v>
      </c>
      <c r="J36" s="217" t="str">
        <f ca="1">IF(ISERROR($V36),"",OFFSET('Smelter Look-up'!$I$4,$V36-4,0))</f>
        <v>Saitama</v>
      </c>
      <c r="K36" s="267" t="s">
        <v>15667</v>
      </c>
      <c r="L36" s="267" t="s">
        <v>15667</v>
      </c>
      <c r="M36" s="267" t="s">
        <v>15667</v>
      </c>
      <c r="N36" s="267" t="s">
        <v>15667</v>
      </c>
      <c r="O36" s="267" t="s">
        <v>490</v>
      </c>
      <c r="P36" s="218" t="s">
        <v>15667</v>
      </c>
      <c r="Q36" s="268" t="s">
        <v>15667</v>
      </c>
      <c r="R36" s="215" t="str">
        <f ca="1">IF(ISERROR($V36),"",OFFSET('Smelter Look-up'!$C$4,$V36-4,0)&amp;"")</f>
        <v>Eco-System Recycling Co., Ltd. East Plant</v>
      </c>
      <c r="S36" s="222" t="str">
        <f t="shared" ca="1" si="3"/>
        <v>JP</v>
      </c>
      <c r="T36" s="222" t="str">
        <f ca="1">IF(B36="","",IF(ISERROR(MATCH($J36,SorP!$B$1:$B$6230,0)),"",INDIRECT("'SorP'!$A$"&amp;MATCH($J36,SorP!$B$1:$B$6230,0))))</f>
        <v>JP-11</v>
      </c>
      <c r="U36" s="238"/>
      <c r="V36" s="269">
        <f ca="1">IF(C36="",NA(),IF(OR(C36="Smelter not listed",C36="Smelter not yet identified"),MATCH($B36&amp;$D36,'Smelter Look-up'!$J:$J,0),MATCH($B36&amp;$C36,'Smelter Look-up'!$J:$J,0)))</f>
        <v>73</v>
      </c>
      <c r="W36" s="270"/>
      <c r="X36" s="270">
        <f t="shared" ca="1" si="4"/>
        <v>0</v>
      </c>
      <c r="Y36" s="270"/>
      <c r="Z36" s="270"/>
      <c r="AB36" s="272" t="str">
        <f t="shared" ca="1" si="5"/>
        <v>GoldEco-System Recycling Co., Ltd. East Plant</v>
      </c>
    </row>
    <row r="37" spans="1:28" s="271" customFormat="1" ht="27">
      <c r="A37" s="214" t="s">
        <v>1702</v>
      </c>
      <c r="B37" s="215" t="str">
        <f ca="1">IF(LEN(A37)=0,"",INDEX('Smelter Look-up'!$A:$A,MATCH($A37,'Smelter Look-up'!$E:$E,0)))</f>
        <v>Gold</v>
      </c>
      <c r="C37" s="219" t="str">
        <f ca="1">IF(LEN(A37)=0,"",INDEX('Smelter Look-up'!$C:$C,MATCH($A37,'Smelter Look-up'!$E:$E,0)))</f>
        <v>Geib Refining Corporation</v>
      </c>
      <c r="D37" s="277"/>
      <c r="E37" s="215" t="str">
        <f ca="1">IF(ISERROR($V37),"",OFFSET('Smelter Look-up'!$D$4,$V37-4,0)&amp;"")</f>
        <v>UNITED STATES OF AMERICA</v>
      </c>
      <c r="F37" s="215" t="str">
        <f ca="1">IF(ISERROR($V37),"",OFFSET('Smelter Look-up'!$E$4,$V37-4,0))</f>
        <v>CID002459</v>
      </c>
      <c r="G37" s="215" t="str">
        <f ca="1">IF(C37=$X$4,IF(ISERROR($V37),"Enter smelter details","RMI"),IF(ISERROR($V37),"",OFFSET('Smelter Look-up'!$F$4,$V37-4,0)))</f>
        <v>RMI</v>
      </c>
      <c r="H37" s="216" t="s">
        <v>15667</v>
      </c>
      <c r="I37" s="217" t="str">
        <f ca="1">IF(ISERROR($V37),"",OFFSET('Smelter Look-up'!$H$4,$V37-4,0))</f>
        <v>Warwick</v>
      </c>
      <c r="J37" s="217" t="str">
        <f ca="1">IF(ISERROR($V37),"",OFFSET('Smelter Look-up'!$I$4,$V37-4,0))</f>
        <v>Rhode Island</v>
      </c>
      <c r="K37" s="267" t="s">
        <v>15667</v>
      </c>
      <c r="L37" s="267" t="s">
        <v>15667</v>
      </c>
      <c r="M37" s="267" t="s">
        <v>15667</v>
      </c>
      <c r="N37" s="267" t="s">
        <v>15667</v>
      </c>
      <c r="O37" s="267" t="s">
        <v>15670</v>
      </c>
      <c r="P37" s="218" t="s">
        <v>488</v>
      </c>
      <c r="Q37" s="268" t="s">
        <v>15667</v>
      </c>
      <c r="R37" s="215" t="str">
        <f ca="1">IF(ISERROR($V37),"",OFFSET('Smelter Look-up'!$C$4,$V37-4,0)&amp;"")</f>
        <v>Geib Refining Corporation</v>
      </c>
      <c r="S37" s="222" t="str">
        <f t="shared" ca="1" si="3"/>
        <v>US</v>
      </c>
      <c r="T37" s="222" t="str">
        <f ca="1">IF(B37="","",IF(ISERROR(MATCH($J37,SorP!$B$1:$B$6230,0)),"",INDIRECT("'SorP'!$A$"&amp;MATCH($J37,SorP!$B$1:$B$6230,0))))</f>
        <v>US-RI</v>
      </c>
      <c r="U37" s="238"/>
      <c r="V37" s="269">
        <f ca="1">IF(C37="",NA(),IF(OR(C37="Smelter not listed",C37="Smelter not yet identified"),MATCH($B37&amp;$D37,'Smelter Look-up'!$J:$J,0),MATCH($B37&amp;$C37,'Smelter Look-up'!$J:$J,0)))</f>
        <v>88</v>
      </c>
      <c r="W37" s="270"/>
      <c r="X37" s="270">
        <f t="shared" ca="1" si="4"/>
        <v>0</v>
      </c>
      <c r="Y37" s="270"/>
      <c r="Z37" s="270"/>
      <c r="AB37" s="272" t="str">
        <f t="shared" ca="1" si="5"/>
        <v>GoldGeib Refining Corporation</v>
      </c>
    </row>
    <row r="38" spans="1:28" s="271" customFormat="1" ht="20">
      <c r="A38" s="214" t="s">
        <v>746</v>
      </c>
      <c r="B38" s="215" t="str">
        <f ca="1">IF(LEN(A38)=0,"",INDEX('Smelter Look-up'!$A:$A,MATCH($A38,'Smelter Look-up'!$E:$E,0)))</f>
        <v>Gold</v>
      </c>
      <c r="C38" s="219" t="str">
        <f ca="1">IF(LEN(A38)=0,"",INDEX('Smelter Look-up'!$C:$C,MATCH($A38,'Smelter Look-up'!$E:$E,0)))</f>
        <v>Gold Refinery of Zijin Mining Group Co., Ltd.</v>
      </c>
      <c r="D38" s="277"/>
      <c r="E38" s="215" t="str">
        <f ca="1">IF(ISERROR($V38),"",OFFSET('Smelter Look-up'!$D$4,$V38-4,0)&amp;"")</f>
        <v>CHINA</v>
      </c>
      <c r="F38" s="215" t="str">
        <f ca="1">IF(ISERROR($V38),"",OFFSET('Smelter Look-up'!$E$4,$V38-4,0))</f>
        <v>CID002243</v>
      </c>
      <c r="G38" s="215" t="str">
        <f ca="1">IF(C38=$X$4,IF(ISERROR($V38),"Enter smelter details","RMI"),IF(ISERROR($V38),"",OFFSET('Smelter Look-up'!$F$4,$V38-4,0)))</f>
        <v>RMI</v>
      </c>
      <c r="H38" s="216" t="s">
        <v>15667</v>
      </c>
      <c r="I38" s="217" t="str">
        <f ca="1">IF(ISERROR($V38),"",OFFSET('Smelter Look-up'!$H$4,$V38-4,0))</f>
        <v>Shanghang</v>
      </c>
      <c r="J38" s="217" t="str">
        <f ca="1">IF(ISERROR($V38),"",OFFSET('Smelter Look-up'!$I$4,$V38-4,0))</f>
        <v>Fujian Sheng</v>
      </c>
      <c r="K38" s="267" t="s">
        <v>15667</v>
      </c>
      <c r="L38" s="267" t="s">
        <v>15667</v>
      </c>
      <c r="M38" s="267" t="s">
        <v>15667</v>
      </c>
      <c r="N38" s="267" t="s">
        <v>15667</v>
      </c>
      <c r="O38" s="267" t="s">
        <v>490</v>
      </c>
      <c r="P38" s="218" t="s">
        <v>15667</v>
      </c>
      <c r="Q38" s="268" t="s">
        <v>15667</v>
      </c>
      <c r="R38" s="215" t="str">
        <f ca="1">IF(ISERROR($V38),"",OFFSET('Smelter Look-up'!$C$4,$V38-4,0)&amp;"")</f>
        <v>Gold Refinery of Zijin Mining Group Co., Ltd.</v>
      </c>
      <c r="S38" s="222" t="str">
        <f t="shared" ref="S38:S68" ca="1" si="6">IF(B38="","",IF(ISERROR(MATCH($E38,CL,0)),"Unknown",INDIRECT("'C'!$A$"&amp;MATCH($E38,CL,0)+1)))</f>
        <v>CN</v>
      </c>
      <c r="T38" s="222" t="str">
        <f ca="1">IF(B38="","",IF(ISERROR(MATCH($J38,SorP!$B$1:$B$6230,0)),"",INDIRECT("'SorP'!$A$"&amp;MATCH($J38,SorP!$B$1:$B$6230,0))))</f>
        <v>CN-FJ</v>
      </c>
      <c r="U38" s="238"/>
      <c r="V38" s="269">
        <f ca="1">IF(C38="",NA(),IF(OR(C38="Smelter not listed",C38="Smelter not yet identified"),MATCH($B38&amp;$D38,'Smelter Look-up'!$J:$J,0),MATCH($B38&amp;$C38,'Smelter Look-up'!$J:$J,0)))</f>
        <v>93</v>
      </c>
      <c r="W38" s="270"/>
      <c r="X38" s="270">
        <f t="shared" ref="X38:X68" ca="1" si="7">IF(AND(C38="Smelter not listed",OR(LEN(D38)=0,LEN(E38)=0)),1,0)</f>
        <v>0</v>
      </c>
      <c r="Y38" s="270"/>
      <c r="Z38" s="270"/>
      <c r="AB38" s="272" t="str">
        <f t="shared" ref="AB38:AB68" ca="1" si="8">B38&amp;C38</f>
        <v>GoldGold Refinery of Zijin Mining Group Co., Ltd.</v>
      </c>
    </row>
    <row r="39" spans="1:28" s="271" customFormat="1" ht="20">
      <c r="A39" s="214" t="s">
        <v>678</v>
      </c>
      <c r="B39" s="215" t="str">
        <f ca="1">IF(LEN(A39)=0,"",INDEX('Smelter Look-up'!$A:$A,MATCH($A39,'Smelter Look-up'!$E:$E,0)))</f>
        <v>Gold</v>
      </c>
      <c r="C39" s="219" t="str">
        <f ca="1">IF(LEN(A39)=0,"",INDEX('Smelter Look-up'!$C:$C,MATCH($A39,'Smelter Look-up'!$E:$E,0)))</f>
        <v>Heimerle + Meule GmbH</v>
      </c>
      <c r="D39" s="277"/>
      <c r="E39" s="215" t="str">
        <f ca="1">IF(ISERROR($V39),"",OFFSET('Smelter Look-up'!$D$4,$V39-4,0)&amp;"")</f>
        <v>GERMANY</v>
      </c>
      <c r="F39" s="215" t="str">
        <f ca="1">IF(ISERROR($V39),"",OFFSET('Smelter Look-up'!$E$4,$V39-4,0))</f>
        <v>CID000694</v>
      </c>
      <c r="G39" s="215" t="str">
        <f ca="1">IF(C39=$X$4,IF(ISERROR($V39),"Enter smelter details","RMI"),IF(ISERROR($V39),"",OFFSET('Smelter Look-up'!$F$4,$V39-4,0)))</f>
        <v>RMI</v>
      </c>
      <c r="H39" s="216" t="s">
        <v>15667</v>
      </c>
      <c r="I39" s="217" t="str">
        <f ca="1">IF(ISERROR($V39),"",OFFSET('Smelter Look-up'!$H$4,$V39-4,0))</f>
        <v>Pforzheim</v>
      </c>
      <c r="J39" s="217" t="str">
        <f ca="1">IF(ISERROR($V39),"",OFFSET('Smelter Look-up'!$I$4,$V39-4,0))</f>
        <v>Baden-Württemberg</v>
      </c>
      <c r="K39" s="267" t="s">
        <v>15667</v>
      </c>
      <c r="L39" s="267" t="s">
        <v>15667</v>
      </c>
      <c r="M39" s="267" t="s">
        <v>15667</v>
      </c>
      <c r="N39" s="267" t="s">
        <v>15667</v>
      </c>
      <c r="O39" s="267" t="s">
        <v>490</v>
      </c>
      <c r="P39" s="218" t="s">
        <v>15667</v>
      </c>
      <c r="Q39" s="268" t="s">
        <v>15667</v>
      </c>
      <c r="R39" s="215" t="str">
        <f ca="1">IF(ISERROR($V39),"",OFFSET('Smelter Look-up'!$C$4,$V39-4,0)&amp;"")</f>
        <v>Heimerle + Meule GmbH</v>
      </c>
      <c r="S39" s="222" t="str">
        <f t="shared" ca="1" si="6"/>
        <v>DE</v>
      </c>
      <c r="T39" s="222" t="str">
        <f ca="1">IF(B39="","",IF(ISERROR(MATCH($J39,SorP!$B$1:$B$6230,0)),"",INDIRECT("'SorP'!$A$"&amp;MATCH($J39,SorP!$B$1:$B$6230,0))))</f>
        <v>DE-BW</v>
      </c>
      <c r="U39" s="238"/>
      <c r="V39" s="269">
        <f ca="1">IF(C39="",NA(),IF(OR(C39="Smelter not listed",C39="Smelter not yet identified"),MATCH($B39&amp;$D39,'Smelter Look-up'!$J:$J,0),MATCH($B39&amp;$C39,'Smelter Look-up'!$J:$J,0)))</f>
        <v>102</v>
      </c>
      <c r="W39" s="270"/>
      <c r="X39" s="270">
        <f t="shared" ca="1" si="7"/>
        <v>0</v>
      </c>
      <c r="Y39" s="270"/>
      <c r="Z39" s="270"/>
      <c r="AB39" s="272" t="str">
        <f t="shared" ca="1" si="8"/>
        <v>GoldHeimerle + Meule GmbH</v>
      </c>
    </row>
    <row r="40" spans="1:28" s="271" customFormat="1" ht="20">
      <c r="A40" s="214" t="s">
        <v>679</v>
      </c>
      <c r="B40" s="215" t="str">
        <f ca="1">IF(LEN(A40)=0,"",INDEX('Smelter Look-up'!$A:$A,MATCH($A40,'Smelter Look-up'!$E:$E,0)))</f>
        <v>Gold</v>
      </c>
      <c r="C40" s="219" t="str">
        <f ca="1">IF(LEN(A40)=0,"",INDEX('Smelter Look-up'!$C:$C,MATCH($A40,'Smelter Look-up'!$E:$E,0)))</f>
        <v>Heraeus Metals Hong Kong Ltd.</v>
      </c>
      <c r="D40" s="277"/>
      <c r="E40" s="215" t="str">
        <f ca="1">IF(ISERROR($V40),"",OFFSET('Smelter Look-up'!$D$4,$V40-4,0)&amp;"")</f>
        <v>CHINA</v>
      </c>
      <c r="F40" s="215" t="str">
        <f ca="1">IF(ISERROR($V40),"",OFFSET('Smelter Look-up'!$E$4,$V40-4,0))</f>
        <v>CID000707</v>
      </c>
      <c r="G40" s="215" t="str">
        <f ca="1">IF(C40=$X$4,IF(ISERROR($V40),"Enter smelter details","RMI"),IF(ISERROR($V40),"",OFFSET('Smelter Look-up'!$F$4,$V40-4,0)))</f>
        <v>RMI</v>
      </c>
      <c r="H40" s="216" t="s">
        <v>15667</v>
      </c>
      <c r="I40" s="217" t="str">
        <f ca="1">IF(ISERROR($V40),"",OFFSET('Smelter Look-up'!$H$4,$V40-4,0))</f>
        <v>Fanling</v>
      </c>
      <c r="J40" s="217" t="str">
        <f ca="1">IF(ISERROR($V40),"",OFFSET('Smelter Look-up'!$I$4,$V40-4,0))</f>
        <v>Hong Kong SAR</v>
      </c>
      <c r="K40" s="267" t="s">
        <v>15667</v>
      </c>
      <c r="L40" s="267" t="s">
        <v>15667</v>
      </c>
      <c r="M40" s="267" t="s">
        <v>15667</v>
      </c>
      <c r="N40" s="267" t="s">
        <v>15667</v>
      </c>
      <c r="O40" s="267" t="s">
        <v>490</v>
      </c>
      <c r="P40" s="218" t="s">
        <v>15667</v>
      </c>
      <c r="Q40" s="268" t="s">
        <v>15667</v>
      </c>
      <c r="R40" s="215" t="str">
        <f ca="1">IF(ISERROR($V40),"",OFFSET('Smelter Look-up'!$C$4,$V40-4,0)&amp;"")</f>
        <v>Heraeus Metals Hong Kong Ltd.</v>
      </c>
      <c r="S40" s="222" t="str">
        <f t="shared" ca="1" si="6"/>
        <v>CN</v>
      </c>
      <c r="T40" s="222" t="str">
        <f ca="1">IF(B40="","",IF(ISERROR(MATCH($J40,SorP!$B$1:$B$6230,0)),"",INDIRECT("'SorP'!$A$"&amp;MATCH($J40,SorP!$B$1:$B$6230,0))))</f>
        <v/>
      </c>
      <c r="U40" s="238"/>
      <c r="V40" s="269">
        <f ca="1">IF(C40="",NA(),IF(OR(C40="Smelter not listed",C40="Smelter not yet identified"),MATCH($B40&amp;$D40,'Smelter Look-up'!$J:$J,0),MATCH($B40&amp;$C40,'Smelter Look-up'!$J:$J,0)))</f>
        <v>108</v>
      </c>
      <c r="W40" s="270"/>
      <c r="X40" s="270">
        <f t="shared" ca="1" si="7"/>
        <v>0</v>
      </c>
      <c r="Y40" s="270"/>
      <c r="Z40" s="270"/>
      <c r="AB40" s="272" t="str">
        <f t="shared" ca="1" si="8"/>
        <v>GoldHeraeus Metals Hong Kong Ltd.</v>
      </c>
    </row>
    <row r="41" spans="1:28" s="271" customFormat="1" ht="20">
      <c r="A41" s="214" t="s">
        <v>684</v>
      </c>
      <c r="B41" s="215" t="str">
        <f ca="1">IF(LEN(A41)=0,"",INDEX('Smelter Look-up'!$A:$A,MATCH($A41,'Smelter Look-up'!$E:$E,0)))</f>
        <v>Gold</v>
      </c>
      <c r="C41" s="219" t="str">
        <f ca="1">IF(LEN(A41)=0,"",INDEX('Smelter Look-up'!$C:$C,MATCH($A41,'Smelter Look-up'!$E:$E,0)))</f>
        <v>Ishifuku Metal Industry Co., Ltd.</v>
      </c>
      <c r="D41" s="277"/>
      <c r="E41" s="215" t="str">
        <f ca="1">IF(ISERROR($V41),"",OFFSET('Smelter Look-up'!$D$4,$V41-4,0)&amp;"")</f>
        <v>JAPAN</v>
      </c>
      <c r="F41" s="215" t="str">
        <f ca="1">IF(ISERROR($V41),"",OFFSET('Smelter Look-up'!$E$4,$V41-4,0))</f>
        <v>CID000807</v>
      </c>
      <c r="G41" s="215" t="str">
        <f ca="1">IF(C41=$X$4,IF(ISERROR($V41),"Enter smelter details","RMI"),IF(ISERROR($V41),"",OFFSET('Smelter Look-up'!$F$4,$V41-4,0)))</f>
        <v>RMI</v>
      </c>
      <c r="H41" s="216" t="s">
        <v>15667</v>
      </c>
      <c r="I41" s="217" t="str">
        <f ca="1">IF(ISERROR($V41),"",OFFSET('Smelter Look-up'!$H$4,$V41-4,0))</f>
        <v>Soka</v>
      </c>
      <c r="J41" s="217" t="str">
        <f ca="1">IF(ISERROR($V41),"",OFFSET('Smelter Look-up'!$I$4,$V41-4,0))</f>
        <v>Saitama</v>
      </c>
      <c r="K41" s="267" t="s">
        <v>15667</v>
      </c>
      <c r="L41" s="267" t="s">
        <v>15667</v>
      </c>
      <c r="M41" s="267" t="s">
        <v>15667</v>
      </c>
      <c r="N41" s="267" t="s">
        <v>15667</v>
      </c>
      <c r="O41" s="267" t="s">
        <v>490</v>
      </c>
      <c r="P41" s="218" t="s">
        <v>15667</v>
      </c>
      <c r="Q41" s="268" t="s">
        <v>15667</v>
      </c>
      <c r="R41" s="215" t="str">
        <f ca="1">IF(ISERROR($V41),"",OFFSET('Smelter Look-up'!$C$4,$V41-4,0)&amp;"")</f>
        <v>Ishifuku Metal Industry Co., Ltd.</v>
      </c>
      <c r="S41" s="222" t="str">
        <f t="shared" ca="1" si="6"/>
        <v>JP</v>
      </c>
      <c r="T41" s="222" t="str">
        <f ca="1">IF(B41="","",IF(ISERROR(MATCH($J41,SorP!$B$1:$B$6230,0)),"",INDIRECT("'SorP'!$A$"&amp;MATCH($J41,SorP!$B$1:$B$6230,0))))</f>
        <v>JP-11</v>
      </c>
      <c r="U41" s="238"/>
      <c r="V41" s="269">
        <f ca="1">IF(C41="",NA(),IF(OR(C41="Smelter not listed",C41="Smelter not yet identified"),MATCH($B41&amp;$D41,'Smelter Look-up'!$J:$J,0),MATCH($B41&amp;$C41,'Smelter Look-up'!$J:$J,0)))</f>
        <v>119</v>
      </c>
      <c r="W41" s="270"/>
      <c r="X41" s="270">
        <f t="shared" ca="1" si="7"/>
        <v>0</v>
      </c>
      <c r="Y41" s="270"/>
      <c r="Z41" s="270"/>
      <c r="AB41" s="272" t="str">
        <f t="shared" ca="1" si="8"/>
        <v>GoldIshifuku Metal Industry Co., Ltd.</v>
      </c>
    </row>
    <row r="42" spans="1:28" s="271" customFormat="1" ht="20">
      <c r="A42" s="214" t="s">
        <v>685</v>
      </c>
      <c r="B42" s="215" t="str">
        <f ca="1">IF(LEN(A42)=0,"",INDEX('Smelter Look-up'!$A:$A,MATCH($A42,'Smelter Look-up'!$E:$E,0)))</f>
        <v>Gold</v>
      </c>
      <c r="C42" s="219" t="str">
        <f ca="1">IF(LEN(A42)=0,"",INDEX('Smelter Look-up'!$C:$C,MATCH($A42,'Smelter Look-up'!$E:$E,0)))</f>
        <v>Istanbul Gold Refinery</v>
      </c>
      <c r="D42" s="277"/>
      <c r="E42" s="215" t="str">
        <f ca="1">IF(ISERROR($V42),"",OFFSET('Smelter Look-up'!$D$4,$V42-4,0)&amp;"")</f>
        <v>TURKEY</v>
      </c>
      <c r="F42" s="215" t="str">
        <f ca="1">IF(ISERROR($V42),"",OFFSET('Smelter Look-up'!$E$4,$V42-4,0))</f>
        <v>CID000814</v>
      </c>
      <c r="G42" s="215" t="str">
        <f ca="1">IF(C42=$X$4,IF(ISERROR($V42),"Enter smelter details","RMI"),IF(ISERROR($V42),"",OFFSET('Smelter Look-up'!$F$4,$V42-4,0)))</f>
        <v>RMI</v>
      </c>
      <c r="H42" s="216" t="s">
        <v>15667</v>
      </c>
      <c r="I42" s="217" t="str">
        <f ca="1">IF(ISERROR($V42),"",OFFSET('Smelter Look-up'!$H$4,$V42-4,0))</f>
        <v>Kuyumcukent</v>
      </c>
      <c r="J42" s="217" t="str">
        <f ca="1">IF(ISERROR($V42),"",OFFSET('Smelter Look-up'!$I$4,$V42-4,0))</f>
        <v>İstanbul</v>
      </c>
      <c r="K42" s="267" t="s">
        <v>15667</v>
      </c>
      <c r="L42" s="267" t="s">
        <v>15667</v>
      </c>
      <c r="M42" s="267" t="s">
        <v>15667</v>
      </c>
      <c r="N42" s="267" t="s">
        <v>15667</v>
      </c>
      <c r="O42" s="267" t="s">
        <v>490</v>
      </c>
      <c r="P42" s="218" t="s">
        <v>15667</v>
      </c>
      <c r="Q42" s="268" t="s">
        <v>15667</v>
      </c>
      <c r="R42" s="215" t="str">
        <f ca="1">IF(ISERROR($V42),"",OFFSET('Smelter Look-up'!$C$4,$V42-4,0)&amp;"")</f>
        <v>Istanbul Gold Refinery</v>
      </c>
      <c r="S42" s="222" t="str">
        <f t="shared" ca="1" si="6"/>
        <v>TR</v>
      </c>
      <c r="T42" s="222" t="str">
        <f ca="1">IF(B42="","",IF(ISERROR(MATCH($J42,SorP!$B$1:$B$6230,0)),"",INDIRECT("'SorP'!$A$"&amp;MATCH($J42,SorP!$B$1:$B$6230,0))))</f>
        <v>TR-34</v>
      </c>
      <c r="U42" s="238"/>
      <c r="V42" s="269">
        <f ca="1">IF(C42="",NA(),IF(OR(C42="Smelter not listed",C42="Smelter not yet identified"),MATCH($B42&amp;$D42,'Smelter Look-up'!$J:$J,0),MATCH($B42&amp;$C42,'Smelter Look-up'!$J:$J,0)))</f>
        <v>120</v>
      </c>
      <c r="W42" s="270"/>
      <c r="X42" s="270">
        <f t="shared" ca="1" si="7"/>
        <v>0</v>
      </c>
      <c r="Y42" s="270"/>
      <c r="Z42" s="270"/>
      <c r="AB42" s="272" t="str">
        <f t="shared" ca="1" si="8"/>
        <v>GoldIstanbul Gold Refinery</v>
      </c>
    </row>
    <row r="43" spans="1:28" s="271" customFormat="1" ht="20">
      <c r="A43" s="214" t="s">
        <v>692</v>
      </c>
      <c r="B43" s="215" t="str">
        <f ca="1">IF(LEN(A43)=0,"",INDEX('Smelter Look-up'!$A:$A,MATCH($A43,'Smelter Look-up'!$E:$E,0)))</f>
        <v>Gold</v>
      </c>
      <c r="C43" s="219" t="str">
        <f ca="1">IF(LEN(A43)=0,"",INDEX('Smelter Look-up'!$C:$C,MATCH($A43,'Smelter Look-up'!$E:$E,0)))</f>
        <v>JX Nippon Mining &amp; Metals Co., Ltd.</v>
      </c>
      <c r="D43" s="277"/>
      <c r="E43" s="215" t="str">
        <f ca="1">IF(ISERROR($V43),"",OFFSET('Smelter Look-up'!$D$4,$V43-4,0)&amp;"")</f>
        <v>JAPAN</v>
      </c>
      <c r="F43" s="215" t="str">
        <f ca="1">IF(ISERROR($V43),"",OFFSET('Smelter Look-up'!$E$4,$V43-4,0))</f>
        <v>CID000937</v>
      </c>
      <c r="G43" s="215" t="str">
        <f ca="1">IF(C43=$X$4,IF(ISERROR($V43),"Enter smelter details","RMI"),IF(ISERROR($V43),"",OFFSET('Smelter Look-up'!$F$4,$V43-4,0)))</f>
        <v>RMI</v>
      </c>
      <c r="H43" s="216" t="s">
        <v>15667</v>
      </c>
      <c r="I43" s="217" t="str">
        <f ca="1">IF(ISERROR($V43),"",OFFSET('Smelter Look-up'!$H$4,$V43-4,0))</f>
        <v>Ōita</v>
      </c>
      <c r="J43" s="217" t="str">
        <f ca="1">IF(ISERROR($V43),"",OFFSET('Smelter Look-up'!$I$4,$V43-4,0))</f>
        <v>Ôita</v>
      </c>
      <c r="K43" s="267" t="s">
        <v>15667</v>
      </c>
      <c r="L43" s="267" t="s">
        <v>15667</v>
      </c>
      <c r="M43" s="267" t="s">
        <v>15667</v>
      </c>
      <c r="N43" s="267" t="s">
        <v>15667</v>
      </c>
      <c r="O43" s="267" t="s">
        <v>490</v>
      </c>
      <c r="P43" s="218" t="s">
        <v>15667</v>
      </c>
      <c r="Q43" s="268" t="s">
        <v>15667</v>
      </c>
      <c r="R43" s="215" t="str">
        <f ca="1">IF(ISERROR($V43),"",OFFSET('Smelter Look-up'!$C$4,$V43-4,0)&amp;"")</f>
        <v>JX Nippon Mining &amp; Metals Co., Ltd.</v>
      </c>
      <c r="S43" s="222" t="str">
        <f t="shared" ca="1" si="6"/>
        <v>JP</v>
      </c>
      <c r="T43" s="222" t="str">
        <f ca="1">IF(B43="","",IF(ISERROR(MATCH($J43,SorP!$B$1:$B$6230,0)),"",INDIRECT("'SorP'!$A$"&amp;MATCH($J43,SorP!$B$1:$B$6230,0))))</f>
        <v>JP-44</v>
      </c>
      <c r="U43" s="238"/>
      <c r="V43" s="269">
        <f ca="1">IF(C43="",NA(),IF(OR(C43="Smelter not listed",C43="Smelter not yet identified"),MATCH($B43&amp;$D43,'Smelter Look-up'!$J:$J,0),MATCH($B43&amp;$C43,'Smelter Look-up'!$J:$J,0)))</f>
        <v>133</v>
      </c>
      <c r="W43" s="270"/>
      <c r="X43" s="270">
        <f t="shared" ca="1" si="7"/>
        <v>0</v>
      </c>
      <c r="Y43" s="270"/>
      <c r="Z43" s="270"/>
      <c r="AB43" s="272" t="str">
        <f t="shared" ca="1" si="8"/>
        <v>GoldJX Nippon Mining &amp; Metals Co., Ltd.</v>
      </c>
    </row>
    <row r="44" spans="1:28" s="271" customFormat="1" ht="27">
      <c r="A44" s="214" t="s">
        <v>695</v>
      </c>
      <c r="B44" s="215" t="str">
        <f ca="1">IF(LEN(A44)=0,"",INDEX('Smelter Look-up'!$A:$A,MATCH($A44,'Smelter Look-up'!$E:$E,0)))</f>
        <v>Gold</v>
      </c>
      <c r="C44" s="219" t="str">
        <f ca="1">IF(LEN(A44)=0,"",INDEX('Smelter Look-up'!$C:$C,MATCH($A44,'Smelter Look-up'!$E:$E,0)))</f>
        <v>Kennecott Utah Copper LLC</v>
      </c>
      <c r="D44" s="277"/>
      <c r="E44" s="215" t="str">
        <f ca="1">IF(ISERROR($V44),"",OFFSET('Smelter Look-up'!$D$4,$V44-4,0)&amp;"")</f>
        <v>UNITED STATES OF AMERICA</v>
      </c>
      <c r="F44" s="215" t="str">
        <f ca="1">IF(ISERROR($V44),"",OFFSET('Smelter Look-up'!$E$4,$V44-4,0))</f>
        <v>CID000969</v>
      </c>
      <c r="G44" s="215" t="str">
        <f ca="1">IF(C44=$X$4,IF(ISERROR($V44),"Enter smelter details","RMI"),IF(ISERROR($V44),"",OFFSET('Smelter Look-up'!$F$4,$V44-4,0)))</f>
        <v>RMI</v>
      </c>
      <c r="H44" s="216" t="s">
        <v>15667</v>
      </c>
      <c r="I44" s="217" t="str">
        <f ca="1">IF(ISERROR($V44),"",OFFSET('Smelter Look-up'!$H$4,$V44-4,0))</f>
        <v>Magna</v>
      </c>
      <c r="J44" s="217" t="str">
        <f ca="1">IF(ISERROR($V44),"",OFFSET('Smelter Look-up'!$I$4,$V44-4,0))</f>
        <v>Utah</v>
      </c>
      <c r="K44" s="267" t="s">
        <v>15667</v>
      </c>
      <c r="L44" s="267" t="s">
        <v>15667</v>
      </c>
      <c r="M44" s="267" t="s">
        <v>15667</v>
      </c>
      <c r="N44" s="267" t="s">
        <v>15667</v>
      </c>
      <c r="O44" s="267" t="s">
        <v>490</v>
      </c>
      <c r="P44" s="218" t="s">
        <v>15667</v>
      </c>
      <c r="Q44" s="268" t="s">
        <v>15667</v>
      </c>
      <c r="R44" s="215" t="str">
        <f ca="1">IF(ISERROR($V44),"",OFFSET('Smelter Look-up'!$C$4,$V44-4,0)&amp;"")</f>
        <v>Kennecott Utah Copper LLC</v>
      </c>
      <c r="S44" s="222" t="str">
        <f t="shared" ca="1" si="6"/>
        <v>US</v>
      </c>
      <c r="T44" s="222" t="str">
        <f ca="1">IF(B44="","",IF(ISERROR(MATCH($J44,SorP!$B$1:$B$6230,0)),"",INDIRECT("'SorP'!$A$"&amp;MATCH($J44,SorP!$B$1:$B$6230,0))))</f>
        <v>US-UT</v>
      </c>
      <c r="U44" s="238"/>
      <c r="V44" s="269">
        <f ca="1">IF(C44="",NA(),IF(OR(C44="Smelter not listed",C44="Smelter not yet identified"),MATCH($B44&amp;$D44,'Smelter Look-up'!$J:$J,0),MATCH($B44&amp;$C44,'Smelter Look-up'!$J:$J,0)))</f>
        <v>138</v>
      </c>
      <c r="W44" s="270"/>
      <c r="X44" s="270">
        <f t="shared" ca="1" si="7"/>
        <v>0</v>
      </c>
      <c r="Y44" s="270"/>
      <c r="Z44" s="270"/>
      <c r="AB44" s="272" t="str">
        <f t="shared" ca="1" si="8"/>
        <v>GoldKennecott Utah Copper LLC</v>
      </c>
    </row>
    <row r="45" spans="1:28" s="271" customFormat="1" ht="20">
      <c r="A45" s="214" t="s">
        <v>696</v>
      </c>
      <c r="B45" s="215" t="str">
        <f ca="1">IF(LEN(A45)=0,"",INDEX('Smelter Look-up'!$A:$A,MATCH($A45,'Smelter Look-up'!$E:$E,0)))</f>
        <v>Gold</v>
      </c>
      <c r="C45" s="219" t="str">
        <f ca="1">IF(LEN(A45)=0,"",INDEX('Smelter Look-up'!$C:$C,MATCH($A45,'Smelter Look-up'!$E:$E,0)))</f>
        <v>Kojima Chemicals Co., Ltd.</v>
      </c>
      <c r="D45" s="277"/>
      <c r="E45" s="215" t="str">
        <f ca="1">IF(ISERROR($V45),"",OFFSET('Smelter Look-up'!$D$4,$V45-4,0)&amp;"")</f>
        <v>JAPAN</v>
      </c>
      <c r="F45" s="215" t="str">
        <f ca="1">IF(ISERROR($V45),"",OFFSET('Smelter Look-up'!$E$4,$V45-4,0))</f>
        <v>CID000981</v>
      </c>
      <c r="G45" s="215" t="str">
        <f ca="1">IF(C45=$X$4,IF(ISERROR($V45),"Enter smelter details","RMI"),IF(ISERROR($V45),"",OFFSET('Smelter Look-up'!$F$4,$V45-4,0)))</f>
        <v>RMI</v>
      </c>
      <c r="H45" s="216" t="s">
        <v>15667</v>
      </c>
      <c r="I45" s="217" t="str">
        <f ca="1">IF(ISERROR($V45),"",OFFSET('Smelter Look-up'!$H$4,$V45-4,0))</f>
        <v>Sayama</v>
      </c>
      <c r="J45" s="217" t="str">
        <f ca="1">IF(ISERROR($V45),"",OFFSET('Smelter Look-up'!$I$4,$V45-4,0))</f>
        <v>Saitama</v>
      </c>
      <c r="K45" s="267" t="s">
        <v>15667</v>
      </c>
      <c r="L45" s="267" t="s">
        <v>15667</v>
      </c>
      <c r="M45" s="267" t="s">
        <v>15667</v>
      </c>
      <c r="N45" s="267" t="s">
        <v>15667</v>
      </c>
      <c r="O45" s="267" t="s">
        <v>15672</v>
      </c>
      <c r="P45" s="218" t="s">
        <v>489</v>
      </c>
      <c r="Q45" s="268" t="s">
        <v>15667</v>
      </c>
      <c r="R45" s="215" t="str">
        <f ca="1">IF(ISERROR($V45),"",OFFSET('Smelter Look-up'!$C$4,$V45-4,0)&amp;"")</f>
        <v>Kojima Chemicals Co., Ltd.</v>
      </c>
      <c r="S45" s="222" t="str">
        <f t="shared" ca="1" si="6"/>
        <v>JP</v>
      </c>
      <c r="T45" s="222" t="str">
        <f ca="1">IF(B45="","",IF(ISERROR(MATCH($J45,SorP!$B$1:$B$6230,0)),"",INDIRECT("'SorP'!$A$"&amp;MATCH($J45,SorP!$B$1:$B$6230,0))))</f>
        <v>JP-11</v>
      </c>
      <c r="U45" s="238"/>
      <c r="V45" s="269">
        <f ca="1">IF(C45="",NA(),IF(OR(C45="Smelter not listed",C45="Smelter not yet identified"),MATCH($B45&amp;$D45,'Smelter Look-up'!$J:$J,0),MATCH($B45&amp;$C45,'Smelter Look-up'!$J:$J,0)))</f>
        <v>142</v>
      </c>
      <c r="W45" s="270"/>
      <c r="X45" s="270">
        <f t="shared" ca="1" si="7"/>
        <v>0</v>
      </c>
      <c r="Y45" s="270"/>
      <c r="Z45" s="270"/>
      <c r="AB45" s="272" t="str">
        <f t="shared" ca="1" si="8"/>
        <v>GoldKojima Chemicals Co., Ltd.</v>
      </c>
    </row>
    <row r="46" spans="1:28" s="271" customFormat="1" ht="20">
      <c r="A46" s="214" t="s">
        <v>700</v>
      </c>
      <c r="B46" s="215" t="str">
        <f ca="1">IF(LEN(A46)=0,"",INDEX('Smelter Look-up'!$A:$A,MATCH($A46,'Smelter Look-up'!$E:$E,0)))</f>
        <v>Gold</v>
      </c>
      <c r="C46" s="219" t="str">
        <f ca="1">IF(LEN(A46)=0,"",INDEX('Smelter Look-up'!$C:$C,MATCH($A46,'Smelter Look-up'!$E:$E,0)))</f>
        <v>LS-NIKKO Copper Inc.</v>
      </c>
      <c r="D46" s="277"/>
      <c r="E46" s="215" t="str">
        <f ca="1">IF(ISERROR($V46),"",OFFSET('Smelter Look-up'!$D$4,$V46-4,0)&amp;"")</f>
        <v>KOREA, REPUBLIC OF</v>
      </c>
      <c r="F46" s="215" t="str">
        <f ca="1">IF(ISERROR($V46),"",OFFSET('Smelter Look-up'!$E$4,$V46-4,0))</f>
        <v>CID001078</v>
      </c>
      <c r="G46" s="215" t="str">
        <f ca="1">IF(C46=$X$4,IF(ISERROR($V46),"Enter smelter details","RMI"),IF(ISERROR($V46),"",OFFSET('Smelter Look-up'!$F$4,$V46-4,0)))</f>
        <v>RMI</v>
      </c>
      <c r="H46" s="216" t="s">
        <v>15667</v>
      </c>
      <c r="I46" s="217" t="str">
        <f ca="1">IF(ISERROR($V46),"",OFFSET('Smelter Look-up'!$H$4,$V46-4,0))</f>
        <v>Onsan-eup</v>
      </c>
      <c r="J46" s="217" t="str">
        <f ca="1">IF(ISERROR($V46),"",OFFSET('Smelter Look-up'!$I$4,$V46-4,0))</f>
        <v>Ulsan-gwangyeoksi</v>
      </c>
      <c r="K46" s="267" t="s">
        <v>15667</v>
      </c>
      <c r="L46" s="267" t="s">
        <v>15667</v>
      </c>
      <c r="M46" s="267" t="s">
        <v>15667</v>
      </c>
      <c r="N46" s="267" t="s">
        <v>15667</v>
      </c>
      <c r="O46" s="267" t="s">
        <v>490</v>
      </c>
      <c r="P46" s="218" t="s">
        <v>15667</v>
      </c>
      <c r="Q46" s="268" t="s">
        <v>15667</v>
      </c>
      <c r="R46" s="215" t="str">
        <f ca="1">IF(ISERROR($V46),"",OFFSET('Smelter Look-up'!$C$4,$V46-4,0)&amp;"")</f>
        <v>LS-NIKKO Copper Inc.</v>
      </c>
      <c r="S46" s="222" t="str">
        <f t="shared" ca="1" si="6"/>
        <v>KR</v>
      </c>
      <c r="T46" s="222" t="str">
        <f ca="1">IF(B46="","",IF(ISERROR(MATCH($J46,SorP!$B$1:$B$6230,0)),"",INDIRECT("'SorP'!$A$"&amp;MATCH($J46,SorP!$B$1:$B$6230,0))))</f>
        <v>KR-31</v>
      </c>
      <c r="U46" s="238"/>
      <c r="V46" s="269">
        <f ca="1">IF(C46="",NA(),IF(OR(C46="Smelter not listed",C46="Smelter not yet identified"),MATCH($B46&amp;$D46,'Smelter Look-up'!$J:$J,0),MATCH($B46&amp;$C46,'Smelter Look-up'!$J:$J,0)))</f>
        <v>158</v>
      </c>
      <c r="W46" s="270"/>
      <c r="X46" s="270">
        <f t="shared" ca="1" si="7"/>
        <v>0</v>
      </c>
      <c r="Y46" s="270"/>
      <c r="Z46" s="270"/>
      <c r="AB46" s="272" t="str">
        <f t="shared" ca="1" si="8"/>
        <v>GoldLS-NIKKO Copper Inc.</v>
      </c>
    </row>
    <row r="47" spans="1:28" s="271" customFormat="1" ht="20">
      <c r="A47" s="214" t="s">
        <v>704</v>
      </c>
      <c r="B47" s="215" t="str">
        <f ca="1">IF(LEN(A47)=0,"",INDEX('Smelter Look-up'!$A:$A,MATCH($A47,'Smelter Look-up'!$E:$E,0)))</f>
        <v>Gold</v>
      </c>
      <c r="C47" s="219" t="str">
        <f ca="1">IF(LEN(A47)=0,"",INDEX('Smelter Look-up'!$C:$C,MATCH($A47,'Smelter Look-up'!$E:$E,0)))</f>
        <v>Matsuda Sangyo Co., Ltd.</v>
      </c>
      <c r="D47" s="277"/>
      <c r="E47" s="215" t="str">
        <f ca="1">IF(ISERROR($V47),"",OFFSET('Smelter Look-up'!$D$4,$V47-4,0)&amp;"")</f>
        <v>JAPAN</v>
      </c>
      <c r="F47" s="215" t="str">
        <f ca="1">IF(ISERROR($V47),"",OFFSET('Smelter Look-up'!$E$4,$V47-4,0))</f>
        <v>CID001119</v>
      </c>
      <c r="G47" s="215" t="str">
        <f ca="1">IF(C47=$X$4,IF(ISERROR($V47),"Enter smelter details","RMI"),IF(ISERROR($V47),"",OFFSET('Smelter Look-up'!$F$4,$V47-4,0)))</f>
        <v>RMI</v>
      </c>
      <c r="H47" s="216" t="s">
        <v>15667</v>
      </c>
      <c r="I47" s="217" t="str">
        <f ca="1">IF(ISERROR($V47),"",OFFSET('Smelter Look-up'!$H$4,$V47-4,0))</f>
        <v>Iruma</v>
      </c>
      <c r="J47" s="217" t="str">
        <f ca="1">IF(ISERROR($V47),"",OFFSET('Smelter Look-up'!$I$4,$V47-4,0))</f>
        <v>Saitama</v>
      </c>
      <c r="K47" s="267" t="s">
        <v>15667</v>
      </c>
      <c r="L47" s="267" t="s">
        <v>15667</v>
      </c>
      <c r="M47" s="267" t="s">
        <v>15667</v>
      </c>
      <c r="N47" s="267" t="s">
        <v>15667</v>
      </c>
      <c r="O47" s="267" t="s">
        <v>490</v>
      </c>
      <c r="P47" s="218" t="s">
        <v>15667</v>
      </c>
      <c r="Q47" s="268" t="s">
        <v>15667</v>
      </c>
      <c r="R47" s="215" t="str">
        <f ca="1">IF(ISERROR($V47),"",OFFSET('Smelter Look-up'!$C$4,$V47-4,0)&amp;"")</f>
        <v>Matsuda Sangyo Co., Ltd.</v>
      </c>
      <c r="S47" s="222" t="str">
        <f t="shared" ca="1" si="6"/>
        <v>JP</v>
      </c>
      <c r="T47" s="222" t="str">
        <f ca="1">IF(B47="","",IF(ISERROR(MATCH($J47,SorP!$B$1:$B$6230,0)),"",INDIRECT("'SorP'!$A$"&amp;MATCH($J47,SorP!$B$1:$B$6230,0))))</f>
        <v>JP-11</v>
      </c>
      <c r="U47" s="238"/>
      <c r="V47" s="269">
        <f ca="1">IF(C47="",NA(),IF(OR(C47="Smelter not listed",C47="Smelter not yet identified"),MATCH($B47&amp;$D47,'Smelter Look-up'!$J:$J,0),MATCH($B47&amp;$C47,'Smelter Look-up'!$J:$J,0)))</f>
        <v>165</v>
      </c>
      <c r="W47" s="270"/>
      <c r="X47" s="270">
        <f t="shared" ca="1" si="7"/>
        <v>0</v>
      </c>
      <c r="Y47" s="270"/>
      <c r="Z47" s="270"/>
      <c r="AB47" s="272" t="str">
        <f t="shared" ca="1" si="8"/>
        <v>GoldMatsuda Sangyo Co., Ltd.</v>
      </c>
    </row>
    <row r="48" spans="1:28" s="271" customFormat="1" ht="20">
      <c r="A48" s="214" t="s">
        <v>705</v>
      </c>
      <c r="B48" s="215" t="str">
        <f ca="1">IF(LEN(A48)=0,"",INDEX('Smelter Look-up'!$A:$A,MATCH($A48,'Smelter Look-up'!$E:$E,0)))</f>
        <v>Gold</v>
      </c>
      <c r="C48" s="219" t="str">
        <f ca="1">IF(LEN(A48)=0,"",INDEX('Smelter Look-up'!$C:$C,MATCH($A48,'Smelter Look-up'!$E:$E,0)))</f>
        <v>Metalor Technologies (Hong Kong) Ltd.</v>
      </c>
      <c r="D48" s="277"/>
      <c r="E48" s="215" t="str">
        <f ca="1">IF(ISERROR($V48),"",OFFSET('Smelter Look-up'!$D$4,$V48-4,0)&amp;"")</f>
        <v>CHINA</v>
      </c>
      <c r="F48" s="215" t="str">
        <f ca="1">IF(ISERROR($V48),"",OFFSET('Smelter Look-up'!$E$4,$V48-4,0))</f>
        <v>CID001149</v>
      </c>
      <c r="G48" s="215" t="str">
        <f ca="1">IF(C48=$X$4,IF(ISERROR($V48),"Enter smelter details","RMI"),IF(ISERROR($V48),"",OFFSET('Smelter Look-up'!$F$4,$V48-4,0)))</f>
        <v>RMI</v>
      </c>
      <c r="H48" s="216" t="s">
        <v>15667</v>
      </c>
      <c r="I48" s="217" t="str">
        <f ca="1">IF(ISERROR($V48),"",OFFSET('Smelter Look-up'!$H$4,$V48-4,0))</f>
        <v>Kwai Chung</v>
      </c>
      <c r="J48" s="217" t="str">
        <f ca="1">IF(ISERROR($V48),"",OFFSET('Smelter Look-up'!$I$4,$V48-4,0))</f>
        <v>Hong Kong SAR</v>
      </c>
      <c r="K48" s="267" t="s">
        <v>15667</v>
      </c>
      <c r="L48" s="267" t="s">
        <v>15667</v>
      </c>
      <c r="M48" s="267" t="s">
        <v>15667</v>
      </c>
      <c r="N48" s="267" t="s">
        <v>15667</v>
      </c>
      <c r="O48" s="267" t="s">
        <v>490</v>
      </c>
      <c r="P48" s="218" t="s">
        <v>15667</v>
      </c>
      <c r="Q48" s="268" t="s">
        <v>15667</v>
      </c>
      <c r="R48" s="215" t="str">
        <f ca="1">IF(ISERROR($V48),"",OFFSET('Smelter Look-up'!$C$4,$V48-4,0)&amp;"")</f>
        <v>Metalor Technologies (Hong Kong) Ltd.</v>
      </c>
      <c r="S48" s="222" t="str">
        <f t="shared" ca="1" si="6"/>
        <v>CN</v>
      </c>
      <c r="T48" s="222" t="str">
        <f ca="1">IF(B48="","",IF(ISERROR(MATCH($J48,SorP!$B$1:$B$6230,0)),"",INDIRECT("'SorP'!$A$"&amp;MATCH($J48,SorP!$B$1:$B$6230,0))))</f>
        <v/>
      </c>
      <c r="U48" s="238"/>
      <c r="V48" s="269">
        <f ca="1">IF(C48="",NA(),IF(OR(C48="Smelter not listed",C48="Smelter not yet identified"),MATCH($B48&amp;$D48,'Smelter Look-up'!$J:$J,0),MATCH($B48&amp;$C48,'Smelter Look-up'!$J:$J,0)))</f>
        <v>173</v>
      </c>
      <c r="W48" s="270"/>
      <c r="X48" s="270">
        <f t="shared" ca="1" si="7"/>
        <v>0</v>
      </c>
      <c r="Y48" s="270"/>
      <c r="Z48" s="270"/>
      <c r="AB48" s="272" t="str">
        <f t="shared" ca="1" si="8"/>
        <v>GoldMetalor Technologies (Hong Kong) Ltd.</v>
      </c>
    </row>
    <row r="49" spans="1:28" s="271" customFormat="1" ht="20">
      <c r="A49" s="214" t="s">
        <v>706</v>
      </c>
      <c r="B49" s="215" t="str">
        <f ca="1">IF(LEN(A49)=0,"",INDEX('Smelter Look-up'!$A:$A,MATCH($A49,'Smelter Look-up'!$E:$E,0)))</f>
        <v>Gold</v>
      </c>
      <c r="C49" s="219" t="str">
        <f ca="1">IF(LEN(A49)=0,"",INDEX('Smelter Look-up'!$C:$C,MATCH($A49,'Smelter Look-up'!$E:$E,0)))</f>
        <v>Metalor Technologies (Singapore) Pte., Ltd.</v>
      </c>
      <c r="D49" s="277"/>
      <c r="E49" s="215" t="str">
        <f ca="1">IF(ISERROR($V49),"",OFFSET('Smelter Look-up'!$D$4,$V49-4,0)&amp;"")</f>
        <v>SINGAPORE</v>
      </c>
      <c r="F49" s="215" t="str">
        <f ca="1">IF(ISERROR($V49),"",OFFSET('Smelter Look-up'!$E$4,$V49-4,0))</f>
        <v>CID001152</v>
      </c>
      <c r="G49" s="215" t="str">
        <f ca="1">IF(C49=$X$4,IF(ISERROR($V49),"Enter smelter details","RMI"),IF(ISERROR($V49),"",OFFSET('Smelter Look-up'!$F$4,$V49-4,0)))</f>
        <v>RMI</v>
      </c>
      <c r="H49" s="216" t="s">
        <v>15667</v>
      </c>
      <c r="I49" s="217" t="str">
        <f ca="1">IF(ISERROR($V49),"",OFFSET('Smelter Look-up'!$H$4,$V49-4,0))</f>
        <v>Singapore</v>
      </c>
      <c r="J49" s="217" t="str">
        <f ca="1">IF(ISERROR($V49),"",OFFSET('Smelter Look-up'!$I$4,$V49-4,0))</f>
        <v>South West</v>
      </c>
      <c r="K49" s="267" t="s">
        <v>15667</v>
      </c>
      <c r="L49" s="267" t="s">
        <v>15667</v>
      </c>
      <c r="M49" s="267" t="s">
        <v>15667</v>
      </c>
      <c r="N49" s="267" t="s">
        <v>15667</v>
      </c>
      <c r="O49" s="267" t="s">
        <v>490</v>
      </c>
      <c r="P49" s="218" t="s">
        <v>15667</v>
      </c>
      <c r="Q49" s="268" t="s">
        <v>15667</v>
      </c>
      <c r="R49" s="215" t="str">
        <f ca="1">IF(ISERROR($V49),"",OFFSET('Smelter Look-up'!$C$4,$V49-4,0)&amp;"")</f>
        <v>Metalor Technologies (Singapore) Pte., Ltd.</v>
      </c>
      <c r="S49" s="222" t="str">
        <f t="shared" ca="1" si="6"/>
        <v>SG</v>
      </c>
      <c r="T49" s="222" t="str">
        <f ca="1">IF(B49="","",IF(ISERROR(MATCH($J49,SorP!$B$1:$B$6230,0)),"",INDIRECT("'SorP'!$A$"&amp;MATCH($J49,SorP!$B$1:$B$6230,0))))</f>
        <v>SG-05</v>
      </c>
      <c r="U49" s="238"/>
      <c r="V49" s="269">
        <f ca="1">IF(C49="",NA(),IF(OR(C49="Smelter not listed",C49="Smelter not yet identified"),MATCH($B49&amp;$D49,'Smelter Look-up'!$J:$J,0),MATCH($B49&amp;$C49,'Smelter Look-up'!$J:$J,0)))</f>
        <v>174</v>
      </c>
      <c r="W49" s="270"/>
      <c r="X49" s="270">
        <f t="shared" ca="1" si="7"/>
        <v>0</v>
      </c>
      <c r="Y49" s="270"/>
      <c r="Z49" s="270"/>
      <c r="AB49" s="272" t="str">
        <f t="shared" ca="1" si="8"/>
        <v>GoldMetalor Technologies (Singapore) Pte., Ltd.</v>
      </c>
    </row>
    <row r="50" spans="1:28" s="271" customFormat="1" ht="20">
      <c r="A50" s="214" t="s">
        <v>1627</v>
      </c>
      <c r="B50" s="215" t="str">
        <f ca="1">IF(LEN(A50)=0,"",INDEX('Smelter Look-up'!$A:$A,MATCH($A50,'Smelter Look-up'!$E:$E,0)))</f>
        <v>Gold</v>
      </c>
      <c r="C50" s="219" t="str">
        <f ca="1">IF(LEN(A50)=0,"",INDEX('Smelter Look-up'!$C:$C,MATCH($A50,'Smelter Look-up'!$E:$E,0)))</f>
        <v>Metalor Technologies (Suzhou) Ltd.</v>
      </c>
      <c r="D50" s="277"/>
      <c r="E50" s="215" t="str">
        <f ca="1">IF(ISERROR($V50),"",OFFSET('Smelter Look-up'!$D$4,$V50-4,0)&amp;"")</f>
        <v>CHINA</v>
      </c>
      <c r="F50" s="215" t="str">
        <f ca="1">IF(ISERROR($V50),"",OFFSET('Smelter Look-up'!$E$4,$V50-4,0))</f>
        <v>CID001147</v>
      </c>
      <c r="G50" s="215" t="str">
        <f ca="1">IF(C50=$X$4,IF(ISERROR($V50),"Enter smelter details","RMI"),IF(ISERROR($V50),"",OFFSET('Smelter Look-up'!$F$4,$V50-4,0)))</f>
        <v>RMI</v>
      </c>
      <c r="H50" s="216" t="s">
        <v>15667</v>
      </c>
      <c r="I50" s="217" t="str">
        <f ca="1">IF(ISERROR($V50),"",OFFSET('Smelter Look-up'!$H$4,$V50-4,0))</f>
        <v>Suzhou</v>
      </c>
      <c r="J50" s="217" t="str">
        <f ca="1">IF(ISERROR($V50),"",OFFSET('Smelter Look-up'!$I$4,$V50-4,0))</f>
        <v>Jiangsu Sheng</v>
      </c>
      <c r="K50" s="267" t="s">
        <v>15667</v>
      </c>
      <c r="L50" s="267" t="s">
        <v>15667</v>
      </c>
      <c r="M50" s="267" t="s">
        <v>15667</v>
      </c>
      <c r="N50" s="267" t="s">
        <v>15667</v>
      </c>
      <c r="O50" s="267" t="s">
        <v>490</v>
      </c>
      <c r="P50" s="218" t="s">
        <v>15667</v>
      </c>
      <c r="Q50" s="268" t="s">
        <v>15667</v>
      </c>
      <c r="R50" s="215" t="str">
        <f ca="1">IF(ISERROR($V50),"",OFFSET('Smelter Look-up'!$C$4,$V50-4,0)&amp;"")</f>
        <v>Metalor Technologies (Suzhou) Ltd.</v>
      </c>
      <c r="S50" s="222" t="str">
        <f t="shared" ca="1" si="6"/>
        <v>CN</v>
      </c>
      <c r="T50" s="222" t="str">
        <f ca="1">IF(B50="","",IF(ISERROR(MATCH($J50,SorP!$B$1:$B$6230,0)),"",INDIRECT("'SorP'!$A$"&amp;MATCH($J50,SorP!$B$1:$B$6230,0))))</f>
        <v>CN-JS</v>
      </c>
      <c r="U50" s="238"/>
      <c r="V50" s="269">
        <f ca="1">IF(C50="",NA(),IF(OR(C50="Smelter not listed",C50="Smelter not yet identified"),MATCH($B50&amp;$D50,'Smelter Look-up'!$J:$J,0),MATCH($B50&amp;$C50,'Smelter Look-up'!$J:$J,0)))</f>
        <v>175</v>
      </c>
      <c r="W50" s="270"/>
      <c r="X50" s="270">
        <f t="shared" ca="1" si="7"/>
        <v>0</v>
      </c>
      <c r="Y50" s="270"/>
      <c r="Z50" s="270"/>
      <c r="AB50" s="272" t="str">
        <f t="shared" ca="1" si="8"/>
        <v>GoldMetalor Technologies (Suzhou) Ltd.</v>
      </c>
    </row>
    <row r="51" spans="1:28" s="271" customFormat="1" ht="20">
      <c r="A51" s="214" t="s">
        <v>707</v>
      </c>
      <c r="B51" s="215" t="str">
        <f ca="1">IF(LEN(A51)=0,"",INDEX('Smelter Look-up'!$A:$A,MATCH($A51,'Smelter Look-up'!$E:$E,0)))</f>
        <v>Gold</v>
      </c>
      <c r="C51" s="219" t="str">
        <f ca="1">IF(LEN(A51)=0,"",INDEX('Smelter Look-up'!$C:$C,MATCH($A51,'Smelter Look-up'!$E:$E,0)))</f>
        <v>Metalor Technologies S.A.</v>
      </c>
      <c r="D51" s="277"/>
      <c r="E51" s="215" t="str">
        <f ca="1">IF(ISERROR($V51),"",OFFSET('Smelter Look-up'!$D$4,$V51-4,0)&amp;"")</f>
        <v>SWITZERLAND</v>
      </c>
      <c r="F51" s="215" t="str">
        <f ca="1">IF(ISERROR($V51),"",OFFSET('Smelter Look-up'!$E$4,$V51-4,0))</f>
        <v>CID001153</v>
      </c>
      <c r="G51" s="215" t="str">
        <f ca="1">IF(C51=$X$4,IF(ISERROR($V51),"Enter smelter details","RMI"),IF(ISERROR($V51),"",OFFSET('Smelter Look-up'!$F$4,$V51-4,0)))</f>
        <v>RMI</v>
      </c>
      <c r="H51" s="216" t="s">
        <v>15667</v>
      </c>
      <c r="I51" s="217" t="str">
        <f ca="1">IF(ISERROR($V51),"",OFFSET('Smelter Look-up'!$H$4,$V51-4,0))</f>
        <v>Marin</v>
      </c>
      <c r="J51" s="217" t="str">
        <f ca="1">IF(ISERROR($V51),"",OFFSET('Smelter Look-up'!$I$4,$V51-4,0))</f>
        <v>Neuchâtel</v>
      </c>
      <c r="K51" s="267" t="s">
        <v>15667</v>
      </c>
      <c r="L51" s="267" t="s">
        <v>15667</v>
      </c>
      <c r="M51" s="267" t="s">
        <v>15667</v>
      </c>
      <c r="N51" s="267" t="s">
        <v>15667</v>
      </c>
      <c r="O51" s="267" t="s">
        <v>490</v>
      </c>
      <c r="P51" s="218" t="s">
        <v>15667</v>
      </c>
      <c r="Q51" s="268" t="s">
        <v>15667</v>
      </c>
      <c r="R51" s="215" t="str">
        <f ca="1">IF(ISERROR($V51),"",OFFSET('Smelter Look-up'!$C$4,$V51-4,0)&amp;"")</f>
        <v>Metalor Technologies S.A.</v>
      </c>
      <c r="S51" s="222" t="str">
        <f t="shared" ca="1" si="6"/>
        <v>CH</v>
      </c>
      <c r="T51" s="222" t="str">
        <f ca="1">IF(B51="","",IF(ISERROR(MATCH($J51,SorP!$B$1:$B$6230,0)),"",INDIRECT("'SorP'!$A$"&amp;MATCH($J51,SorP!$B$1:$B$6230,0))))</f>
        <v>CH-NE</v>
      </c>
      <c r="U51" s="238"/>
      <c r="V51" s="269">
        <f ca="1">IF(C51="",NA(),IF(OR(C51="Smelter not listed",C51="Smelter not yet identified"),MATCH($B51&amp;$D51,'Smelter Look-up'!$J:$J,0),MATCH($B51&amp;$C51,'Smelter Look-up'!$J:$J,0)))</f>
        <v>176</v>
      </c>
      <c r="W51" s="270"/>
      <c r="X51" s="270">
        <f t="shared" ca="1" si="7"/>
        <v>0</v>
      </c>
      <c r="Y51" s="270"/>
      <c r="Z51" s="270"/>
      <c r="AB51" s="272" t="str">
        <f t="shared" ca="1" si="8"/>
        <v>GoldMetalor Technologies S.A.</v>
      </c>
    </row>
    <row r="52" spans="1:28" s="271" customFormat="1" ht="27">
      <c r="A52" s="214" t="s">
        <v>708</v>
      </c>
      <c r="B52" s="215" t="str">
        <f ca="1">IF(LEN(A52)=0,"",INDEX('Smelter Look-up'!$A:$A,MATCH($A52,'Smelter Look-up'!$E:$E,0)))</f>
        <v>Gold</v>
      </c>
      <c r="C52" s="219" t="str">
        <f ca="1">IF(LEN(A52)=0,"",INDEX('Smelter Look-up'!$C:$C,MATCH($A52,'Smelter Look-up'!$E:$E,0)))</f>
        <v>Metalor USA Refining Corporation</v>
      </c>
      <c r="D52" s="277"/>
      <c r="E52" s="215" t="str">
        <f ca="1">IF(ISERROR($V52),"",OFFSET('Smelter Look-up'!$D$4,$V52-4,0)&amp;"")</f>
        <v>UNITED STATES OF AMERICA</v>
      </c>
      <c r="F52" s="215" t="str">
        <f ca="1">IF(ISERROR($V52),"",OFFSET('Smelter Look-up'!$E$4,$V52-4,0))</f>
        <v>CID001157</v>
      </c>
      <c r="G52" s="215" t="str">
        <f ca="1">IF(C52=$X$4,IF(ISERROR($V52),"Enter smelter details","RMI"),IF(ISERROR($V52),"",OFFSET('Smelter Look-up'!$F$4,$V52-4,0)))</f>
        <v>RMI</v>
      </c>
      <c r="H52" s="216" t="s">
        <v>15667</v>
      </c>
      <c r="I52" s="217" t="str">
        <f ca="1">IF(ISERROR($V52),"",OFFSET('Smelter Look-up'!$H$4,$V52-4,0))</f>
        <v>North Attleboro</v>
      </c>
      <c r="J52" s="217" t="str">
        <f ca="1">IF(ISERROR($V52),"",OFFSET('Smelter Look-up'!$I$4,$V52-4,0))</f>
        <v>Massachusetts</v>
      </c>
      <c r="K52" s="267" t="s">
        <v>15667</v>
      </c>
      <c r="L52" s="267" t="s">
        <v>15667</v>
      </c>
      <c r="M52" s="267" t="s">
        <v>15667</v>
      </c>
      <c r="N52" s="267" t="s">
        <v>15667</v>
      </c>
      <c r="O52" s="267" t="s">
        <v>490</v>
      </c>
      <c r="P52" s="218" t="s">
        <v>15667</v>
      </c>
      <c r="Q52" s="268" t="s">
        <v>15667</v>
      </c>
      <c r="R52" s="215" t="str">
        <f ca="1">IF(ISERROR($V52),"",OFFSET('Smelter Look-up'!$C$4,$V52-4,0)&amp;"")</f>
        <v>Metalor USA Refining Corporation</v>
      </c>
      <c r="S52" s="222" t="str">
        <f t="shared" ca="1" si="6"/>
        <v>US</v>
      </c>
      <c r="T52" s="222" t="str">
        <f ca="1">IF(B52="","",IF(ISERROR(MATCH($J52,SorP!$B$1:$B$6230,0)),"",INDIRECT("'SorP'!$A$"&amp;MATCH($J52,SorP!$B$1:$B$6230,0))))</f>
        <v>US-MA</v>
      </c>
      <c r="U52" s="238"/>
      <c r="V52" s="269">
        <f ca="1">IF(C52="",NA(),IF(OR(C52="Smelter not listed",C52="Smelter not yet identified"),MATCH($B52&amp;$D52,'Smelter Look-up'!$J:$J,0),MATCH($B52&amp;$C52,'Smelter Look-up'!$J:$J,0)))</f>
        <v>177</v>
      </c>
      <c r="W52" s="270"/>
      <c r="X52" s="270">
        <f t="shared" ca="1" si="7"/>
        <v>0</v>
      </c>
      <c r="Y52" s="270"/>
      <c r="Z52" s="270"/>
      <c r="AB52" s="272" t="str">
        <f t="shared" ca="1" si="8"/>
        <v>GoldMetalor USA Refining Corporation</v>
      </c>
    </row>
    <row r="53" spans="1:28" s="271" customFormat="1" ht="20">
      <c r="A53" s="214" t="s">
        <v>709</v>
      </c>
      <c r="B53" s="215" t="str">
        <f ca="1">IF(LEN(A53)=0,"",INDEX('Smelter Look-up'!$A:$A,MATCH($A53,'Smelter Look-up'!$E:$E,0)))</f>
        <v>Gold</v>
      </c>
      <c r="C53" s="219" t="str">
        <f ca="1">IF(LEN(A53)=0,"",INDEX('Smelter Look-up'!$C:$C,MATCH($A53,'Smelter Look-up'!$E:$E,0)))</f>
        <v>Metalurgica Met-Mex Penoles S.A. De C.V.</v>
      </c>
      <c r="D53" s="277"/>
      <c r="E53" s="215" t="str">
        <f ca="1">IF(ISERROR($V53),"",OFFSET('Smelter Look-up'!$D$4,$V53-4,0)&amp;"")</f>
        <v>MEXICO</v>
      </c>
      <c r="F53" s="215" t="str">
        <f ca="1">IF(ISERROR($V53),"",OFFSET('Smelter Look-up'!$E$4,$V53-4,0))</f>
        <v>CID001161</v>
      </c>
      <c r="G53" s="215" t="str">
        <f ca="1">IF(C53=$X$4,IF(ISERROR($V53),"Enter smelter details","RMI"),IF(ISERROR($V53),"",OFFSET('Smelter Look-up'!$F$4,$V53-4,0)))</f>
        <v>RMI</v>
      </c>
      <c r="H53" s="216" t="s">
        <v>15667</v>
      </c>
      <c r="I53" s="217" t="str">
        <f ca="1">IF(ISERROR($V53),"",OFFSET('Smelter Look-up'!$H$4,$V53-4,0))</f>
        <v>Torreon</v>
      </c>
      <c r="J53" s="217" t="str">
        <f ca="1">IF(ISERROR($V53),"",OFFSET('Smelter Look-up'!$I$4,$V53-4,0))</f>
        <v>Coahuila de Zaragoza</v>
      </c>
      <c r="K53" s="267" t="s">
        <v>15667</v>
      </c>
      <c r="L53" s="267" t="s">
        <v>15667</v>
      </c>
      <c r="M53" s="267" t="s">
        <v>15667</v>
      </c>
      <c r="N53" s="267" t="s">
        <v>15667</v>
      </c>
      <c r="O53" s="267" t="s">
        <v>490</v>
      </c>
      <c r="P53" s="218" t="s">
        <v>15667</v>
      </c>
      <c r="Q53" s="268" t="s">
        <v>15667</v>
      </c>
      <c r="R53" s="215" t="str">
        <f ca="1">IF(ISERROR($V53),"",OFFSET('Smelter Look-up'!$C$4,$V53-4,0)&amp;"")</f>
        <v>Metalurgica Met-Mex Penoles S.A. De C.V.</v>
      </c>
      <c r="S53" s="222" t="str">
        <f t="shared" ca="1" si="6"/>
        <v>MX</v>
      </c>
      <c r="T53" s="222" t="str">
        <f ca="1">IF(B53="","",IF(ISERROR(MATCH($J53,SorP!$B$1:$B$6230,0)),"",INDIRECT("'SorP'!$A$"&amp;MATCH($J53,SorP!$B$1:$B$6230,0))))</f>
        <v>MX-COA</v>
      </c>
      <c r="U53" s="238"/>
      <c r="V53" s="269">
        <f ca="1">IF(C53="",NA(),IF(OR(C53="Smelter not listed",C53="Smelter not yet identified"),MATCH($B53&amp;$D53,'Smelter Look-up'!$J:$J,0),MATCH($B53&amp;$C53,'Smelter Look-up'!$J:$J,0)))</f>
        <v>178</v>
      </c>
      <c r="W53" s="270"/>
      <c r="X53" s="270">
        <f t="shared" ca="1" si="7"/>
        <v>0</v>
      </c>
      <c r="Y53" s="270"/>
      <c r="Z53" s="270"/>
      <c r="AB53" s="272" t="str">
        <f t="shared" ca="1" si="8"/>
        <v>GoldMetalurgica Met-Mex Penoles S.A. De C.V.</v>
      </c>
    </row>
    <row r="54" spans="1:28" s="271" customFormat="1" ht="20">
      <c r="A54" s="214" t="s">
        <v>710</v>
      </c>
      <c r="B54" s="215" t="str">
        <f ca="1">IF(LEN(A54)=0,"",INDEX('Smelter Look-up'!$A:$A,MATCH($A54,'Smelter Look-up'!$E:$E,0)))</f>
        <v>Gold</v>
      </c>
      <c r="C54" s="219" t="str">
        <f ca="1">IF(LEN(A54)=0,"",INDEX('Smelter Look-up'!$C:$C,MATCH($A54,'Smelter Look-up'!$E:$E,0)))</f>
        <v>Mitsubishi Materials Corporation</v>
      </c>
      <c r="D54" s="277"/>
      <c r="E54" s="215" t="str">
        <f ca="1">IF(ISERROR($V54),"",OFFSET('Smelter Look-up'!$D$4,$V54-4,0)&amp;"")</f>
        <v>JAPAN</v>
      </c>
      <c r="F54" s="215" t="str">
        <f ca="1">IF(ISERROR($V54),"",OFFSET('Smelter Look-up'!$E$4,$V54-4,0))</f>
        <v>CID001188</v>
      </c>
      <c r="G54" s="215" t="str">
        <f ca="1">IF(C54=$X$4,IF(ISERROR($V54),"Enter smelter details","RMI"),IF(ISERROR($V54),"",OFFSET('Smelter Look-up'!$F$4,$V54-4,0)))</f>
        <v>RMI</v>
      </c>
      <c r="H54" s="216" t="s">
        <v>15667</v>
      </c>
      <c r="I54" s="217" t="str">
        <f ca="1">IF(ISERROR($V54),"",OFFSET('Smelter Look-up'!$H$4,$V54-4,0))</f>
        <v>Tokyo</v>
      </c>
      <c r="J54" s="217" t="str">
        <f ca="1">IF(ISERROR($V54),"",OFFSET('Smelter Look-up'!$I$4,$V54-4,0))</f>
        <v>Tokyo</v>
      </c>
      <c r="K54" s="267" t="s">
        <v>15667</v>
      </c>
      <c r="L54" s="267" t="s">
        <v>15667</v>
      </c>
      <c r="M54" s="267" t="s">
        <v>15667</v>
      </c>
      <c r="N54" s="267" t="s">
        <v>15667</v>
      </c>
      <c r="O54" s="267" t="s">
        <v>490</v>
      </c>
      <c r="P54" s="218" t="s">
        <v>15667</v>
      </c>
      <c r="Q54" s="268" t="s">
        <v>15667</v>
      </c>
      <c r="R54" s="215" t="str">
        <f ca="1">IF(ISERROR($V54),"",OFFSET('Smelter Look-up'!$C$4,$V54-4,0)&amp;"")</f>
        <v>Mitsubishi Materials Corporation</v>
      </c>
      <c r="S54" s="222" t="str">
        <f t="shared" ca="1" si="6"/>
        <v>JP</v>
      </c>
      <c r="T54" s="222" t="str">
        <f ca="1">IF(B54="","",IF(ISERROR(MATCH($J54,SorP!$B$1:$B$6230,0)),"",INDIRECT("'SorP'!$A$"&amp;MATCH($J54,SorP!$B$1:$B$6230,0))))</f>
        <v>JP-13</v>
      </c>
      <c r="U54" s="238"/>
      <c r="V54" s="269">
        <f ca="1">IF(C54="",NA(),IF(OR(C54="Smelter not listed",C54="Smelter not yet identified"),MATCH($B54&amp;$D54,'Smelter Look-up'!$J:$J,0),MATCH($B54&amp;$C54,'Smelter Look-up'!$J:$J,0)))</f>
        <v>182</v>
      </c>
      <c r="W54" s="270"/>
      <c r="X54" s="270">
        <f t="shared" ca="1" si="7"/>
        <v>0</v>
      </c>
      <c r="Y54" s="270"/>
      <c r="Z54" s="270"/>
      <c r="AB54" s="272" t="str">
        <f t="shared" ca="1" si="8"/>
        <v>GoldMitsubishi Materials Corporation</v>
      </c>
    </row>
    <row r="55" spans="1:28" s="271" customFormat="1" ht="20">
      <c r="A55" s="214" t="s">
        <v>711</v>
      </c>
      <c r="B55" s="215" t="str">
        <f ca="1">IF(LEN(A55)=0,"",INDEX('Smelter Look-up'!$A:$A,MATCH($A55,'Smelter Look-up'!$E:$E,0)))</f>
        <v>Gold</v>
      </c>
      <c r="C55" s="219" t="str">
        <f ca="1">IF(LEN(A55)=0,"",INDEX('Smelter Look-up'!$C:$C,MATCH($A55,'Smelter Look-up'!$E:$E,0)))</f>
        <v>Mitsui Mining and Smelting Co., Ltd.</v>
      </c>
      <c r="D55" s="277"/>
      <c r="E55" s="215" t="str">
        <f ca="1">IF(ISERROR($V55),"",OFFSET('Smelter Look-up'!$D$4,$V55-4,0)&amp;"")</f>
        <v>JAPAN</v>
      </c>
      <c r="F55" s="215" t="str">
        <f ca="1">IF(ISERROR($V55),"",OFFSET('Smelter Look-up'!$E$4,$V55-4,0))</f>
        <v>CID001193</v>
      </c>
      <c r="G55" s="215" t="str">
        <f ca="1">IF(C55=$X$4,IF(ISERROR($V55),"Enter smelter details","RMI"),IF(ISERROR($V55),"",OFFSET('Smelter Look-up'!$F$4,$V55-4,0)))</f>
        <v>RMI</v>
      </c>
      <c r="H55" s="216" t="s">
        <v>15667</v>
      </c>
      <c r="I55" s="217" t="str">
        <f ca="1">IF(ISERROR($V55),"",OFFSET('Smelter Look-up'!$H$4,$V55-4,0))</f>
        <v>Takehara</v>
      </c>
      <c r="J55" s="217" t="str">
        <f ca="1">IF(ISERROR($V55),"",OFFSET('Smelter Look-up'!$I$4,$V55-4,0))</f>
        <v>Hiroshima</v>
      </c>
      <c r="K55" s="267" t="s">
        <v>15667</v>
      </c>
      <c r="L55" s="267" t="s">
        <v>15667</v>
      </c>
      <c r="M55" s="267" t="s">
        <v>15667</v>
      </c>
      <c r="N55" s="267" t="s">
        <v>15667</v>
      </c>
      <c r="O55" s="267" t="s">
        <v>490</v>
      </c>
      <c r="P55" s="218" t="s">
        <v>15667</v>
      </c>
      <c r="Q55" s="268" t="s">
        <v>15667</v>
      </c>
      <c r="R55" s="215" t="str">
        <f ca="1">IF(ISERROR($V55),"",OFFSET('Smelter Look-up'!$C$4,$V55-4,0)&amp;"")</f>
        <v>Mitsui Mining and Smelting Co., Ltd.</v>
      </c>
      <c r="S55" s="222" t="str">
        <f t="shared" ca="1" si="6"/>
        <v>JP</v>
      </c>
      <c r="T55" s="222" t="str">
        <f ca="1">IF(B55="","",IF(ISERROR(MATCH($J55,SorP!$B$1:$B$6230,0)),"",INDIRECT("'SorP'!$A$"&amp;MATCH($J55,SorP!$B$1:$B$6230,0))))</f>
        <v>JP-34</v>
      </c>
      <c r="U55" s="238"/>
      <c r="V55" s="269">
        <f ca="1">IF(C55="",NA(),IF(OR(C55="Smelter not listed",C55="Smelter not yet identified"),MATCH($B55&amp;$D55,'Smelter Look-up'!$J:$J,0),MATCH($B55&amp;$C55,'Smelter Look-up'!$J:$J,0)))</f>
        <v>184</v>
      </c>
      <c r="W55" s="270"/>
      <c r="X55" s="270">
        <f t="shared" ca="1" si="7"/>
        <v>0</v>
      </c>
      <c r="Y55" s="270"/>
      <c r="Z55" s="270"/>
      <c r="AB55" s="272" t="str">
        <f t="shared" ca="1" si="8"/>
        <v>GoldMitsui Mining and Smelting Co., Ltd.</v>
      </c>
    </row>
    <row r="56" spans="1:28" s="271" customFormat="1" ht="20">
      <c r="A56" s="214" t="s">
        <v>715</v>
      </c>
      <c r="B56" s="215" t="str">
        <f ca="1">IF(LEN(A56)=0,"",INDEX('Smelter Look-up'!$A:$A,MATCH($A56,'Smelter Look-up'!$E:$E,0)))</f>
        <v>Gold</v>
      </c>
      <c r="C56" s="219" t="str">
        <f ca="1">IF(LEN(A56)=0,"",INDEX('Smelter Look-up'!$C:$C,MATCH($A56,'Smelter Look-up'!$E:$E,0)))</f>
        <v>Nihon Material Co., Ltd.</v>
      </c>
      <c r="D56" s="277"/>
      <c r="E56" s="215" t="str">
        <f ca="1">IF(ISERROR($V56),"",OFFSET('Smelter Look-up'!$D$4,$V56-4,0)&amp;"")</f>
        <v>JAPAN</v>
      </c>
      <c r="F56" s="215" t="str">
        <f ca="1">IF(ISERROR($V56),"",OFFSET('Smelter Look-up'!$E$4,$V56-4,0))</f>
        <v>CID001259</v>
      </c>
      <c r="G56" s="215" t="str">
        <f ca="1">IF(C56=$X$4,IF(ISERROR($V56),"Enter smelter details","RMI"),IF(ISERROR($V56),"",OFFSET('Smelter Look-up'!$F$4,$V56-4,0)))</f>
        <v>RMI</v>
      </c>
      <c r="H56" s="216" t="s">
        <v>15667</v>
      </c>
      <c r="I56" s="217" t="str">
        <f ca="1">IF(ISERROR($V56),"",OFFSET('Smelter Look-up'!$H$4,$V56-4,0))</f>
        <v>Noda</v>
      </c>
      <c r="J56" s="217" t="str">
        <f ca="1">IF(ISERROR($V56),"",OFFSET('Smelter Look-up'!$I$4,$V56-4,0))</f>
        <v>Chiba</v>
      </c>
      <c r="K56" s="267" t="s">
        <v>15667</v>
      </c>
      <c r="L56" s="267" t="s">
        <v>15667</v>
      </c>
      <c r="M56" s="267" t="s">
        <v>15667</v>
      </c>
      <c r="N56" s="267" t="s">
        <v>15667</v>
      </c>
      <c r="O56" s="267" t="s">
        <v>490</v>
      </c>
      <c r="P56" s="218" t="s">
        <v>15667</v>
      </c>
      <c r="Q56" s="268" t="s">
        <v>15667</v>
      </c>
      <c r="R56" s="215" t="str">
        <f ca="1">IF(ISERROR($V56),"",OFFSET('Smelter Look-up'!$C$4,$V56-4,0)&amp;"")</f>
        <v>Nihon Material Co., Ltd.</v>
      </c>
      <c r="S56" s="222" t="str">
        <f t="shared" ca="1" si="6"/>
        <v>JP</v>
      </c>
      <c r="T56" s="222" t="str">
        <f ca="1">IF(B56="","",IF(ISERROR(MATCH($J56,SorP!$B$1:$B$6230,0)),"",INDIRECT("'SorP'!$A$"&amp;MATCH($J56,SorP!$B$1:$B$6230,0))))</f>
        <v>JP-12</v>
      </c>
      <c r="U56" s="238"/>
      <c r="V56" s="269">
        <f ca="1">IF(C56="",NA(),IF(OR(C56="Smelter not listed",C56="Smelter not yet identified"),MATCH($B56&amp;$D56,'Smelter Look-up'!$J:$J,0),MATCH($B56&amp;$C56,'Smelter Look-up'!$J:$J,0)))</f>
        <v>193</v>
      </c>
      <c r="W56" s="270"/>
      <c r="X56" s="270">
        <f t="shared" ca="1" si="7"/>
        <v>0</v>
      </c>
      <c r="Y56" s="270"/>
      <c r="Z56" s="270"/>
      <c r="AB56" s="272" t="str">
        <f t="shared" ca="1" si="8"/>
        <v>GoldNihon Material Co., Ltd.</v>
      </c>
    </row>
    <row r="57" spans="1:28" s="271" customFormat="1" ht="27">
      <c r="A57" s="214" t="s">
        <v>2222</v>
      </c>
      <c r="B57" s="215" t="str">
        <f ca="1">IF(LEN(A57)=0,"",INDEX('Smelter Look-up'!$A:$A,MATCH($A57,'Smelter Look-up'!$E:$E,0)))</f>
        <v>Gold</v>
      </c>
      <c r="C57" s="219" t="str">
        <f ca="1">IF(LEN(A57)=0,"",INDEX('Smelter Look-up'!$C:$C,MATCH($A57,'Smelter Look-up'!$E:$E,0)))</f>
        <v>Ogussa Osterreichische Gold- und Silber-Scheideanstalt GmbH</v>
      </c>
      <c r="D57" s="277"/>
      <c r="E57" s="215" t="str">
        <f ca="1">IF(ISERROR($V57),"",OFFSET('Smelter Look-up'!$D$4,$V57-4,0)&amp;"")</f>
        <v>AUSTRIA</v>
      </c>
      <c r="F57" s="215" t="str">
        <f ca="1">IF(ISERROR($V57),"",OFFSET('Smelter Look-up'!$E$4,$V57-4,0))</f>
        <v>CID002779</v>
      </c>
      <c r="G57" s="215" t="str">
        <f ca="1">IF(C57=$X$4,IF(ISERROR($V57),"Enter smelter details","RMI"),IF(ISERROR($V57),"",OFFSET('Smelter Look-up'!$F$4,$V57-4,0)))</f>
        <v>RMI</v>
      </c>
      <c r="H57" s="216" t="s">
        <v>15667</v>
      </c>
      <c r="I57" s="217" t="str">
        <f ca="1">IF(ISERROR($V57),"",OFFSET('Smelter Look-up'!$H$4,$V57-4,0))</f>
        <v>Vienna</v>
      </c>
      <c r="J57" s="217" t="str">
        <f ca="1">IF(ISERROR($V57),"",OFFSET('Smelter Look-up'!$I$4,$V57-4,0))</f>
        <v>Wien</v>
      </c>
      <c r="K57" s="267" t="s">
        <v>15667</v>
      </c>
      <c r="L57" s="267" t="s">
        <v>15667</v>
      </c>
      <c r="M57" s="267" t="s">
        <v>15667</v>
      </c>
      <c r="N57" s="267" t="s">
        <v>15667</v>
      </c>
      <c r="O57" s="267" t="s">
        <v>490</v>
      </c>
      <c r="P57" s="218" t="s">
        <v>15667</v>
      </c>
      <c r="Q57" s="268" t="s">
        <v>15667</v>
      </c>
      <c r="R57" s="215" t="str">
        <f ca="1">IF(ISERROR($V57),"",OFFSET('Smelter Look-up'!$C$4,$V57-4,0)&amp;"")</f>
        <v>Ogussa Osterreichische Gold- und Silber-Scheideanstalt GmbH</v>
      </c>
      <c r="S57" s="222" t="str">
        <f t="shared" ca="1" si="6"/>
        <v>AT</v>
      </c>
      <c r="T57" s="222" t="str">
        <f ca="1">IF(B57="","",IF(ISERROR(MATCH($J57,SorP!$B$1:$B$6230,0)),"",INDIRECT("'SorP'!$A$"&amp;MATCH($J57,SorP!$B$1:$B$6230,0))))</f>
        <v>AT-9</v>
      </c>
      <c r="U57" s="238"/>
      <c r="V57" s="269">
        <f ca="1">IF(C57="",NA(),IF(OR(C57="Smelter not listed",C57="Smelter not yet identified"),MATCH($B57&amp;$D57,'Smelter Look-up'!$J:$J,0),MATCH($B57&amp;$C57,'Smelter Look-up'!$J:$J,0)))</f>
        <v>196</v>
      </c>
      <c r="W57" s="270"/>
      <c r="X57" s="270">
        <f t="shared" ca="1" si="7"/>
        <v>0</v>
      </c>
      <c r="Y57" s="270"/>
      <c r="Z57" s="270"/>
      <c r="AB57" s="272" t="str">
        <f t="shared" ca="1" si="8"/>
        <v>GoldOgussa Osterreichische Gold- und Silber-Scheideanstalt GmbH</v>
      </c>
    </row>
    <row r="58" spans="1:28" s="271" customFormat="1" ht="20">
      <c r="A58" s="214" t="s">
        <v>718</v>
      </c>
      <c r="B58" s="215" t="str">
        <f ca="1">IF(LEN(A58)=0,"",INDEX('Smelter Look-up'!$A:$A,MATCH($A58,'Smelter Look-up'!$E:$E,0)))</f>
        <v>Gold</v>
      </c>
      <c r="C58" s="219" t="str">
        <f ca="1">IF(LEN(A58)=0,"",INDEX('Smelter Look-up'!$C:$C,MATCH($A58,'Smelter Look-up'!$E:$E,0)))</f>
        <v>PAMP S.A.</v>
      </c>
      <c r="D58" s="277"/>
      <c r="E58" s="215" t="str">
        <f ca="1">IF(ISERROR($V58),"",OFFSET('Smelter Look-up'!$D$4,$V58-4,0)&amp;"")</f>
        <v>SWITZERLAND</v>
      </c>
      <c r="F58" s="215" t="str">
        <f ca="1">IF(ISERROR($V58),"",OFFSET('Smelter Look-up'!$E$4,$V58-4,0))</f>
        <v>CID001352</v>
      </c>
      <c r="G58" s="215" t="str">
        <f ca="1">IF(C58=$X$4,IF(ISERROR($V58),"Enter smelter details","RMI"),IF(ISERROR($V58),"",OFFSET('Smelter Look-up'!$F$4,$V58-4,0)))</f>
        <v>RMI</v>
      </c>
      <c r="H58" s="216" t="s">
        <v>15667</v>
      </c>
      <c r="I58" s="217" t="str">
        <f ca="1">IF(ISERROR($V58),"",OFFSET('Smelter Look-up'!$H$4,$V58-4,0))</f>
        <v>Castel San Pietro</v>
      </c>
      <c r="J58" s="217" t="str">
        <f ca="1">IF(ISERROR($V58),"",OFFSET('Smelter Look-up'!$I$4,$V58-4,0))</f>
        <v>Ticino</v>
      </c>
      <c r="K58" s="267" t="s">
        <v>15667</v>
      </c>
      <c r="L58" s="267" t="s">
        <v>15667</v>
      </c>
      <c r="M58" s="267" t="s">
        <v>15667</v>
      </c>
      <c r="N58" s="267" t="s">
        <v>15667</v>
      </c>
      <c r="O58" s="267" t="s">
        <v>15668</v>
      </c>
      <c r="P58" s="218" t="s">
        <v>489</v>
      </c>
      <c r="Q58" s="268" t="s">
        <v>15667</v>
      </c>
      <c r="R58" s="215" t="str">
        <f ca="1">IF(ISERROR($V58),"",OFFSET('Smelter Look-up'!$C$4,$V58-4,0)&amp;"")</f>
        <v>PAMP S.A.</v>
      </c>
      <c r="S58" s="222" t="str">
        <f t="shared" ca="1" si="6"/>
        <v>CH</v>
      </c>
      <c r="T58" s="222" t="str">
        <f ca="1">IF(B58="","",IF(ISERROR(MATCH($J58,SorP!$B$1:$B$6230,0)),"",INDIRECT("'SorP'!$A$"&amp;MATCH($J58,SorP!$B$1:$B$6230,0))))</f>
        <v>CH-TI</v>
      </c>
      <c r="U58" s="238"/>
      <c r="V58" s="269">
        <f ca="1">IF(C58="",NA(),IF(OR(C58="Smelter not listed",C58="Smelter not yet identified"),MATCH($B58&amp;$D58,'Smelter Look-up'!$J:$J,0),MATCH($B58&amp;$C58,'Smelter Look-up'!$J:$J,0)))</f>
        <v>202</v>
      </c>
      <c r="W58" s="270"/>
      <c r="X58" s="270">
        <f t="shared" ca="1" si="7"/>
        <v>0</v>
      </c>
      <c r="Y58" s="270"/>
      <c r="Z58" s="270"/>
      <c r="AB58" s="272" t="str">
        <f t="shared" ca="1" si="8"/>
        <v>GoldPAMP S.A.</v>
      </c>
    </row>
    <row r="59" spans="1:28" s="271" customFormat="1" ht="20">
      <c r="A59" s="214" t="s">
        <v>724</v>
      </c>
      <c r="B59" s="215" t="str">
        <f ca="1">IF(LEN(A59)=0,"",INDEX('Smelter Look-up'!$A:$A,MATCH($A59,'Smelter Look-up'!$E:$E,0)))</f>
        <v>Gold</v>
      </c>
      <c r="C59" s="219" t="str">
        <f ca="1">IF(LEN(A59)=0,"",INDEX('Smelter Look-up'!$C:$C,MATCH($A59,'Smelter Look-up'!$E:$E,0)))</f>
        <v>Royal Canadian Mint</v>
      </c>
      <c r="D59" s="277"/>
      <c r="E59" s="215" t="str">
        <f ca="1">IF(ISERROR($V59),"",OFFSET('Smelter Look-up'!$D$4,$V59-4,0)&amp;"")</f>
        <v>CANADA</v>
      </c>
      <c r="F59" s="215" t="str">
        <f ca="1">IF(ISERROR($V59),"",OFFSET('Smelter Look-up'!$E$4,$V59-4,0))</f>
        <v>CID001534</v>
      </c>
      <c r="G59" s="215" t="str">
        <f ca="1">IF(C59=$X$4,IF(ISERROR($V59),"Enter smelter details","RMI"),IF(ISERROR($V59),"",OFFSET('Smelter Look-up'!$F$4,$V59-4,0)))</f>
        <v>RMI</v>
      </c>
      <c r="H59" s="216" t="s">
        <v>15667</v>
      </c>
      <c r="I59" s="217" t="str">
        <f ca="1">IF(ISERROR($V59),"",OFFSET('Smelter Look-up'!$H$4,$V59-4,0))</f>
        <v>Ottawa</v>
      </c>
      <c r="J59" s="217" t="str">
        <f ca="1">IF(ISERROR($V59),"",OFFSET('Smelter Look-up'!$I$4,$V59-4,0))</f>
        <v>Ontario</v>
      </c>
      <c r="K59" s="267" t="s">
        <v>15667</v>
      </c>
      <c r="L59" s="267" t="s">
        <v>15667</v>
      </c>
      <c r="M59" s="267" t="s">
        <v>15667</v>
      </c>
      <c r="N59" s="267" t="s">
        <v>15667</v>
      </c>
      <c r="O59" s="267" t="s">
        <v>490</v>
      </c>
      <c r="P59" s="218" t="s">
        <v>15667</v>
      </c>
      <c r="Q59" s="268" t="s">
        <v>15667</v>
      </c>
      <c r="R59" s="215" t="str">
        <f ca="1">IF(ISERROR($V59),"",OFFSET('Smelter Look-up'!$C$4,$V59-4,0)&amp;"")</f>
        <v>Royal Canadian Mint</v>
      </c>
      <c r="S59" s="222" t="str">
        <f t="shared" ca="1" si="6"/>
        <v>CA</v>
      </c>
      <c r="T59" s="222" t="str">
        <f ca="1">IF(B59="","",IF(ISERROR(MATCH($J59,SorP!$B$1:$B$6230,0)),"",INDIRECT("'SorP'!$A$"&amp;MATCH($J59,SorP!$B$1:$B$6230,0))))</f>
        <v>CA-ON</v>
      </c>
      <c r="U59" s="238"/>
      <c r="V59" s="269">
        <f ca="1">IF(C59="",NA(),IF(OR(C59="Smelter not listed",C59="Smelter not yet identified"),MATCH($B59&amp;$D59,'Smelter Look-up'!$J:$J,0),MATCH($B59&amp;$C59,'Smelter Look-up'!$J:$J,0)))</f>
        <v>220</v>
      </c>
      <c r="W59" s="270"/>
      <c r="X59" s="270">
        <f t="shared" ca="1" si="7"/>
        <v>0</v>
      </c>
      <c r="Y59" s="270"/>
      <c r="Z59" s="270"/>
      <c r="AB59" s="272" t="str">
        <f t="shared" ca="1" si="8"/>
        <v>GoldRoyal Canadian Mint</v>
      </c>
    </row>
    <row r="60" spans="1:28" s="271" customFormat="1" ht="20">
      <c r="A60" s="214" t="s">
        <v>734</v>
      </c>
      <c r="B60" s="215" t="str">
        <f ca="1">IF(LEN(A60)=0,"",INDEX('Smelter Look-up'!$A:$A,MATCH($A60,'Smelter Look-up'!$E:$E,0)))</f>
        <v>Gold</v>
      </c>
      <c r="C60" s="219" t="str">
        <f ca="1">IF(LEN(A60)=0,"",INDEX('Smelter Look-up'!$C:$C,MATCH($A60,'Smelter Look-up'!$E:$E,0)))</f>
        <v>Shandong Gold Smelting Co., Ltd.</v>
      </c>
      <c r="D60" s="277"/>
      <c r="E60" s="215" t="str">
        <f ca="1">IF(ISERROR($V60),"",OFFSET('Smelter Look-up'!$D$4,$V60-4,0)&amp;"")</f>
        <v>CHINA</v>
      </c>
      <c r="F60" s="215" t="str">
        <f ca="1">IF(ISERROR($V60),"",OFFSET('Smelter Look-up'!$E$4,$V60-4,0))</f>
        <v>CID001916</v>
      </c>
      <c r="G60" s="215" t="str">
        <f ca="1">IF(C60=$X$4,IF(ISERROR($V60),"Enter smelter details","RMI"),IF(ISERROR($V60),"",OFFSET('Smelter Look-up'!$F$4,$V60-4,0)))</f>
        <v>RMI</v>
      </c>
      <c r="H60" s="216" t="s">
        <v>15667</v>
      </c>
      <c r="I60" s="217" t="str">
        <f ca="1">IF(ISERROR($V60),"",OFFSET('Smelter Look-up'!$H$4,$V60-4,0))</f>
        <v>Laizhou</v>
      </c>
      <c r="J60" s="217" t="str">
        <f ca="1">IF(ISERROR($V60),"",OFFSET('Smelter Look-up'!$I$4,$V60-4,0))</f>
        <v>Shandong Sheng</v>
      </c>
      <c r="K60" s="267" t="s">
        <v>15667</v>
      </c>
      <c r="L60" s="267" t="s">
        <v>15667</v>
      </c>
      <c r="M60" s="267" t="s">
        <v>15667</v>
      </c>
      <c r="N60" s="267" t="s">
        <v>15667</v>
      </c>
      <c r="O60" s="267" t="s">
        <v>490</v>
      </c>
      <c r="P60" s="218" t="s">
        <v>15667</v>
      </c>
      <c r="Q60" s="268" t="s">
        <v>15667</v>
      </c>
      <c r="R60" s="215" t="str">
        <f ca="1">IF(ISERROR($V60),"",OFFSET('Smelter Look-up'!$C$4,$V60-4,0)&amp;"")</f>
        <v>Shandong Gold Smelting Co., Ltd.</v>
      </c>
      <c r="S60" s="222" t="str">
        <f t="shared" ca="1" si="6"/>
        <v>CN</v>
      </c>
      <c r="T60" s="222" t="str">
        <f ca="1">IF(B60="","",IF(ISERROR(MATCH($J60,SorP!$B$1:$B$6230,0)),"",INDIRECT("'SorP'!$A$"&amp;MATCH($J60,SorP!$B$1:$B$6230,0))))</f>
        <v>CN-SD</v>
      </c>
      <c r="U60" s="238"/>
      <c r="V60" s="269">
        <f ca="1">IF(C60="",NA(),IF(OR(C60="Smelter not listed",C60="Smelter not yet identified"),MATCH($B60&amp;$D60,'Smelter Look-up'!$J:$J,0),MATCH($B60&amp;$C60,'Smelter Look-up'!$J:$J,0)))</f>
        <v>239</v>
      </c>
      <c r="W60" s="270"/>
      <c r="X60" s="270">
        <f t="shared" ca="1" si="7"/>
        <v>0</v>
      </c>
      <c r="Y60" s="270"/>
      <c r="Z60" s="270"/>
      <c r="AB60" s="272" t="str">
        <f t="shared" ca="1" si="8"/>
        <v>GoldShandong Gold Smelting Co., Ltd.</v>
      </c>
    </row>
    <row r="61" spans="1:28" s="271" customFormat="1" ht="20">
      <c r="A61" s="214" t="s">
        <v>728</v>
      </c>
      <c r="B61" s="215" t="str">
        <f ca="1">IF(LEN(A61)=0,"",INDEX('Smelter Look-up'!$A:$A,MATCH($A61,'Smelter Look-up'!$E:$E,0)))</f>
        <v>Gold</v>
      </c>
      <c r="C61" s="219" t="str">
        <f ca="1">IF(LEN(A61)=0,"",INDEX('Smelter Look-up'!$C:$C,MATCH($A61,'Smelter Look-up'!$E:$E,0)))</f>
        <v>Shandong Zhaojin Gold &amp; Silver Refinery Co., Ltd.</v>
      </c>
      <c r="D61" s="277"/>
      <c r="E61" s="215" t="str">
        <f ca="1">IF(ISERROR($V61),"",OFFSET('Smelter Look-up'!$D$4,$V61-4,0)&amp;"")</f>
        <v>CHINA</v>
      </c>
      <c r="F61" s="215" t="str">
        <f ca="1">IF(ISERROR($V61),"",OFFSET('Smelter Look-up'!$E$4,$V61-4,0))</f>
        <v>CID001622</v>
      </c>
      <c r="G61" s="215" t="str">
        <f ca="1">IF(C61=$X$4,IF(ISERROR($V61),"Enter smelter details","RMI"),IF(ISERROR($V61),"",OFFSET('Smelter Look-up'!$F$4,$V61-4,0)))</f>
        <v>RMI</v>
      </c>
      <c r="H61" s="216" t="s">
        <v>15667</v>
      </c>
      <c r="I61" s="217" t="str">
        <f ca="1">IF(ISERROR($V61),"",OFFSET('Smelter Look-up'!$H$4,$V61-4,0))</f>
        <v>Zhaoyuan</v>
      </c>
      <c r="J61" s="217" t="str">
        <f ca="1">IF(ISERROR($V61),"",OFFSET('Smelter Look-up'!$I$4,$V61-4,0))</f>
        <v>Shandong Sheng</v>
      </c>
      <c r="K61" s="267" t="s">
        <v>15667</v>
      </c>
      <c r="L61" s="267" t="s">
        <v>15667</v>
      </c>
      <c r="M61" s="267" t="s">
        <v>15667</v>
      </c>
      <c r="N61" s="267" t="s">
        <v>15667</v>
      </c>
      <c r="O61" s="267" t="s">
        <v>490</v>
      </c>
      <c r="P61" s="218" t="s">
        <v>15667</v>
      </c>
      <c r="Q61" s="268" t="s">
        <v>15667</v>
      </c>
      <c r="R61" s="215" t="str">
        <f ca="1">IF(ISERROR($V61),"",OFFSET('Smelter Look-up'!$C$4,$V61-4,0)&amp;"")</f>
        <v>Shandong Zhaojin Gold &amp; Silver Refinery Co., Ltd.</v>
      </c>
      <c r="S61" s="222" t="str">
        <f t="shared" ca="1" si="6"/>
        <v>CN</v>
      </c>
      <c r="T61" s="222" t="str">
        <f ca="1">IF(B61="","",IF(ISERROR(MATCH($J61,SorP!$B$1:$B$6230,0)),"",INDIRECT("'SorP'!$A$"&amp;MATCH($J61,SorP!$B$1:$B$6230,0))))</f>
        <v>CN-SD</v>
      </c>
      <c r="U61" s="238"/>
      <c r="V61" s="269">
        <f ca="1">IF(C61="",NA(),IF(OR(C61="Smelter not listed",C61="Smelter not yet identified"),MATCH($B61&amp;$D61,'Smelter Look-up'!$J:$J,0),MATCH($B61&amp;$C61,'Smelter Look-up'!$J:$J,0)))</f>
        <v>246</v>
      </c>
      <c r="W61" s="270"/>
      <c r="X61" s="270">
        <f t="shared" ca="1" si="7"/>
        <v>0</v>
      </c>
      <c r="Y61" s="270"/>
      <c r="Z61" s="270"/>
      <c r="AB61" s="272" t="str">
        <f t="shared" ca="1" si="8"/>
        <v>GoldShandong Zhaojin Gold &amp; Silver Refinery Co., Ltd.</v>
      </c>
    </row>
    <row r="62" spans="1:28" s="271" customFormat="1" ht="27">
      <c r="A62" s="214" t="s">
        <v>730</v>
      </c>
      <c r="B62" s="215" t="str">
        <f ca="1">IF(LEN(A62)=0,"",INDEX('Smelter Look-up'!$A:$A,MATCH($A62,'Smelter Look-up'!$E:$E,0)))</f>
        <v>Gold</v>
      </c>
      <c r="C62" s="219" t="str">
        <f ca="1">IF(LEN(A62)=0,"",INDEX('Smelter Look-up'!$C:$C,MATCH($A62,'Smelter Look-up'!$E:$E,0)))</f>
        <v>Solar Applied Materials Technology Corp.</v>
      </c>
      <c r="D62" s="277"/>
      <c r="E62" s="215" t="str">
        <f ca="1">IF(ISERROR($V62),"",OFFSET('Smelter Look-up'!$D$4,$V62-4,0)&amp;"")</f>
        <v>TAIWAN, PROVINCE OF CHINA</v>
      </c>
      <c r="F62" s="215" t="str">
        <f ca="1">IF(ISERROR($V62),"",OFFSET('Smelter Look-up'!$E$4,$V62-4,0))</f>
        <v>CID001761</v>
      </c>
      <c r="G62" s="215" t="str">
        <f ca="1">IF(C62=$X$4,IF(ISERROR($V62),"Enter smelter details","RMI"),IF(ISERROR($V62),"",OFFSET('Smelter Look-up'!$F$4,$V62-4,0)))</f>
        <v>RMI</v>
      </c>
      <c r="H62" s="216" t="s">
        <v>15667</v>
      </c>
      <c r="I62" s="217" t="str">
        <f ca="1">IF(ISERROR($V62),"",OFFSET('Smelter Look-up'!$H$4,$V62-4,0))</f>
        <v>Tainan City</v>
      </c>
      <c r="J62" s="217" t="str">
        <f ca="1">IF(ISERROR($V62),"",OFFSET('Smelter Look-up'!$I$4,$V62-4,0))</f>
        <v>Tainan</v>
      </c>
      <c r="K62" s="267" t="s">
        <v>15667</v>
      </c>
      <c r="L62" s="267" t="s">
        <v>15667</v>
      </c>
      <c r="M62" s="267" t="s">
        <v>15667</v>
      </c>
      <c r="N62" s="267" t="s">
        <v>15667</v>
      </c>
      <c r="O62" s="267" t="s">
        <v>490</v>
      </c>
      <c r="P62" s="218" t="s">
        <v>15667</v>
      </c>
      <c r="Q62" s="268" t="s">
        <v>15667</v>
      </c>
      <c r="R62" s="215" t="str">
        <f ca="1">IF(ISERROR($V62),"",OFFSET('Smelter Look-up'!$C$4,$V62-4,0)&amp;"")</f>
        <v>Solar Applied Materials Technology Corp.</v>
      </c>
      <c r="S62" s="222" t="str">
        <f t="shared" ca="1" si="6"/>
        <v>TW</v>
      </c>
      <c r="T62" s="222" t="str">
        <f ca="1">IF(B62="","",IF(ISERROR(MATCH($J62,SorP!$B$1:$B$6230,0)),"",INDIRECT("'SorP'!$A$"&amp;MATCH($J62,SorP!$B$1:$B$6230,0))))</f>
        <v>TW-TNN</v>
      </c>
      <c r="U62" s="238"/>
      <c r="V62" s="269">
        <f ca="1">IF(C62="",NA(),IF(OR(C62="Smelter not listed",C62="Smelter not yet identified"),MATCH($B62&amp;$D62,'Smelter Look-up'!$J:$J,0),MATCH($B62&amp;$C62,'Smelter Look-up'!$J:$J,0)))</f>
        <v>258</v>
      </c>
      <c r="W62" s="270"/>
      <c r="X62" s="270">
        <f t="shared" ca="1" si="7"/>
        <v>0</v>
      </c>
      <c r="Y62" s="270"/>
      <c r="Z62" s="270"/>
      <c r="AB62" s="272" t="str">
        <f t="shared" ca="1" si="8"/>
        <v>GoldSolar Applied Materials Technology Corp.</v>
      </c>
    </row>
    <row r="63" spans="1:28" s="271" customFormat="1" ht="20">
      <c r="A63" s="214" t="s">
        <v>731</v>
      </c>
      <c r="B63" s="215" t="str">
        <f ca="1">IF(LEN(A63)=0,"",INDEX('Smelter Look-up'!$A:$A,MATCH($A63,'Smelter Look-up'!$E:$E,0)))</f>
        <v>Gold</v>
      </c>
      <c r="C63" s="219" t="str">
        <f ca="1">IF(LEN(A63)=0,"",INDEX('Smelter Look-up'!$C:$C,MATCH($A63,'Smelter Look-up'!$E:$E,0)))</f>
        <v>Sumitomo Metal Mining Co., Ltd.</v>
      </c>
      <c r="D63" s="277"/>
      <c r="E63" s="215" t="str">
        <f ca="1">IF(ISERROR($V63),"",OFFSET('Smelter Look-up'!$D$4,$V63-4,0)&amp;"")</f>
        <v>JAPAN</v>
      </c>
      <c r="F63" s="215" t="str">
        <f ca="1">IF(ISERROR($V63),"",OFFSET('Smelter Look-up'!$E$4,$V63-4,0))</f>
        <v>CID001798</v>
      </c>
      <c r="G63" s="215" t="str">
        <f ca="1">IF(C63=$X$4,IF(ISERROR($V63),"Enter smelter details","RMI"),IF(ISERROR($V63),"",OFFSET('Smelter Look-up'!$F$4,$V63-4,0)))</f>
        <v>RMI</v>
      </c>
      <c r="H63" s="216" t="s">
        <v>15667</v>
      </c>
      <c r="I63" s="217" t="str">
        <f ca="1">IF(ISERROR($V63),"",OFFSET('Smelter Look-up'!$H$4,$V63-4,0))</f>
        <v>Saijo</v>
      </c>
      <c r="J63" s="217" t="str">
        <f ca="1">IF(ISERROR($V63),"",OFFSET('Smelter Look-up'!$I$4,$V63-4,0))</f>
        <v>Ehime</v>
      </c>
      <c r="K63" s="267" t="s">
        <v>15667</v>
      </c>
      <c r="L63" s="267" t="s">
        <v>15667</v>
      </c>
      <c r="M63" s="267" t="s">
        <v>15667</v>
      </c>
      <c r="N63" s="267" t="s">
        <v>15667</v>
      </c>
      <c r="O63" s="267" t="s">
        <v>490</v>
      </c>
      <c r="P63" s="218" t="s">
        <v>15667</v>
      </c>
      <c r="Q63" s="268" t="s">
        <v>15667</v>
      </c>
      <c r="R63" s="215" t="str">
        <f ca="1">IF(ISERROR($V63),"",OFFSET('Smelter Look-up'!$C$4,$V63-4,0)&amp;"")</f>
        <v>Sumitomo Metal Mining Co., Ltd.</v>
      </c>
      <c r="S63" s="222" t="str">
        <f t="shared" ca="1" si="6"/>
        <v>JP</v>
      </c>
      <c r="T63" s="222" t="str">
        <f ca="1">IF(B63="","",IF(ISERROR(MATCH($J63,SorP!$B$1:$B$6230,0)),"",INDIRECT("'SorP'!$A$"&amp;MATCH($J63,SorP!$B$1:$B$6230,0))))</f>
        <v>JP-38</v>
      </c>
      <c r="U63" s="238"/>
      <c r="V63" s="269">
        <f ca="1">IF(C63="",NA(),IF(OR(C63="Smelter not listed",C63="Smelter not yet identified"),MATCH($B63&amp;$D63,'Smelter Look-up'!$J:$J,0),MATCH($B63&amp;$C63,'Smelter Look-up'!$J:$J,0)))</f>
        <v>265</v>
      </c>
      <c r="W63" s="270"/>
      <c r="X63" s="270">
        <f t="shared" ca="1" si="7"/>
        <v>0</v>
      </c>
      <c r="Y63" s="270"/>
      <c r="Z63" s="270"/>
      <c r="AB63" s="272" t="str">
        <f t="shared" ca="1" si="8"/>
        <v>GoldSumitomo Metal Mining Co., Ltd.</v>
      </c>
    </row>
    <row r="64" spans="1:28" s="271" customFormat="1" ht="20">
      <c r="A64" s="214" t="s">
        <v>1721</v>
      </c>
      <c r="B64" s="215" t="str">
        <f ca="1">IF(LEN(A64)=0,"",INDEX('Smelter Look-up'!$A:$A,MATCH($A64,'Smelter Look-up'!$E:$E,0)))</f>
        <v>Gold</v>
      </c>
      <c r="C64" s="219" t="str">
        <f ca="1">IF(LEN(A64)=0,"",INDEX('Smelter Look-up'!$C:$C,MATCH($A64,'Smelter Look-up'!$E:$E,0)))</f>
        <v>T.C.A S.p.A</v>
      </c>
      <c r="D64" s="277"/>
      <c r="E64" s="215" t="str">
        <f ca="1">IF(ISERROR($V64),"",OFFSET('Smelter Look-up'!$D$4,$V64-4,0)&amp;"")</f>
        <v>ITALY</v>
      </c>
      <c r="F64" s="215" t="str">
        <f ca="1">IF(ISERROR($V64),"",OFFSET('Smelter Look-up'!$E$4,$V64-4,0))</f>
        <v>CID002580</v>
      </c>
      <c r="G64" s="215" t="str">
        <f ca="1">IF(C64=$X$4,IF(ISERROR($V64),"Enter smelter details","RMI"),IF(ISERROR($V64),"",OFFSET('Smelter Look-up'!$F$4,$V64-4,0)))</f>
        <v>RMI</v>
      </c>
      <c r="H64" s="216" t="s">
        <v>15667</v>
      </c>
      <c r="I64" s="217" t="str">
        <f ca="1">IF(ISERROR($V64),"",OFFSET('Smelter Look-up'!$H$4,$V64-4,0))</f>
        <v>Capolona</v>
      </c>
      <c r="J64" s="217" t="str">
        <f ca="1">IF(ISERROR($V64),"",OFFSET('Smelter Look-up'!$I$4,$V64-4,0))</f>
        <v>Toscana</v>
      </c>
      <c r="K64" s="267" t="s">
        <v>15667</v>
      </c>
      <c r="L64" s="267" t="s">
        <v>15667</v>
      </c>
      <c r="M64" s="267" t="s">
        <v>15667</v>
      </c>
      <c r="N64" s="267" t="s">
        <v>15667</v>
      </c>
      <c r="O64" s="267" t="s">
        <v>490</v>
      </c>
      <c r="P64" s="218" t="s">
        <v>15667</v>
      </c>
      <c r="Q64" s="268" t="s">
        <v>15667</v>
      </c>
      <c r="R64" s="215" t="str">
        <f ca="1">IF(ISERROR($V64),"",OFFSET('Smelter Look-up'!$C$4,$V64-4,0)&amp;"")</f>
        <v>T.C.A S.p.A</v>
      </c>
      <c r="S64" s="222" t="str">
        <f t="shared" ca="1" si="6"/>
        <v>IT</v>
      </c>
      <c r="T64" s="222" t="str">
        <f ca="1">IF(B64="","",IF(ISERROR(MATCH($J64,SorP!$B$1:$B$6230,0)),"",INDIRECT("'SorP'!$A$"&amp;MATCH($J64,SorP!$B$1:$B$6230,0))))</f>
        <v>IT-52</v>
      </c>
      <c r="U64" s="238"/>
      <c r="V64" s="269">
        <f ca="1">IF(C64="",NA(),IF(OR(C64="Smelter not listed",C64="Smelter not yet identified"),MATCH($B64&amp;$D64,'Smelter Look-up'!$J:$J,0),MATCH($B64&amp;$C64,'Smelter Look-up'!$J:$J,0)))</f>
        <v>269</v>
      </c>
      <c r="W64" s="270"/>
      <c r="X64" s="270">
        <f t="shared" ca="1" si="7"/>
        <v>0</v>
      </c>
      <c r="Y64" s="270"/>
      <c r="Z64" s="270"/>
      <c r="AB64" s="272" t="str">
        <f t="shared" ca="1" si="8"/>
        <v>GoldT.C.A S.p.A</v>
      </c>
    </row>
    <row r="65" spans="1:28" s="271" customFormat="1" ht="20">
      <c r="A65" s="214" t="s">
        <v>732</v>
      </c>
      <c r="B65" s="215" t="str">
        <f ca="1">IF(LEN(A65)=0,"",INDEX('Smelter Look-up'!$A:$A,MATCH($A65,'Smelter Look-up'!$E:$E,0)))</f>
        <v>Gold</v>
      </c>
      <c r="C65" s="219" t="str">
        <f ca="1">IF(LEN(A65)=0,"",INDEX('Smelter Look-up'!$C:$C,MATCH($A65,'Smelter Look-up'!$E:$E,0)))</f>
        <v>Tanaka Kikinzoku Kogyo K.K.</v>
      </c>
      <c r="D65" s="277"/>
      <c r="E65" s="215" t="str">
        <f ca="1">IF(ISERROR($V65),"",OFFSET('Smelter Look-up'!$D$4,$V65-4,0)&amp;"")</f>
        <v>JAPAN</v>
      </c>
      <c r="F65" s="215" t="str">
        <f ca="1">IF(ISERROR($V65),"",OFFSET('Smelter Look-up'!$E$4,$V65-4,0))</f>
        <v>CID001875</v>
      </c>
      <c r="G65" s="215" t="str">
        <f ca="1">IF(C65=$X$4,IF(ISERROR($V65),"Enter smelter details","RMI"),IF(ISERROR($V65),"",OFFSET('Smelter Look-up'!$F$4,$V65-4,0)))</f>
        <v>RMI</v>
      </c>
      <c r="H65" s="216" t="s">
        <v>15667</v>
      </c>
      <c r="I65" s="217" t="str">
        <f ca="1">IF(ISERROR($V65),"",OFFSET('Smelter Look-up'!$H$4,$V65-4,0))</f>
        <v>Hiratsuka</v>
      </c>
      <c r="J65" s="217" t="str">
        <f ca="1">IF(ISERROR($V65),"",OFFSET('Smelter Look-up'!$I$4,$V65-4,0))</f>
        <v>Kanagawa</v>
      </c>
      <c r="K65" s="267" t="s">
        <v>15667</v>
      </c>
      <c r="L65" s="267" t="s">
        <v>15667</v>
      </c>
      <c r="M65" s="267" t="s">
        <v>15667</v>
      </c>
      <c r="N65" s="267" t="s">
        <v>15667</v>
      </c>
      <c r="O65" s="267" t="s">
        <v>490</v>
      </c>
      <c r="P65" s="218" t="s">
        <v>15667</v>
      </c>
      <c r="Q65" s="268" t="s">
        <v>15667</v>
      </c>
      <c r="R65" s="215" t="str">
        <f ca="1">IF(ISERROR($V65),"",OFFSET('Smelter Look-up'!$C$4,$V65-4,0)&amp;"")</f>
        <v>Tanaka Kikinzoku Kogyo K.K.</v>
      </c>
      <c r="S65" s="222" t="str">
        <f t="shared" ca="1" si="6"/>
        <v>JP</v>
      </c>
      <c r="T65" s="222" t="str">
        <f ca="1">IF(B65="","",IF(ISERROR(MATCH($J65,SorP!$B$1:$B$6230,0)),"",INDIRECT("'SorP'!$A$"&amp;MATCH($J65,SorP!$B$1:$B$6230,0))))</f>
        <v>JP-14</v>
      </c>
      <c r="U65" s="238"/>
      <c r="V65" s="269">
        <f ca="1">IF(C65="",NA(),IF(OR(C65="Smelter not listed",C65="Smelter not yet identified"),MATCH($B65&amp;$D65,'Smelter Look-up'!$J:$J,0),MATCH($B65&amp;$C65,'Smelter Look-up'!$J:$J,0)))</f>
        <v>278</v>
      </c>
      <c r="W65" s="270"/>
      <c r="X65" s="270">
        <f t="shared" ca="1" si="7"/>
        <v>0</v>
      </c>
      <c r="Y65" s="270"/>
      <c r="Z65" s="270"/>
      <c r="AB65" s="272" t="str">
        <f t="shared" ca="1" si="8"/>
        <v>GoldTanaka Kikinzoku Kogyo K.K.</v>
      </c>
    </row>
    <row r="66" spans="1:28" s="271" customFormat="1" ht="20">
      <c r="A66" s="214" t="s">
        <v>735</v>
      </c>
      <c r="B66" s="215" t="str">
        <f ca="1">IF(LEN(A66)=0,"",INDEX('Smelter Look-up'!$A:$A,MATCH($A66,'Smelter Look-up'!$E:$E,0)))</f>
        <v>Gold</v>
      </c>
      <c r="C66" s="219" t="str">
        <f ca="1">IF(LEN(A66)=0,"",INDEX('Smelter Look-up'!$C:$C,MATCH($A66,'Smelter Look-up'!$E:$E,0)))</f>
        <v>Tokuriki Honten Co., Ltd.</v>
      </c>
      <c r="D66" s="277"/>
      <c r="E66" s="215" t="str">
        <f ca="1">IF(ISERROR($V66),"",OFFSET('Smelter Look-up'!$D$4,$V66-4,0)&amp;"")</f>
        <v>JAPAN</v>
      </c>
      <c r="F66" s="215" t="str">
        <f ca="1">IF(ISERROR($V66),"",OFFSET('Smelter Look-up'!$E$4,$V66-4,0))</f>
        <v>CID001938</v>
      </c>
      <c r="G66" s="215" t="str">
        <f ca="1">IF(C66=$X$4,IF(ISERROR($V66),"Enter smelter details","RMI"),IF(ISERROR($V66),"",OFFSET('Smelter Look-up'!$F$4,$V66-4,0)))</f>
        <v>RMI</v>
      </c>
      <c r="H66" s="216" t="s">
        <v>15667</v>
      </c>
      <c r="I66" s="217" t="str">
        <f ca="1">IF(ISERROR($V66),"",OFFSET('Smelter Look-up'!$H$4,$V66-4,0))</f>
        <v>Kuki</v>
      </c>
      <c r="J66" s="217" t="str">
        <f ca="1">IF(ISERROR($V66),"",OFFSET('Smelter Look-up'!$I$4,$V66-4,0))</f>
        <v>Saitama</v>
      </c>
      <c r="K66" s="267" t="s">
        <v>15667</v>
      </c>
      <c r="L66" s="267" t="s">
        <v>15667</v>
      </c>
      <c r="M66" s="267" t="s">
        <v>15667</v>
      </c>
      <c r="N66" s="267" t="s">
        <v>15667</v>
      </c>
      <c r="O66" s="267" t="s">
        <v>490</v>
      </c>
      <c r="P66" s="218" t="s">
        <v>15667</v>
      </c>
      <c r="Q66" s="268" t="s">
        <v>15667</v>
      </c>
      <c r="R66" s="215" t="str">
        <f ca="1">IF(ISERROR($V66),"",OFFSET('Smelter Look-up'!$C$4,$V66-4,0)&amp;"")</f>
        <v>Tokuriki Honten Co., Ltd.</v>
      </c>
      <c r="S66" s="222" t="str">
        <f t="shared" ca="1" si="6"/>
        <v>JP</v>
      </c>
      <c r="T66" s="222" t="str">
        <f ca="1">IF(B66="","",IF(ISERROR(MATCH($J66,SorP!$B$1:$B$6230,0)),"",INDIRECT("'SorP'!$A$"&amp;MATCH($J66,SorP!$B$1:$B$6230,0))))</f>
        <v>JP-11</v>
      </c>
      <c r="U66" s="238"/>
      <c r="V66" s="269">
        <f ca="1">IF(C66="",NA(),IF(OR(C66="Smelter not listed",C66="Smelter not yet identified"),MATCH($B66&amp;$D66,'Smelter Look-up'!$J:$J,0),MATCH($B66&amp;$C66,'Smelter Look-up'!$J:$J,0)))</f>
        <v>283</v>
      </c>
      <c r="W66" s="270"/>
      <c r="X66" s="270">
        <f t="shared" ca="1" si="7"/>
        <v>0</v>
      </c>
      <c r="Y66" s="270"/>
      <c r="Z66" s="270"/>
      <c r="AB66" s="272" t="str">
        <f t="shared" ca="1" si="8"/>
        <v>GoldTokuriki Honten Co., Ltd.</v>
      </c>
    </row>
    <row r="67" spans="1:28" s="271" customFormat="1" ht="27">
      <c r="A67" s="214" t="s">
        <v>738</v>
      </c>
      <c r="B67" s="215" t="str">
        <f ca="1">IF(LEN(A67)=0,"",INDEX('Smelter Look-up'!$A:$A,MATCH($A67,'Smelter Look-up'!$E:$E,0)))</f>
        <v>Gold</v>
      </c>
      <c r="C67" s="219" t="str">
        <f ca="1">IF(LEN(A67)=0,"",INDEX('Smelter Look-up'!$C:$C,MATCH($A67,'Smelter Look-up'!$E:$E,0)))</f>
        <v>Umicore S.A. Business Unit Precious Metals Refining</v>
      </c>
      <c r="D67" s="277"/>
      <c r="E67" s="215" t="str">
        <f ca="1">IF(ISERROR($V67),"",OFFSET('Smelter Look-up'!$D$4,$V67-4,0)&amp;"")</f>
        <v>BELGIUM</v>
      </c>
      <c r="F67" s="215" t="str">
        <f ca="1">IF(ISERROR($V67),"",OFFSET('Smelter Look-up'!$E$4,$V67-4,0))</f>
        <v>CID001980</v>
      </c>
      <c r="G67" s="215" t="str">
        <f ca="1">IF(C67=$X$4,IF(ISERROR($V67),"Enter smelter details","RMI"),IF(ISERROR($V67),"",OFFSET('Smelter Look-up'!$F$4,$V67-4,0)))</f>
        <v>RMI</v>
      </c>
      <c r="H67" s="216" t="s">
        <v>15667</v>
      </c>
      <c r="I67" s="217" t="str">
        <f ca="1">IF(ISERROR($V67),"",OFFSET('Smelter Look-up'!$H$4,$V67-4,0))</f>
        <v>Hoboken</v>
      </c>
      <c r="J67" s="217" t="str">
        <f ca="1">IF(ISERROR($V67),"",OFFSET('Smelter Look-up'!$I$4,$V67-4,0))</f>
        <v>Antwerpen</v>
      </c>
      <c r="K67" s="267" t="s">
        <v>15667</v>
      </c>
      <c r="L67" s="267" t="s">
        <v>15667</v>
      </c>
      <c r="M67" s="267" t="s">
        <v>15667</v>
      </c>
      <c r="N67" s="267" t="s">
        <v>15667</v>
      </c>
      <c r="O67" s="267" t="s">
        <v>490</v>
      </c>
      <c r="P67" s="218" t="s">
        <v>15667</v>
      </c>
      <c r="Q67" s="268" t="s">
        <v>15667</v>
      </c>
      <c r="R67" s="215" t="str">
        <f ca="1">IF(ISERROR($V67),"",OFFSET('Smelter Look-up'!$C$4,$V67-4,0)&amp;"")</f>
        <v>Umicore S.A. Business Unit Precious Metals Refining</v>
      </c>
      <c r="S67" s="222" t="str">
        <f t="shared" ca="1" si="6"/>
        <v>BE</v>
      </c>
      <c r="T67" s="222" t="str">
        <f ca="1">IF(B67="","",IF(ISERROR(MATCH($J67,SorP!$B$1:$B$6230,0)),"",INDIRECT("'SorP'!$A$"&amp;MATCH($J67,SorP!$B$1:$B$6230,0))))</f>
        <v>BE-VAN</v>
      </c>
      <c r="U67" s="238"/>
      <c r="V67" s="269">
        <f ca="1">IF(C67="",NA(),IF(OR(C67="Smelter not listed",C67="Smelter not yet identified"),MATCH($B67&amp;$D67,'Smelter Look-up'!$J:$J,0),MATCH($B67&amp;$C67,'Smelter Look-up'!$J:$J,0)))</f>
        <v>293</v>
      </c>
      <c r="W67" s="270"/>
      <c r="X67" s="270">
        <f t="shared" ca="1" si="7"/>
        <v>0</v>
      </c>
      <c r="Y67" s="270"/>
      <c r="Z67" s="270"/>
      <c r="AB67" s="272" t="str">
        <f t="shared" ca="1" si="8"/>
        <v>GoldUmicore S.A. Business Unit Precious Metals Refining</v>
      </c>
    </row>
    <row r="68" spans="1:28" s="271" customFormat="1" ht="27">
      <c r="A68" s="214" t="s">
        <v>739</v>
      </c>
      <c r="B68" s="215" t="str">
        <f ca="1">IF(LEN(A68)=0,"",INDEX('Smelter Look-up'!$A:$A,MATCH($A68,'Smelter Look-up'!$E:$E,0)))</f>
        <v>Gold</v>
      </c>
      <c r="C68" s="219" t="str">
        <f ca="1">IF(LEN(A68)=0,"",INDEX('Smelter Look-up'!$C:$C,MATCH($A68,'Smelter Look-up'!$E:$E,0)))</f>
        <v>United Precious Metal Refining, Inc.</v>
      </c>
      <c r="D68" s="277"/>
      <c r="E68" s="215" t="str">
        <f ca="1">IF(ISERROR($V68),"",OFFSET('Smelter Look-up'!$D$4,$V68-4,0)&amp;"")</f>
        <v>UNITED STATES OF AMERICA</v>
      </c>
      <c r="F68" s="215" t="str">
        <f ca="1">IF(ISERROR($V68),"",OFFSET('Smelter Look-up'!$E$4,$V68-4,0))</f>
        <v>CID001993</v>
      </c>
      <c r="G68" s="215" t="str">
        <f ca="1">IF(C68=$X$4,IF(ISERROR($V68),"Enter smelter details","RMI"),IF(ISERROR($V68),"",OFFSET('Smelter Look-up'!$F$4,$V68-4,0)))</f>
        <v>RMI</v>
      </c>
      <c r="H68" s="216" t="s">
        <v>15667</v>
      </c>
      <c r="I68" s="217" t="str">
        <f ca="1">IF(ISERROR($V68),"",OFFSET('Smelter Look-up'!$H$4,$V68-4,0))</f>
        <v>Alden</v>
      </c>
      <c r="J68" s="217" t="str">
        <f ca="1">IF(ISERROR($V68),"",OFFSET('Smelter Look-up'!$I$4,$V68-4,0))</f>
        <v>New York</v>
      </c>
      <c r="K68" s="267" t="s">
        <v>15667</v>
      </c>
      <c r="L68" s="267" t="s">
        <v>15667</v>
      </c>
      <c r="M68" s="267" t="s">
        <v>15667</v>
      </c>
      <c r="N68" s="267" t="s">
        <v>15667</v>
      </c>
      <c r="O68" s="267" t="s">
        <v>15669</v>
      </c>
      <c r="P68" s="218" t="s">
        <v>489</v>
      </c>
      <c r="Q68" s="268" t="s">
        <v>15667</v>
      </c>
      <c r="R68" s="215" t="str">
        <f ca="1">IF(ISERROR($V68),"",OFFSET('Smelter Look-up'!$C$4,$V68-4,0)&amp;"")</f>
        <v>United Precious Metal Refining, Inc.</v>
      </c>
      <c r="S68" s="222" t="str">
        <f t="shared" ca="1" si="6"/>
        <v>US</v>
      </c>
      <c r="T68" s="222" t="str">
        <f ca="1">IF(B68="","",IF(ISERROR(MATCH($J68,SorP!$B$1:$B$6230,0)),"",INDIRECT("'SorP'!$A$"&amp;MATCH($J68,SorP!$B$1:$B$6230,0))))</f>
        <v>US-NY</v>
      </c>
      <c r="U68" s="238"/>
      <c r="V68" s="269">
        <f ca="1">IF(C68="",NA(),IF(OR(C68="Smelter not listed",C68="Smelter not yet identified"),MATCH($B68&amp;$D68,'Smelter Look-up'!$J:$J,0),MATCH($B68&amp;$C68,'Smelter Look-up'!$J:$J,0)))</f>
        <v>294</v>
      </c>
      <c r="W68" s="270"/>
      <c r="X68" s="270">
        <f t="shared" ca="1" si="7"/>
        <v>0</v>
      </c>
      <c r="Y68" s="270"/>
      <c r="Z68" s="270"/>
      <c r="AB68" s="272" t="str">
        <f t="shared" ca="1" si="8"/>
        <v>GoldUnited Precious Metal Refining, Inc.</v>
      </c>
    </row>
    <row r="69" spans="1:28" s="271" customFormat="1" ht="20">
      <c r="A69" s="214" t="s">
        <v>740</v>
      </c>
      <c r="B69" s="215" t="str">
        <f ca="1">IF(LEN(A69)=0,"",INDEX('Smelter Look-up'!$A:$A,MATCH($A69,'Smelter Look-up'!$E:$E,0)))</f>
        <v>Gold</v>
      </c>
      <c r="C69" s="219" t="str">
        <f ca="1">IF(LEN(A69)=0,"",INDEX('Smelter Look-up'!$C:$C,MATCH($A69,'Smelter Look-up'!$E:$E,0)))</f>
        <v>Valcambi S.A.</v>
      </c>
      <c r="D69" s="277"/>
      <c r="E69" s="215" t="str">
        <f ca="1">IF(ISERROR($V69),"",OFFSET('Smelter Look-up'!$D$4,$V69-4,0)&amp;"")</f>
        <v>SWITZERLAND</v>
      </c>
      <c r="F69" s="215" t="str">
        <f ca="1">IF(ISERROR($V69),"",OFFSET('Smelter Look-up'!$E$4,$V69-4,0))</f>
        <v>CID002003</v>
      </c>
      <c r="G69" s="215" t="str">
        <f ca="1">IF(C69=$X$4,IF(ISERROR($V69),"Enter smelter details","RMI"),IF(ISERROR($V69),"",OFFSET('Smelter Look-up'!$F$4,$V69-4,0)))</f>
        <v>RMI</v>
      </c>
      <c r="H69" s="216" t="s">
        <v>15667</v>
      </c>
      <c r="I69" s="217" t="str">
        <f ca="1">IF(ISERROR($V69),"",OFFSET('Smelter Look-up'!$H$4,$V69-4,0))</f>
        <v>Balerna</v>
      </c>
      <c r="J69" s="217" t="str">
        <f ca="1">IF(ISERROR($V69),"",OFFSET('Smelter Look-up'!$I$4,$V69-4,0))</f>
        <v>Ticino</v>
      </c>
      <c r="K69" s="267" t="s">
        <v>15667</v>
      </c>
      <c r="L69" s="267" t="s">
        <v>15667</v>
      </c>
      <c r="M69" s="267" t="s">
        <v>15667</v>
      </c>
      <c r="N69" s="267" t="s">
        <v>15667</v>
      </c>
      <c r="O69" s="267" t="s">
        <v>490</v>
      </c>
      <c r="P69" s="218" t="s">
        <v>15667</v>
      </c>
      <c r="Q69" s="268" t="s">
        <v>15667</v>
      </c>
      <c r="R69" s="215" t="str">
        <f ca="1">IF(ISERROR($V69),"",OFFSET('Smelter Look-up'!$C$4,$V69-4,0)&amp;"")</f>
        <v>Valcambi S.A.</v>
      </c>
      <c r="S69" s="222" t="str">
        <f t="shared" ref="S69" ca="1" si="9">IF(B69="","",IF(ISERROR(MATCH($E69,CL,0)),"Unknown",INDIRECT("'C'!$A$"&amp;MATCH($E69,CL,0)+1)))</f>
        <v>CH</v>
      </c>
      <c r="T69" s="222" t="str">
        <f ca="1">IF(B69="","",IF(ISERROR(MATCH($J69,SorP!$B$1:$B$6230,0)),"",INDIRECT("'SorP'!$A$"&amp;MATCH($J69,SorP!$B$1:$B$6230,0))))</f>
        <v>CH-TI</v>
      </c>
      <c r="U69" s="238"/>
      <c r="V69" s="269">
        <f ca="1">IF(C69="",NA(),IF(OR(C69="Smelter not listed",C69="Smelter not yet identified"),MATCH($B69&amp;$D69,'Smelter Look-up'!$J:$J,0),MATCH($B69&amp;$C69,'Smelter Look-up'!$J:$J,0)))</f>
        <v>295</v>
      </c>
      <c r="W69" s="270"/>
      <c r="X69" s="270">
        <f t="shared" ref="X69" ca="1" si="10">IF(AND(C69="Smelter not listed",OR(LEN(D69)=0,LEN(E69)=0)),1,0)</f>
        <v>0</v>
      </c>
      <c r="Y69" s="270"/>
      <c r="Z69" s="270"/>
      <c r="AB69" s="272" t="str">
        <f t="shared" ref="AB69" ca="1" si="11">B69&amp;C69</f>
        <v>GoldValcambi S.A.</v>
      </c>
    </row>
    <row r="70" spans="1:28" s="271" customFormat="1" ht="20">
      <c r="A70" s="214" t="s">
        <v>741</v>
      </c>
      <c r="B70" s="215" t="str">
        <f ca="1">IF(LEN(A70)=0,"",INDEX('Smelter Look-up'!$A:$A,MATCH($A70,'Smelter Look-up'!$E:$E,0)))</f>
        <v>Gold</v>
      </c>
      <c r="C70" s="219" t="str">
        <f ca="1">IF(LEN(A70)=0,"",INDEX('Smelter Look-up'!$C:$C,MATCH($A70,'Smelter Look-up'!$E:$E,0)))</f>
        <v>Western Australian Mint (T/a The Perth Mint)</v>
      </c>
      <c r="D70" s="277"/>
      <c r="E70" s="215" t="str">
        <f ca="1">IF(ISERROR($V70),"",OFFSET('Smelter Look-up'!$D$4,$V70-4,0)&amp;"")</f>
        <v>AUSTRALIA</v>
      </c>
      <c r="F70" s="215" t="str">
        <f ca="1">IF(ISERROR($V70),"",OFFSET('Smelter Look-up'!$E$4,$V70-4,0))</f>
        <v>CID002030</v>
      </c>
      <c r="G70" s="215" t="str">
        <f ca="1">IF(C70=$X$4,IF(ISERROR($V70),"Enter smelter details","RMI"),IF(ISERROR($V70),"",OFFSET('Smelter Look-up'!$F$4,$V70-4,0)))</f>
        <v>RMI</v>
      </c>
      <c r="H70" s="216" t="s">
        <v>15667</v>
      </c>
      <c r="I70" s="217" t="str">
        <f ca="1">IF(ISERROR($V70),"",OFFSET('Smelter Look-up'!$H$4,$V70-4,0))</f>
        <v>Newburn</v>
      </c>
      <c r="J70" s="217" t="str">
        <f ca="1">IF(ISERROR($V70),"",OFFSET('Smelter Look-up'!$I$4,$V70-4,0))</f>
        <v>Western Australia</v>
      </c>
      <c r="K70" s="267" t="s">
        <v>15667</v>
      </c>
      <c r="L70" s="267" t="s">
        <v>15667</v>
      </c>
      <c r="M70" s="267" t="s">
        <v>15667</v>
      </c>
      <c r="N70" s="267" t="s">
        <v>15667</v>
      </c>
      <c r="O70" s="267" t="s">
        <v>490</v>
      </c>
      <c r="P70" s="218" t="s">
        <v>15667</v>
      </c>
      <c r="Q70" s="268" t="s">
        <v>15667</v>
      </c>
      <c r="R70" s="215" t="str">
        <f ca="1">IF(ISERROR($V70),"",OFFSET('Smelter Look-up'!$C$4,$V70-4,0)&amp;"")</f>
        <v>Western Australian Mint (T/a The Perth Mint)</v>
      </c>
      <c r="S70" s="222" t="str">
        <f t="shared" ref="S70:S101" ca="1" si="12">IF(B70="","",IF(ISERROR(MATCH($E70,CL,0)),"Unknown",INDIRECT("'C'!$A$"&amp;MATCH($E70,CL,0)+1)))</f>
        <v>AU</v>
      </c>
      <c r="T70" s="222" t="str">
        <f ca="1">IF(B70="","",IF(ISERROR(MATCH($J70,SorP!$B$1:$B$6230,0)),"",INDIRECT("'SorP'!$A$"&amp;MATCH($J70,SorP!$B$1:$B$6230,0))))</f>
        <v>AU-WA</v>
      </c>
      <c r="U70" s="238"/>
      <c r="V70" s="269">
        <f ca="1">IF(C70="",NA(),IF(OR(C70="Smelter not listed",C70="Smelter not yet identified"),MATCH($B70&amp;$D70,'Smelter Look-up'!$J:$J,0),MATCH($B70&amp;$C70,'Smelter Look-up'!$J:$J,0)))</f>
        <v>298</v>
      </c>
      <c r="W70" s="270"/>
      <c r="X70" s="270">
        <f t="shared" ref="X70:X101" ca="1" si="13">IF(AND(C70="Smelter not listed",OR(LEN(D70)=0,LEN(E70)=0)),1,0)</f>
        <v>0</v>
      </c>
      <c r="Y70" s="270"/>
      <c r="Z70" s="270"/>
      <c r="AB70" s="272" t="str">
        <f t="shared" ref="AB70:AB101" ca="1" si="14">B70&amp;C70</f>
        <v>GoldWestern Australian Mint (T/a The Perth Mint)</v>
      </c>
    </row>
    <row r="71" spans="1:28" s="271" customFormat="1" ht="20">
      <c r="A71" s="214" t="s">
        <v>2221</v>
      </c>
      <c r="B71" s="215" t="str">
        <f ca="1">IF(LEN(A71)=0,"",INDEX('Smelter Look-up'!$A:$A,MATCH($A71,'Smelter Look-up'!$E:$E,0)))</f>
        <v>Gold</v>
      </c>
      <c r="C71" s="219" t="str">
        <f ca="1">IF(LEN(A71)=0,"",INDEX('Smelter Look-up'!$C:$C,MATCH($A71,'Smelter Look-up'!$E:$E,0)))</f>
        <v>WIELAND Edelmetalle GmbH</v>
      </c>
      <c r="D71" s="277"/>
      <c r="E71" s="215" t="str">
        <f ca="1">IF(ISERROR($V71),"",OFFSET('Smelter Look-up'!$D$4,$V71-4,0)&amp;"")</f>
        <v>GERMANY</v>
      </c>
      <c r="F71" s="215" t="str">
        <f ca="1">IF(ISERROR($V71),"",OFFSET('Smelter Look-up'!$E$4,$V71-4,0))</f>
        <v>CID002778</v>
      </c>
      <c r="G71" s="215" t="str">
        <f ca="1">IF(C71=$X$4,IF(ISERROR($V71),"Enter smelter details","RMI"),IF(ISERROR($V71),"",OFFSET('Smelter Look-up'!$F$4,$V71-4,0)))</f>
        <v>RMI</v>
      </c>
      <c r="H71" s="216" t="s">
        <v>15667</v>
      </c>
      <c r="I71" s="217" t="str">
        <f ca="1">IF(ISERROR($V71),"",OFFSET('Smelter Look-up'!$H$4,$V71-4,0))</f>
        <v>Pforzheim</v>
      </c>
      <c r="J71" s="217" t="str">
        <f ca="1">IF(ISERROR($V71),"",OFFSET('Smelter Look-up'!$I$4,$V71-4,0))</f>
        <v>Baden-Württemberg</v>
      </c>
      <c r="K71" s="267" t="s">
        <v>15667</v>
      </c>
      <c r="L71" s="267" t="s">
        <v>15667</v>
      </c>
      <c r="M71" s="267" t="s">
        <v>15667</v>
      </c>
      <c r="N71" s="267" t="s">
        <v>15667</v>
      </c>
      <c r="O71" s="267" t="s">
        <v>490</v>
      </c>
      <c r="P71" s="218" t="s">
        <v>15667</v>
      </c>
      <c r="Q71" s="268" t="s">
        <v>15667</v>
      </c>
      <c r="R71" s="215" t="str">
        <f ca="1">IF(ISERROR($V71),"",OFFSET('Smelter Look-up'!$C$4,$V71-4,0)&amp;"")</f>
        <v>WIELAND Edelmetalle GmbH</v>
      </c>
      <c r="S71" s="222" t="str">
        <f t="shared" ca="1" si="12"/>
        <v>DE</v>
      </c>
      <c r="T71" s="222" t="str">
        <f ca="1">IF(B71="","",IF(ISERROR(MATCH($J71,SorP!$B$1:$B$6230,0)),"",INDIRECT("'SorP'!$A$"&amp;MATCH($J71,SorP!$B$1:$B$6230,0))))</f>
        <v>DE-BW</v>
      </c>
      <c r="U71" s="238"/>
      <c r="V71" s="269">
        <f ca="1">IF(C71="",NA(),IF(OR(C71="Smelter not listed",C71="Smelter not yet identified"),MATCH($B71&amp;$D71,'Smelter Look-up'!$J:$J,0),MATCH($B71&amp;$C71,'Smelter Look-up'!$J:$J,0)))</f>
        <v>299</v>
      </c>
      <c r="W71" s="270"/>
      <c r="X71" s="270">
        <f t="shared" ca="1" si="13"/>
        <v>0</v>
      </c>
      <c r="Y71" s="270"/>
      <c r="Z71" s="270"/>
      <c r="AB71" s="272" t="str">
        <f t="shared" ca="1" si="14"/>
        <v>GoldWIELAND Edelmetalle GmbH</v>
      </c>
    </row>
    <row r="72" spans="1:28" s="271" customFormat="1" ht="27">
      <c r="A72" s="214" t="s">
        <v>745</v>
      </c>
      <c r="B72" s="215" t="str">
        <f ca="1">IF(LEN(A72)=0,"",INDEX('Smelter Look-up'!$A:$A,MATCH($A72,'Smelter Look-up'!$E:$E,0)))</f>
        <v>Gold</v>
      </c>
      <c r="C72" s="219" t="str">
        <f ca="1">IF(LEN(A72)=0,"",INDEX('Smelter Look-up'!$C:$C,MATCH($A72,'Smelter Look-up'!$E:$E,0)))</f>
        <v>Zhongyuan Gold Smelter of Zhongjin Gold Corporation</v>
      </c>
      <c r="D72" s="277"/>
      <c r="E72" s="215" t="str">
        <f ca="1">IF(ISERROR($V72),"",OFFSET('Smelter Look-up'!$D$4,$V72-4,0)&amp;"")</f>
        <v>CHINA</v>
      </c>
      <c r="F72" s="215" t="str">
        <f ca="1">IF(ISERROR($V72),"",OFFSET('Smelter Look-up'!$E$4,$V72-4,0))</f>
        <v>CID002224</v>
      </c>
      <c r="G72" s="215" t="str">
        <f ca="1">IF(C72=$X$4,IF(ISERROR($V72),"Enter smelter details","RMI"),IF(ISERROR($V72),"",OFFSET('Smelter Look-up'!$F$4,$V72-4,0)))</f>
        <v>RMI</v>
      </c>
      <c r="H72" s="216" t="s">
        <v>15667</v>
      </c>
      <c r="I72" s="217" t="str">
        <f ca="1">IF(ISERROR($V72),"",OFFSET('Smelter Look-up'!$H$4,$V72-4,0))</f>
        <v>Sanmenxia</v>
      </c>
      <c r="J72" s="217" t="str">
        <f ca="1">IF(ISERROR($V72),"",OFFSET('Smelter Look-up'!$I$4,$V72-4,0))</f>
        <v>Henan Sheng</v>
      </c>
      <c r="K72" s="267" t="s">
        <v>15667</v>
      </c>
      <c r="L72" s="267" t="s">
        <v>15667</v>
      </c>
      <c r="M72" s="267" t="s">
        <v>15667</v>
      </c>
      <c r="N72" s="267" t="s">
        <v>15667</v>
      </c>
      <c r="O72" s="267" t="s">
        <v>490</v>
      </c>
      <c r="P72" s="218" t="s">
        <v>15667</v>
      </c>
      <c r="Q72" s="268" t="s">
        <v>15667</v>
      </c>
      <c r="R72" s="215" t="str">
        <f ca="1">IF(ISERROR($V72),"",OFFSET('Smelter Look-up'!$C$4,$V72-4,0)&amp;"")</f>
        <v>Zhongyuan Gold Smelter of Zhongjin Gold Corporation</v>
      </c>
      <c r="S72" s="222" t="str">
        <f t="shared" ca="1" si="12"/>
        <v>CN</v>
      </c>
      <c r="T72" s="222" t="str">
        <f ca="1">IF(B72="","",IF(ISERROR(MATCH($J72,SorP!$B$1:$B$6230,0)),"",INDIRECT("'SorP'!$A$"&amp;MATCH($J72,SorP!$B$1:$B$6230,0))))</f>
        <v>CN-HA</v>
      </c>
      <c r="U72" s="238"/>
      <c r="V72" s="269">
        <f ca="1">IF(C72="",NA(),IF(OR(C72="Smelter not listed",C72="Smelter not yet identified"),MATCH($B72&amp;$D72,'Smelter Look-up'!$J:$J,0),MATCH($B72&amp;$C72,'Smelter Look-up'!$J:$J,0)))</f>
        <v>317</v>
      </c>
      <c r="W72" s="270"/>
      <c r="X72" s="270">
        <f t="shared" ca="1" si="13"/>
        <v>0</v>
      </c>
      <c r="Y72" s="270"/>
      <c r="Z72" s="270"/>
      <c r="AB72" s="272" t="str">
        <f t="shared" ca="1" si="14"/>
        <v>GoldZhongyuan Gold Smelter of Zhongjin Gold Corporation</v>
      </c>
    </row>
    <row r="73" spans="1:28" s="271" customFormat="1" ht="20">
      <c r="A73" s="214" t="s">
        <v>792</v>
      </c>
      <c r="B73" s="215" t="str">
        <f ca="1">IF(LEN(A73)=0,"",INDEX('Smelter Look-up'!$A:$A,MATCH($A73,'Smelter Look-up'!$E:$E,0)))</f>
        <v>Tungsten</v>
      </c>
      <c r="C73" s="219" t="str">
        <f ca="1">IF(LEN(A73)=0,"",INDEX('Smelter Look-up'!$C:$C,MATCH($A73,'Smelter Look-up'!$E:$E,0)))</f>
        <v>A.L.M.T. Corp.</v>
      </c>
      <c r="D73" s="277"/>
      <c r="E73" s="215" t="str">
        <f ca="1">IF(ISERROR($V73),"",OFFSET('Smelter Look-up'!$D$4,$V73-4,0)&amp;"")</f>
        <v>JAPAN</v>
      </c>
      <c r="F73" s="215" t="str">
        <f ca="1">IF(ISERROR($V73),"",OFFSET('Smelter Look-up'!$E$4,$V73-4,0))</f>
        <v>CID000004</v>
      </c>
      <c r="G73" s="215" t="str">
        <f ca="1">IF(C73=$X$4,IF(ISERROR($V73),"Enter smelter details","RMI"),IF(ISERROR($V73),"",OFFSET('Smelter Look-up'!$F$4,$V73-4,0)))</f>
        <v>RMI</v>
      </c>
      <c r="H73" s="216" t="s">
        <v>15667</v>
      </c>
      <c r="I73" s="217" t="str">
        <f ca="1">IF(ISERROR($V73),"",OFFSET('Smelter Look-up'!$H$4,$V73-4,0))</f>
        <v>Toyama City</v>
      </c>
      <c r="J73" s="217" t="str">
        <f ca="1">IF(ISERROR($V73),"",OFFSET('Smelter Look-up'!$I$4,$V73-4,0))</f>
        <v>Toyama</v>
      </c>
      <c r="K73" s="267" t="s">
        <v>15667</v>
      </c>
      <c r="L73" s="267" t="s">
        <v>15667</v>
      </c>
      <c r="M73" s="267" t="s">
        <v>15667</v>
      </c>
      <c r="N73" s="267" t="s">
        <v>15667</v>
      </c>
      <c r="O73" s="267" t="s">
        <v>15668</v>
      </c>
      <c r="P73" s="218" t="s">
        <v>489</v>
      </c>
      <c r="Q73" s="268" t="s">
        <v>15667</v>
      </c>
      <c r="R73" s="215" t="str">
        <f ca="1">IF(ISERROR($V73),"",OFFSET('Smelter Look-up'!$C$4,$V73-4,0)&amp;"")</f>
        <v>A.L.M.T. Corp.</v>
      </c>
      <c r="S73" s="222" t="str">
        <f t="shared" ca="1" si="12"/>
        <v>JP</v>
      </c>
      <c r="T73" s="222" t="str">
        <f ca="1">IF(B73="","",IF(ISERROR(MATCH($J73,SorP!$B$1:$B$6230,0)),"",INDIRECT("'SorP'!$A$"&amp;MATCH($J73,SorP!$B$1:$B$6230,0))))</f>
        <v>JP-16</v>
      </c>
      <c r="U73" s="238"/>
      <c r="V73" s="269">
        <f ca="1">IF(C73="",NA(),IF(OR(C73="Smelter not listed",C73="Smelter not yet identified"),MATCH($B73&amp;$D73,'Smelter Look-up'!$J:$J,0),MATCH($B73&amp;$C73,'Smelter Look-up'!$J:$J,0)))</f>
        <v>554</v>
      </c>
      <c r="W73" s="270"/>
      <c r="X73" s="270">
        <f t="shared" ca="1" si="13"/>
        <v>0</v>
      </c>
      <c r="Y73" s="270"/>
      <c r="Z73" s="270"/>
      <c r="AB73" s="272" t="str">
        <f t="shared" ca="1" si="14"/>
        <v>TungstenA.L.M.T. Corp.</v>
      </c>
    </row>
    <row r="74" spans="1:28" s="271" customFormat="1" ht="20">
      <c r="A74" s="214" t="s">
        <v>795</v>
      </c>
      <c r="B74" s="215" t="str">
        <f ca="1">IF(LEN(A74)=0,"",INDEX('Smelter Look-up'!$A:$A,MATCH($A74,'Smelter Look-up'!$E:$E,0)))</f>
        <v>Tungsten</v>
      </c>
      <c r="C74" s="219" t="str">
        <f ca="1">IF(LEN(A74)=0,"",INDEX('Smelter Look-up'!$C:$C,MATCH($A74,'Smelter Look-up'!$E:$E,0)))</f>
        <v>Chongyi Zhangyuan Tungsten Co., Ltd.</v>
      </c>
      <c r="D74" s="277"/>
      <c r="E74" s="215" t="str">
        <f ca="1">IF(ISERROR($V74),"",OFFSET('Smelter Look-up'!$D$4,$V74-4,0)&amp;"")</f>
        <v>CHINA</v>
      </c>
      <c r="F74" s="215" t="str">
        <f ca="1">IF(ISERROR($V74),"",OFFSET('Smelter Look-up'!$E$4,$V74-4,0))</f>
        <v>CID000258</v>
      </c>
      <c r="G74" s="215" t="str">
        <f ca="1">IF(C74=$X$4,IF(ISERROR($V74),"Enter smelter details","RMI"),IF(ISERROR($V74),"",OFFSET('Smelter Look-up'!$F$4,$V74-4,0)))</f>
        <v>RMI</v>
      </c>
      <c r="H74" s="216" t="s">
        <v>15667</v>
      </c>
      <c r="I74" s="217" t="str">
        <f ca="1">IF(ISERROR($V74),"",OFFSET('Smelter Look-up'!$H$4,$V74-4,0))</f>
        <v>Ganzhou</v>
      </c>
      <c r="J74" s="217" t="str">
        <f ca="1">IF(ISERROR($V74),"",OFFSET('Smelter Look-up'!$I$4,$V74-4,0))</f>
        <v>Jiangxi Sheng</v>
      </c>
      <c r="K74" s="267" t="s">
        <v>15667</v>
      </c>
      <c r="L74" s="267" t="s">
        <v>15667</v>
      </c>
      <c r="M74" s="267" t="s">
        <v>15667</v>
      </c>
      <c r="N74" s="267" t="s">
        <v>15667</v>
      </c>
      <c r="O74" s="267" t="s">
        <v>490</v>
      </c>
      <c r="P74" s="218" t="s">
        <v>15667</v>
      </c>
      <c r="Q74" s="268" t="s">
        <v>15667</v>
      </c>
      <c r="R74" s="215" t="str">
        <f ca="1">IF(ISERROR($V74),"",OFFSET('Smelter Look-up'!$C$4,$V74-4,0)&amp;"")</f>
        <v>Chongyi Zhangyuan Tungsten Co., Ltd.</v>
      </c>
      <c r="S74" s="222" t="str">
        <f t="shared" ca="1" si="12"/>
        <v>CN</v>
      </c>
      <c r="T74" s="222" t="str">
        <f ca="1">IF(B74="","",IF(ISERROR(MATCH($J74,SorP!$B$1:$B$6230,0)),"",INDIRECT("'SorP'!$A$"&amp;MATCH($J74,SorP!$B$1:$B$6230,0))))</f>
        <v>CN-JX</v>
      </c>
      <c r="U74" s="238"/>
      <c r="V74" s="269">
        <f ca="1">IF(C74="",NA(),IF(OR(C74="Smelter not listed",C74="Smelter not yet identified"),MATCH($B74&amp;$D74,'Smelter Look-up'!$J:$J,0),MATCH($B74&amp;$C74,'Smelter Look-up'!$J:$J,0)))</f>
        <v>570</v>
      </c>
      <c r="W74" s="270"/>
      <c r="X74" s="270">
        <f t="shared" ca="1" si="13"/>
        <v>0</v>
      </c>
      <c r="Y74" s="270"/>
      <c r="Z74" s="270"/>
      <c r="AB74" s="272" t="str">
        <f t="shared" ca="1" si="14"/>
        <v>TungstenChongyi Zhangyuan Tungsten Co., Ltd.</v>
      </c>
    </row>
    <row r="75" spans="1:28" s="271" customFormat="1" ht="27">
      <c r="A75" s="214" t="s">
        <v>2559</v>
      </c>
      <c r="B75" s="215" t="str">
        <f ca="1">IF(LEN(A75)=0,"",INDEX('Smelter Look-up'!$A:$A,MATCH($A75,'Smelter Look-up'!$E:$E,0)))</f>
        <v>Tungsten</v>
      </c>
      <c r="C75" s="219" t="str">
        <f ca="1">IF(LEN(A75)=0,"",INDEX('Smelter Look-up'!$C:$C,MATCH($A75,'Smelter Look-up'!$E:$E,0)))</f>
        <v>Ganzhou Haichuang Tungsten Co., Ltd.</v>
      </c>
      <c r="D75" s="277"/>
      <c r="E75" s="215" t="str">
        <f ca="1">IF(ISERROR($V75),"",OFFSET('Smelter Look-up'!$D$4,$V75-4,0)&amp;"")</f>
        <v>CHINA</v>
      </c>
      <c r="F75" s="215" t="str">
        <f ca="1">IF(ISERROR($V75),"",OFFSET('Smelter Look-up'!$E$4,$V75-4,0))</f>
        <v>CID002645</v>
      </c>
      <c r="G75" s="215" t="str">
        <f ca="1">IF(C75=$X$4,IF(ISERROR($V75),"Enter smelter details","RMI"),IF(ISERROR($V75),"",OFFSET('Smelter Look-up'!$F$4,$V75-4,0)))</f>
        <v>RMI</v>
      </c>
      <c r="H75" s="216" t="s">
        <v>15667</v>
      </c>
      <c r="I75" s="217" t="str">
        <f ca="1">IF(ISERROR($V75),"",OFFSET('Smelter Look-up'!$H$4,$V75-4,0))</f>
        <v>Ganzhou</v>
      </c>
      <c r="J75" s="217" t="str">
        <f ca="1">IF(ISERROR($V75),"",OFFSET('Smelter Look-up'!$I$4,$V75-4,0))</f>
        <v>Jiangxi Sheng</v>
      </c>
      <c r="K75" s="267" t="s">
        <v>15667</v>
      </c>
      <c r="L75" s="267" t="s">
        <v>15667</v>
      </c>
      <c r="M75" s="267" t="s">
        <v>15667</v>
      </c>
      <c r="N75" s="267" t="s">
        <v>15667</v>
      </c>
      <c r="O75" s="267" t="s">
        <v>15669</v>
      </c>
      <c r="P75" s="218" t="s">
        <v>489</v>
      </c>
      <c r="Q75" s="268" t="s">
        <v>15667</v>
      </c>
      <c r="R75" s="215" t="str">
        <f ca="1">IF(ISERROR($V75),"",OFFSET('Smelter Look-up'!$C$4,$V75-4,0)&amp;"")</f>
        <v>Ganzhou Haichuang Tungsten Co., Ltd.</v>
      </c>
      <c r="S75" s="222" t="str">
        <f t="shared" ca="1" si="12"/>
        <v>CN</v>
      </c>
      <c r="T75" s="222" t="str">
        <f ca="1">IF(B75="","",IF(ISERROR(MATCH($J75,SorP!$B$1:$B$6230,0)),"",INDIRECT("'SorP'!$A$"&amp;MATCH($J75,SorP!$B$1:$B$6230,0))))</f>
        <v>CN-JX</v>
      </c>
      <c r="U75" s="238"/>
      <c r="V75" s="269">
        <f ca="1">IF(C75="",NA(),IF(OR(C75="Smelter not listed",C75="Smelter not yet identified"),MATCH($B75&amp;$D75,'Smelter Look-up'!$J:$J,0),MATCH($B75&amp;$C75,'Smelter Look-up'!$J:$J,0)))</f>
        <v>575</v>
      </c>
      <c r="W75" s="270"/>
      <c r="X75" s="270">
        <f t="shared" ca="1" si="13"/>
        <v>0</v>
      </c>
      <c r="Y75" s="270"/>
      <c r="Z75" s="270"/>
      <c r="AB75" s="272" t="str">
        <f t="shared" ca="1" si="14"/>
        <v>TungstenGanzhou Haichuang Tungsten Co., Ltd.</v>
      </c>
    </row>
    <row r="76" spans="1:28" s="271" customFormat="1" ht="20">
      <c r="A76" s="214" t="s">
        <v>800</v>
      </c>
      <c r="B76" s="215" t="str">
        <f ca="1">IF(LEN(A76)=0,"",INDEX('Smelter Look-up'!$A:$A,MATCH($A76,'Smelter Look-up'!$E:$E,0)))</f>
        <v>Tungsten</v>
      </c>
      <c r="C76" s="219" t="str">
        <f ca="1">IF(LEN(A76)=0,"",INDEX('Smelter Look-up'!$C:$C,MATCH($A76,'Smelter Look-up'!$E:$E,0)))</f>
        <v>Ganzhou Huaxing Tungsten Products Co., Ltd.</v>
      </c>
      <c r="D76" s="277"/>
      <c r="E76" s="215" t="str">
        <f ca="1">IF(ISERROR($V76),"",OFFSET('Smelter Look-up'!$D$4,$V76-4,0)&amp;"")</f>
        <v>CHINA</v>
      </c>
      <c r="F76" s="215" t="str">
        <f ca="1">IF(ISERROR($V76),"",OFFSET('Smelter Look-up'!$E$4,$V76-4,0))</f>
        <v>CID000875</v>
      </c>
      <c r="G76" s="215" t="str">
        <f ca="1">IF(C76=$X$4,IF(ISERROR($V76),"Enter smelter details","RMI"),IF(ISERROR($V76),"",OFFSET('Smelter Look-up'!$F$4,$V76-4,0)))</f>
        <v>RMI</v>
      </c>
      <c r="H76" s="216" t="s">
        <v>15667</v>
      </c>
      <c r="I76" s="217" t="str">
        <f ca="1">IF(ISERROR($V76),"",OFFSET('Smelter Look-up'!$H$4,$V76-4,0))</f>
        <v>Ganzhou</v>
      </c>
      <c r="J76" s="217" t="str">
        <f ca="1">IF(ISERROR($V76),"",OFFSET('Smelter Look-up'!$I$4,$V76-4,0))</f>
        <v>Jiangxi Sheng</v>
      </c>
      <c r="K76" s="267" t="s">
        <v>15667</v>
      </c>
      <c r="L76" s="267" t="s">
        <v>15667</v>
      </c>
      <c r="M76" s="267" t="s">
        <v>15667</v>
      </c>
      <c r="N76" s="267" t="s">
        <v>15667</v>
      </c>
      <c r="O76" s="267" t="s">
        <v>490</v>
      </c>
      <c r="P76" s="218" t="s">
        <v>15667</v>
      </c>
      <c r="Q76" s="268" t="s">
        <v>15667</v>
      </c>
      <c r="R76" s="215" t="str">
        <f ca="1">IF(ISERROR($V76),"",OFFSET('Smelter Look-up'!$C$4,$V76-4,0)&amp;"")</f>
        <v>Ganzhou Huaxing Tungsten Products Co., Ltd.</v>
      </c>
      <c r="S76" s="222" t="str">
        <f t="shared" ca="1" si="12"/>
        <v>CN</v>
      </c>
      <c r="T76" s="222" t="str">
        <f ca="1">IF(B76="","",IF(ISERROR(MATCH($J76,SorP!$B$1:$B$6230,0)),"",INDIRECT("'SorP'!$A$"&amp;MATCH($J76,SorP!$B$1:$B$6230,0))))</f>
        <v>CN-JX</v>
      </c>
      <c r="U76" s="238"/>
      <c r="V76" s="269">
        <f ca="1">IF(C76="",NA(),IF(OR(C76="Smelter not listed",C76="Smelter not yet identified"),MATCH($B76&amp;$D76,'Smelter Look-up'!$J:$J,0),MATCH($B76&amp;$C76,'Smelter Look-up'!$J:$J,0)))</f>
        <v>576</v>
      </c>
      <c r="W76" s="270"/>
      <c r="X76" s="270">
        <f t="shared" ca="1" si="13"/>
        <v>0</v>
      </c>
      <c r="Y76" s="270"/>
      <c r="Z76" s="270"/>
      <c r="AB76" s="272" t="str">
        <f t="shared" ca="1" si="14"/>
        <v>TungstenGanzhou Huaxing Tungsten Products Co., Ltd.</v>
      </c>
    </row>
    <row r="77" spans="1:28" s="271" customFormat="1" ht="20">
      <c r="A77" s="214" t="s">
        <v>140</v>
      </c>
      <c r="B77" s="215" t="str">
        <f ca="1">IF(LEN(A77)=0,"",INDEX('Smelter Look-up'!$A:$A,MATCH($A77,'Smelter Look-up'!$E:$E,0)))</f>
        <v>Tungsten</v>
      </c>
      <c r="C77" s="219" t="str">
        <f ca="1">IF(LEN(A77)=0,"",INDEX('Smelter Look-up'!$C:$C,MATCH($A77,'Smelter Look-up'!$E:$E,0)))</f>
        <v>Ganzhou Jiangwu Ferrotungsten Co., Ltd.</v>
      </c>
      <c r="D77" s="277"/>
      <c r="E77" s="215" t="str">
        <f ca="1">IF(ISERROR($V77),"",OFFSET('Smelter Look-up'!$D$4,$V77-4,0)&amp;"")</f>
        <v>CHINA</v>
      </c>
      <c r="F77" s="215" t="str">
        <f ca="1">IF(ISERROR($V77),"",OFFSET('Smelter Look-up'!$E$4,$V77-4,0))</f>
        <v>CID002315</v>
      </c>
      <c r="G77" s="215" t="str">
        <f ca="1">IF(C77=$X$4,IF(ISERROR($V77),"Enter smelter details","RMI"),IF(ISERROR($V77),"",OFFSET('Smelter Look-up'!$F$4,$V77-4,0)))</f>
        <v>RMI</v>
      </c>
      <c r="H77" s="216" t="s">
        <v>15667</v>
      </c>
      <c r="I77" s="217" t="str">
        <f ca="1">IF(ISERROR($V77),"",OFFSET('Smelter Look-up'!$H$4,$V77-4,0))</f>
        <v>Ganzhou</v>
      </c>
      <c r="J77" s="217" t="str">
        <f ca="1">IF(ISERROR($V77),"",OFFSET('Smelter Look-up'!$I$4,$V77-4,0))</f>
        <v>Jiangxi Sheng</v>
      </c>
      <c r="K77" s="267" t="s">
        <v>15667</v>
      </c>
      <c r="L77" s="267" t="s">
        <v>15667</v>
      </c>
      <c r="M77" s="267" t="s">
        <v>15667</v>
      </c>
      <c r="N77" s="267" t="s">
        <v>15667</v>
      </c>
      <c r="O77" s="267" t="s">
        <v>490</v>
      </c>
      <c r="P77" s="218" t="s">
        <v>15667</v>
      </c>
      <c r="Q77" s="268" t="s">
        <v>15667</v>
      </c>
      <c r="R77" s="215" t="str">
        <f ca="1">IF(ISERROR($V77),"",OFFSET('Smelter Look-up'!$C$4,$V77-4,0)&amp;"")</f>
        <v>Ganzhou Jiangwu Ferrotungsten Co., Ltd.</v>
      </c>
      <c r="S77" s="222" t="str">
        <f t="shared" ca="1" si="12"/>
        <v>CN</v>
      </c>
      <c r="T77" s="222" t="str">
        <f ca="1">IF(B77="","",IF(ISERROR(MATCH($J77,SorP!$B$1:$B$6230,0)),"",INDIRECT("'SorP'!$A$"&amp;MATCH($J77,SorP!$B$1:$B$6230,0))))</f>
        <v>CN-JX</v>
      </c>
      <c r="U77" s="238"/>
      <c r="V77" s="269">
        <f ca="1">IF(C77="",NA(),IF(OR(C77="Smelter not listed",C77="Smelter not yet identified"),MATCH($B77&amp;$D77,'Smelter Look-up'!$J:$J,0),MATCH($B77&amp;$C77,'Smelter Look-up'!$J:$J,0)))</f>
        <v>577</v>
      </c>
      <c r="W77" s="270"/>
      <c r="X77" s="270">
        <f t="shared" ca="1" si="13"/>
        <v>0</v>
      </c>
      <c r="Y77" s="270"/>
      <c r="Z77" s="270"/>
      <c r="AB77" s="272" t="str">
        <f t="shared" ca="1" si="14"/>
        <v>TungstenGanzhou Jiangwu Ferrotungsten Co., Ltd.</v>
      </c>
    </row>
    <row r="78" spans="1:28" s="271" customFormat="1" ht="20">
      <c r="A78" s="214" t="s">
        <v>393</v>
      </c>
      <c r="B78" s="215" t="str">
        <f ca="1">IF(LEN(A78)=0,"",INDEX('Smelter Look-up'!$A:$A,MATCH($A78,'Smelter Look-up'!$E:$E,0)))</f>
        <v>Tungsten</v>
      </c>
      <c r="C78" s="219" t="str">
        <f ca="1">IF(LEN(A78)=0,"",INDEX('Smelter Look-up'!$C:$C,MATCH($A78,'Smelter Look-up'!$E:$E,0)))</f>
        <v>Ganzhou Seadragon W &amp; Mo Co., Ltd.</v>
      </c>
      <c r="D78" s="277"/>
      <c r="E78" s="215" t="str">
        <f ca="1">IF(ISERROR($V78),"",OFFSET('Smelter Look-up'!$D$4,$V78-4,0)&amp;"")</f>
        <v>CHINA</v>
      </c>
      <c r="F78" s="215" t="str">
        <f ca="1">IF(ISERROR($V78),"",OFFSET('Smelter Look-up'!$E$4,$V78-4,0))</f>
        <v>CID002494</v>
      </c>
      <c r="G78" s="215" t="str">
        <f ca="1">IF(C78=$X$4,IF(ISERROR($V78),"Enter smelter details","RMI"),IF(ISERROR($V78),"",OFFSET('Smelter Look-up'!$F$4,$V78-4,0)))</f>
        <v>RMI</v>
      </c>
      <c r="H78" s="216" t="s">
        <v>15667</v>
      </c>
      <c r="I78" s="217" t="str">
        <f ca="1">IF(ISERROR($V78),"",OFFSET('Smelter Look-up'!$H$4,$V78-4,0))</f>
        <v>Ganzhou</v>
      </c>
      <c r="J78" s="217" t="str">
        <f ca="1">IF(ISERROR($V78),"",OFFSET('Smelter Look-up'!$I$4,$V78-4,0))</f>
        <v>Jiangxi Sheng</v>
      </c>
      <c r="K78" s="267" t="s">
        <v>15667</v>
      </c>
      <c r="L78" s="267" t="s">
        <v>15667</v>
      </c>
      <c r="M78" s="267" t="s">
        <v>15667</v>
      </c>
      <c r="N78" s="267" t="s">
        <v>15667</v>
      </c>
      <c r="O78" s="267" t="s">
        <v>490</v>
      </c>
      <c r="P78" s="218" t="s">
        <v>15667</v>
      </c>
      <c r="Q78" s="268" t="s">
        <v>15667</v>
      </c>
      <c r="R78" s="215" t="str">
        <f ca="1">IF(ISERROR($V78),"",OFFSET('Smelter Look-up'!$C$4,$V78-4,0)&amp;"")</f>
        <v>Ganzhou Seadragon W &amp; Mo Co., Ltd.</v>
      </c>
      <c r="S78" s="222" t="str">
        <f t="shared" ca="1" si="12"/>
        <v>CN</v>
      </c>
      <c r="T78" s="222" t="str">
        <f ca="1">IF(B78="","",IF(ISERROR(MATCH($J78,SorP!$B$1:$B$6230,0)),"",INDIRECT("'SorP'!$A$"&amp;MATCH($J78,SorP!$B$1:$B$6230,0))))</f>
        <v>CN-JX</v>
      </c>
      <c r="U78" s="238"/>
      <c r="V78" s="269">
        <f ca="1">IF(C78="",NA(),IF(OR(C78="Smelter not listed",C78="Smelter not yet identified"),MATCH($B78&amp;$D78,'Smelter Look-up'!$J:$J,0),MATCH($B78&amp;$C78,'Smelter Look-up'!$J:$J,0)))</f>
        <v>578</v>
      </c>
      <c r="W78" s="270"/>
      <c r="X78" s="270">
        <f t="shared" ca="1" si="13"/>
        <v>0</v>
      </c>
      <c r="Y78" s="270"/>
      <c r="Z78" s="270"/>
      <c r="AB78" s="272" t="str">
        <f t="shared" ca="1" si="14"/>
        <v>TungstenGanzhou Seadragon W &amp; Mo Co., Ltd.</v>
      </c>
    </row>
    <row r="79" spans="1:28" s="271" customFormat="1" ht="27">
      <c r="A79" s="214" t="s">
        <v>796</v>
      </c>
      <c r="B79" s="215" t="str">
        <f ca="1">IF(LEN(A79)=0,"",INDEX('Smelter Look-up'!$A:$A,MATCH($A79,'Smelter Look-up'!$E:$E,0)))</f>
        <v>Tungsten</v>
      </c>
      <c r="C79" s="219" t="str">
        <f ca="1">IF(LEN(A79)=0,"",INDEX('Smelter Look-up'!$C:$C,MATCH($A79,'Smelter Look-up'!$E:$E,0)))</f>
        <v>Global Tungsten &amp; Powders Corp.</v>
      </c>
      <c r="D79" s="277"/>
      <c r="E79" s="215" t="str">
        <f ca="1">IF(ISERROR($V79),"",OFFSET('Smelter Look-up'!$D$4,$V79-4,0)&amp;"")</f>
        <v>UNITED STATES OF AMERICA</v>
      </c>
      <c r="F79" s="215" t="str">
        <f ca="1">IF(ISERROR($V79),"",OFFSET('Smelter Look-up'!$E$4,$V79-4,0))</f>
        <v>CID000568</v>
      </c>
      <c r="G79" s="215" t="str">
        <f ca="1">IF(C79=$X$4,IF(ISERROR($V79),"Enter smelter details","RMI"),IF(ISERROR($V79),"",OFFSET('Smelter Look-up'!$F$4,$V79-4,0)))</f>
        <v>RMI</v>
      </c>
      <c r="H79" s="216" t="s">
        <v>15667</v>
      </c>
      <c r="I79" s="217" t="str">
        <f ca="1">IF(ISERROR($V79),"",OFFSET('Smelter Look-up'!$H$4,$V79-4,0))</f>
        <v>Towanda</v>
      </c>
      <c r="J79" s="217" t="str">
        <f ca="1">IF(ISERROR($V79),"",OFFSET('Smelter Look-up'!$I$4,$V79-4,0))</f>
        <v>Pennsylvania</v>
      </c>
      <c r="K79" s="267" t="s">
        <v>15667</v>
      </c>
      <c r="L79" s="267" t="s">
        <v>15667</v>
      </c>
      <c r="M79" s="267" t="s">
        <v>15667</v>
      </c>
      <c r="N79" s="267" t="s">
        <v>15667</v>
      </c>
      <c r="O79" s="267" t="s">
        <v>15668</v>
      </c>
      <c r="P79" s="218" t="s">
        <v>489</v>
      </c>
      <c r="Q79" s="268" t="s">
        <v>15667</v>
      </c>
      <c r="R79" s="215" t="str">
        <f ca="1">IF(ISERROR($V79),"",OFFSET('Smelter Look-up'!$C$4,$V79-4,0)&amp;"")</f>
        <v>Global Tungsten &amp; Powders Corp.</v>
      </c>
      <c r="S79" s="222" t="str">
        <f t="shared" ca="1" si="12"/>
        <v>US</v>
      </c>
      <c r="T79" s="222" t="str">
        <f ca="1">IF(B79="","",IF(ISERROR(MATCH($J79,SorP!$B$1:$B$6230,0)),"",INDIRECT("'SorP'!$A$"&amp;MATCH($J79,SorP!$B$1:$B$6230,0))))</f>
        <v>US-PA</v>
      </c>
      <c r="U79" s="238"/>
      <c r="V79" s="269">
        <f ca="1">IF(C79="",NA(),IF(OR(C79="Smelter not listed",C79="Smelter not yet identified"),MATCH($B79&amp;$D79,'Smelter Look-up'!$J:$J,0),MATCH($B79&amp;$C79,'Smelter Look-up'!$J:$J,0)))</f>
        <v>580</v>
      </c>
      <c r="W79" s="270"/>
      <c r="X79" s="270">
        <f t="shared" ca="1" si="13"/>
        <v>0</v>
      </c>
      <c r="Y79" s="270"/>
      <c r="Z79" s="270"/>
      <c r="AB79" s="272" t="str">
        <f t="shared" ca="1" si="14"/>
        <v>TungstenGlobal Tungsten &amp; Powders Corp.</v>
      </c>
    </row>
    <row r="80" spans="1:28" s="271" customFormat="1" ht="20">
      <c r="A80" s="214" t="s">
        <v>794</v>
      </c>
      <c r="B80" s="215" t="str">
        <f ca="1">IF(LEN(A80)=0,"",INDEX('Smelter Look-up'!$A:$A,MATCH($A80,'Smelter Look-up'!$E:$E,0)))</f>
        <v>Tungsten</v>
      </c>
      <c r="C80" s="219" t="str">
        <f ca="1">IF(LEN(A80)=0,"",INDEX('Smelter Look-up'!$C:$C,MATCH($A80,'Smelter Look-up'!$E:$E,0)))</f>
        <v>Guangdong Xianglu Tungsten Co., Ltd.</v>
      </c>
      <c r="D80" s="277"/>
      <c r="E80" s="215" t="str">
        <f ca="1">IF(ISERROR($V80),"",OFFSET('Smelter Look-up'!$D$4,$V80-4,0)&amp;"")</f>
        <v>CHINA</v>
      </c>
      <c r="F80" s="215" t="str">
        <f ca="1">IF(ISERROR($V80),"",OFFSET('Smelter Look-up'!$E$4,$V80-4,0))</f>
        <v>CID000218</v>
      </c>
      <c r="G80" s="215" t="str">
        <f ca="1">IF(C80=$X$4,IF(ISERROR($V80),"Enter smelter details","RMI"),IF(ISERROR($V80),"",OFFSET('Smelter Look-up'!$F$4,$V80-4,0)))</f>
        <v>RMI</v>
      </c>
      <c r="H80" s="216" t="s">
        <v>15667</v>
      </c>
      <c r="I80" s="217" t="str">
        <f ca="1">IF(ISERROR($V80),"",OFFSET('Smelter Look-up'!$H$4,$V80-4,0))</f>
        <v>Chaozhou</v>
      </c>
      <c r="J80" s="217" t="str">
        <f ca="1">IF(ISERROR($V80),"",OFFSET('Smelter Look-up'!$I$4,$V80-4,0))</f>
        <v>Guangdong Sheng</v>
      </c>
      <c r="K80" s="267" t="s">
        <v>15667</v>
      </c>
      <c r="L80" s="267" t="s">
        <v>15667</v>
      </c>
      <c r="M80" s="267" t="s">
        <v>15667</v>
      </c>
      <c r="N80" s="267" t="s">
        <v>15667</v>
      </c>
      <c r="O80" s="267" t="s">
        <v>490</v>
      </c>
      <c r="P80" s="218" t="s">
        <v>15667</v>
      </c>
      <c r="Q80" s="268" t="s">
        <v>15667</v>
      </c>
      <c r="R80" s="215" t="str">
        <f ca="1">IF(ISERROR($V80),"",OFFSET('Smelter Look-up'!$C$4,$V80-4,0)&amp;"")</f>
        <v>Guangdong Xianglu Tungsten Co., Ltd.</v>
      </c>
      <c r="S80" s="222" t="str">
        <f t="shared" ca="1" si="12"/>
        <v>CN</v>
      </c>
      <c r="T80" s="222" t="str">
        <f ca="1">IF(B80="","",IF(ISERROR(MATCH($J80,SorP!$B$1:$B$6230,0)),"",INDIRECT("'SorP'!$A$"&amp;MATCH($J80,SorP!$B$1:$B$6230,0))))</f>
        <v>CN-GD</v>
      </c>
      <c r="U80" s="238"/>
      <c r="V80" s="269">
        <f ca="1">IF(C80="",NA(),IF(OR(C80="Smelter not listed",C80="Smelter not yet identified"),MATCH($B80&amp;$D80,'Smelter Look-up'!$J:$J,0),MATCH($B80&amp;$C80,'Smelter Look-up'!$J:$J,0)))</f>
        <v>582</v>
      </c>
      <c r="W80" s="270"/>
      <c r="X80" s="270">
        <f t="shared" ca="1" si="13"/>
        <v>0</v>
      </c>
      <c r="Y80" s="270"/>
      <c r="Z80" s="270"/>
      <c r="AB80" s="272" t="str">
        <f t="shared" ca="1" si="14"/>
        <v>TungstenGuangdong Xianglu Tungsten Co., Ltd.</v>
      </c>
    </row>
    <row r="81" spans="1:28" s="271" customFormat="1" ht="20">
      <c r="A81" s="214" t="s">
        <v>1428</v>
      </c>
      <c r="B81" s="215" t="str">
        <f ca="1">IF(LEN(A81)=0,"",INDEX('Smelter Look-up'!$A:$A,MATCH($A81,'Smelter Look-up'!$E:$E,0)))</f>
        <v>Tungsten</v>
      </c>
      <c r="C81" s="219" t="str">
        <f ca="1">IF(LEN(A81)=0,"",INDEX('Smelter Look-up'!$C:$C,MATCH($A81,'Smelter Look-up'!$E:$E,0)))</f>
        <v>H.C. Starck Tungsten GmbH</v>
      </c>
      <c r="D81" s="277"/>
      <c r="E81" s="215" t="str">
        <f ca="1">IF(ISERROR($V81),"",OFFSET('Smelter Look-up'!$D$4,$V81-4,0)&amp;"")</f>
        <v>GERMANY</v>
      </c>
      <c r="F81" s="215" t="str">
        <f ca="1">IF(ISERROR($V81),"",OFFSET('Smelter Look-up'!$E$4,$V81-4,0))</f>
        <v>CID002541</v>
      </c>
      <c r="G81" s="215" t="str">
        <f ca="1">IF(C81=$X$4,IF(ISERROR($V81),"Enter smelter details","RMI"),IF(ISERROR($V81),"",OFFSET('Smelter Look-up'!$F$4,$V81-4,0)))</f>
        <v>RMI</v>
      </c>
      <c r="H81" s="216" t="s">
        <v>15667</v>
      </c>
      <c r="I81" s="217" t="str">
        <f ca="1">IF(ISERROR($V81),"",OFFSET('Smelter Look-up'!$H$4,$V81-4,0))</f>
        <v>Goslar</v>
      </c>
      <c r="J81" s="217" t="str">
        <f ca="1">IF(ISERROR($V81),"",OFFSET('Smelter Look-up'!$I$4,$V81-4,0))</f>
        <v>Niedersachsen</v>
      </c>
      <c r="K81" s="267" t="s">
        <v>15667</v>
      </c>
      <c r="L81" s="267" t="s">
        <v>15667</v>
      </c>
      <c r="M81" s="267" t="s">
        <v>15667</v>
      </c>
      <c r="N81" s="267" t="s">
        <v>15667</v>
      </c>
      <c r="O81" s="267" t="s">
        <v>490</v>
      </c>
      <c r="P81" s="218" t="s">
        <v>15667</v>
      </c>
      <c r="Q81" s="268" t="s">
        <v>15667</v>
      </c>
      <c r="R81" s="215" t="str">
        <f ca="1">IF(ISERROR($V81),"",OFFSET('Smelter Look-up'!$C$4,$V81-4,0)&amp;"")</f>
        <v>H.C. Starck Tungsten GmbH</v>
      </c>
      <c r="S81" s="222" t="str">
        <f t="shared" ca="1" si="12"/>
        <v>DE</v>
      </c>
      <c r="T81" s="222" t="str">
        <f ca="1">IF(B81="","",IF(ISERROR(MATCH($J81,SorP!$B$1:$B$6230,0)),"",INDIRECT("'SorP'!$A$"&amp;MATCH($J81,SorP!$B$1:$B$6230,0))))</f>
        <v>DE-NI</v>
      </c>
      <c r="U81" s="238"/>
      <c r="V81" s="269">
        <f ca="1">IF(C81="",NA(),IF(OR(C81="Smelter not listed",C81="Smelter not yet identified"),MATCH($B81&amp;$D81,'Smelter Look-up'!$J:$J,0),MATCH($B81&amp;$C81,'Smelter Look-up'!$J:$J,0)))</f>
        <v>584</v>
      </c>
      <c r="W81" s="270"/>
      <c r="X81" s="270">
        <f t="shared" ca="1" si="13"/>
        <v>0</v>
      </c>
      <c r="Y81" s="270"/>
      <c r="Z81" s="270"/>
      <c r="AB81" s="272" t="str">
        <f t="shared" ca="1" si="14"/>
        <v>TungstenH.C. Starck Tungsten GmbH</v>
      </c>
    </row>
    <row r="82" spans="1:28" s="271" customFormat="1" ht="27">
      <c r="A82" s="214" t="s">
        <v>797</v>
      </c>
      <c r="B82" s="215" t="str">
        <f ca="1">IF(LEN(A82)=0,"",INDEX('Smelter Look-up'!$A:$A,MATCH($A82,'Smelter Look-up'!$E:$E,0)))</f>
        <v>Tungsten</v>
      </c>
      <c r="C82" s="219" t="str">
        <f ca="1">IF(LEN(A82)=0,"",INDEX('Smelter Look-up'!$C:$C,MATCH($A82,'Smelter Look-up'!$E:$E,0)))</f>
        <v>Hunan Chenzhou Mining Co., Ltd.</v>
      </c>
      <c r="D82" s="277"/>
      <c r="E82" s="215" t="str">
        <f ca="1">IF(ISERROR($V82),"",OFFSET('Smelter Look-up'!$D$4,$V82-4,0)&amp;"")</f>
        <v>CHINA</v>
      </c>
      <c r="F82" s="215" t="str">
        <f ca="1">IF(ISERROR($V82),"",OFFSET('Smelter Look-up'!$E$4,$V82-4,0))</f>
        <v>CID000766</v>
      </c>
      <c r="G82" s="215" t="str">
        <f ca="1">IF(C82=$X$4,IF(ISERROR($V82),"Enter smelter details","RMI"),IF(ISERROR($V82),"",OFFSET('Smelter Look-up'!$F$4,$V82-4,0)))</f>
        <v>RMI</v>
      </c>
      <c r="H82" s="216" t="s">
        <v>15667</v>
      </c>
      <c r="I82" s="217" t="str">
        <f ca="1">IF(ISERROR($V82),"",OFFSET('Smelter Look-up'!$H$4,$V82-4,0))</f>
        <v>Yuanling</v>
      </c>
      <c r="J82" s="217" t="str">
        <f ca="1">IF(ISERROR($V82),"",OFFSET('Smelter Look-up'!$I$4,$V82-4,0))</f>
        <v>Hunan Sheng</v>
      </c>
      <c r="K82" s="267" t="s">
        <v>15667</v>
      </c>
      <c r="L82" s="267" t="s">
        <v>15667</v>
      </c>
      <c r="M82" s="267" t="s">
        <v>15667</v>
      </c>
      <c r="N82" s="267" t="s">
        <v>15667</v>
      </c>
      <c r="O82" s="267" t="s">
        <v>15669</v>
      </c>
      <c r="P82" s="218" t="s">
        <v>489</v>
      </c>
      <c r="Q82" s="268" t="s">
        <v>15667</v>
      </c>
      <c r="R82" s="215" t="str">
        <f ca="1">IF(ISERROR($V82),"",OFFSET('Smelter Look-up'!$C$4,$V82-4,0)&amp;"")</f>
        <v>Hunan Chenzhou Mining Co., Ltd.</v>
      </c>
      <c r="S82" s="222" t="str">
        <f t="shared" ca="1" si="12"/>
        <v>CN</v>
      </c>
      <c r="T82" s="222" t="str">
        <f ca="1">IF(B82="","",IF(ISERROR(MATCH($J82,SorP!$B$1:$B$6230,0)),"",INDIRECT("'SorP'!$A$"&amp;MATCH($J82,SorP!$B$1:$B$6230,0))))</f>
        <v>CN-HN</v>
      </c>
      <c r="U82" s="238"/>
      <c r="V82" s="269">
        <f ca="1">IF(C82="",NA(),IF(OR(C82="Smelter not listed",C82="Smelter not yet identified"),MATCH($B82&amp;$D82,'Smelter Look-up'!$J:$J,0),MATCH($B82&amp;$C82,'Smelter Look-up'!$J:$J,0)))</f>
        <v>588</v>
      </c>
      <c r="W82" s="270"/>
      <c r="X82" s="270">
        <f t="shared" ca="1" si="13"/>
        <v>0</v>
      </c>
      <c r="Y82" s="270"/>
      <c r="Z82" s="270"/>
      <c r="AB82" s="272" t="str">
        <f t="shared" ca="1" si="14"/>
        <v>TungstenHunan Chenzhou Mining Co., Ltd.</v>
      </c>
    </row>
    <row r="83" spans="1:28" s="271" customFormat="1" ht="20">
      <c r="A83" s="214" t="s">
        <v>798</v>
      </c>
      <c r="B83" s="215" t="str">
        <f ca="1">IF(LEN(A83)=0,"",INDEX('Smelter Look-up'!$A:$A,MATCH($A83,'Smelter Look-up'!$E:$E,0)))</f>
        <v>Tungsten</v>
      </c>
      <c r="C83" s="219" t="str">
        <f ca="1">IF(LEN(A83)=0,"",INDEX('Smelter Look-up'!$C:$C,MATCH($A83,'Smelter Look-up'!$E:$E,0)))</f>
        <v>Hunan Chunchang Nonferrous Metals Co., Ltd.</v>
      </c>
      <c r="D83" s="277"/>
      <c r="E83" s="215" t="str">
        <f ca="1">IF(ISERROR($V83),"",OFFSET('Smelter Look-up'!$D$4,$V83-4,0)&amp;"")</f>
        <v>CHINA</v>
      </c>
      <c r="F83" s="215" t="str">
        <f ca="1">IF(ISERROR($V83),"",OFFSET('Smelter Look-up'!$E$4,$V83-4,0))</f>
        <v>CID000769</v>
      </c>
      <c r="G83" s="215" t="str">
        <f ca="1">IF(C83=$X$4,IF(ISERROR($V83),"Enter smelter details","RMI"),IF(ISERROR($V83),"",OFFSET('Smelter Look-up'!$F$4,$V83-4,0)))</f>
        <v>RMI</v>
      </c>
      <c r="H83" s="216" t="s">
        <v>15667</v>
      </c>
      <c r="I83" s="217" t="str">
        <f ca="1">IF(ISERROR($V83),"",OFFSET('Smelter Look-up'!$H$4,$V83-4,0))</f>
        <v>Hengyang</v>
      </c>
      <c r="J83" s="217" t="str">
        <f ca="1">IF(ISERROR($V83),"",OFFSET('Smelter Look-up'!$I$4,$V83-4,0))</f>
        <v>Hunan Sheng</v>
      </c>
      <c r="K83" s="267" t="s">
        <v>15667</v>
      </c>
      <c r="L83" s="267" t="s">
        <v>15667</v>
      </c>
      <c r="M83" s="267" t="s">
        <v>15667</v>
      </c>
      <c r="N83" s="267" t="s">
        <v>15667</v>
      </c>
      <c r="O83" s="267" t="s">
        <v>490</v>
      </c>
      <c r="P83" s="218" t="s">
        <v>15667</v>
      </c>
      <c r="Q83" s="268" t="s">
        <v>15667</v>
      </c>
      <c r="R83" s="215" t="str">
        <f ca="1">IF(ISERROR($V83),"",OFFSET('Smelter Look-up'!$C$4,$V83-4,0)&amp;"")</f>
        <v>Hunan Chunchang Nonferrous Metals Co., Ltd.</v>
      </c>
      <c r="S83" s="222" t="str">
        <f t="shared" ca="1" si="12"/>
        <v>CN</v>
      </c>
      <c r="T83" s="222" t="str">
        <f ca="1">IF(B83="","",IF(ISERROR(MATCH($J83,SorP!$B$1:$B$6230,0)),"",INDIRECT("'SorP'!$A$"&amp;MATCH($J83,SorP!$B$1:$B$6230,0))))</f>
        <v>CN-HN</v>
      </c>
      <c r="U83" s="238"/>
      <c r="V83" s="269">
        <f ca="1">IF(C83="",NA(),IF(OR(C83="Smelter not listed",C83="Smelter not yet identified"),MATCH($B83&amp;$D83,'Smelter Look-up'!$J:$J,0),MATCH($B83&amp;$C83,'Smelter Look-up'!$J:$J,0)))</f>
        <v>590</v>
      </c>
      <c r="W83" s="270"/>
      <c r="X83" s="270">
        <f t="shared" ca="1" si="13"/>
        <v>0</v>
      </c>
      <c r="Y83" s="270"/>
      <c r="Z83" s="270"/>
      <c r="AB83" s="272" t="str">
        <f t="shared" ca="1" si="14"/>
        <v>TungstenHunan Chunchang Nonferrous Metals Co., Ltd.</v>
      </c>
    </row>
    <row r="84" spans="1:28" s="271" customFormat="1" ht="20">
      <c r="A84" s="214" t="s">
        <v>1406</v>
      </c>
      <c r="B84" s="215" t="str">
        <f ca="1">IF(LEN(A84)=0,"",INDEX('Smelter Look-up'!$A:$A,MATCH($A84,'Smelter Look-up'!$E:$E,0)))</f>
        <v>Tungsten</v>
      </c>
      <c r="C84" s="219" t="str">
        <f ca="1">IF(LEN(A84)=0,"",INDEX('Smelter Look-up'!$C:$C,MATCH($A84,'Smelter Look-up'!$E:$E,0)))</f>
        <v>Chenzhou Diamond Tungsten Products Co., Ltd.</v>
      </c>
      <c r="D84" s="277"/>
      <c r="E84" s="215" t="str">
        <f ca="1">IF(ISERROR($V84),"",OFFSET('Smelter Look-up'!$D$4,$V84-4,0)&amp;"")</f>
        <v>CHINA</v>
      </c>
      <c r="F84" s="215" t="str">
        <f ca="1">IF(ISERROR($V84),"",OFFSET('Smelter Look-up'!$E$4,$V84-4,0))</f>
        <v>CID002513</v>
      </c>
      <c r="G84" s="215" t="str">
        <f ca="1">IF(C84=$X$4,IF(ISERROR($V84),"Enter smelter details","RMI"),IF(ISERROR($V84),"",OFFSET('Smelter Look-up'!$F$4,$V84-4,0)))</f>
        <v>RMI</v>
      </c>
      <c r="H84" s="216" t="s">
        <v>15667</v>
      </c>
      <c r="I84" s="217" t="str">
        <f ca="1">IF(ISERROR($V84),"",OFFSET('Smelter Look-up'!$H$4,$V84-4,0))</f>
        <v>Chenzhou</v>
      </c>
      <c r="J84" s="217" t="str">
        <f ca="1">IF(ISERROR($V84),"",OFFSET('Smelter Look-up'!$I$4,$V84-4,0))</f>
        <v>Hunan Sheng</v>
      </c>
      <c r="K84" s="267" t="s">
        <v>15667</v>
      </c>
      <c r="L84" s="267" t="s">
        <v>15667</v>
      </c>
      <c r="M84" s="267" t="s">
        <v>15667</v>
      </c>
      <c r="N84" s="267" t="s">
        <v>15667</v>
      </c>
      <c r="O84" s="267" t="s">
        <v>490</v>
      </c>
      <c r="P84" s="218" t="s">
        <v>15667</v>
      </c>
      <c r="Q84" s="268" t="s">
        <v>15667</v>
      </c>
      <c r="R84" s="215" t="str">
        <f ca="1">IF(ISERROR($V84),"",OFFSET('Smelter Look-up'!$C$4,$V84-4,0)&amp;"")</f>
        <v>Chenzhou Diamond Tungsten Products Co., Ltd.</v>
      </c>
      <c r="S84" s="222" t="str">
        <f t="shared" ca="1" si="12"/>
        <v>CN</v>
      </c>
      <c r="T84" s="222" t="str">
        <f ca="1">IF(B84="","",IF(ISERROR(MATCH($J84,SorP!$B$1:$B$6230,0)),"",INDIRECT("'SorP'!$A$"&amp;MATCH($J84,SorP!$B$1:$B$6230,0))))</f>
        <v>CN-HN</v>
      </c>
      <c r="U84" s="238"/>
      <c r="V84" s="269">
        <f ca="1">IF(C84="",NA(),IF(OR(C84="Smelter not listed",C84="Smelter not yet identified"),MATCH($B84&amp;$D84,'Smelter Look-up'!$J:$J,0),MATCH($B84&amp;$C84,'Smelter Look-up'!$J:$J,0)))</f>
        <v>566</v>
      </c>
      <c r="W84" s="270"/>
      <c r="X84" s="270">
        <f t="shared" ca="1" si="13"/>
        <v>0</v>
      </c>
      <c r="Y84" s="270"/>
      <c r="Z84" s="270"/>
      <c r="AB84" s="272" t="str">
        <f t="shared" ca="1" si="14"/>
        <v>TungstenChenzhou Diamond Tungsten Products Co., Ltd.</v>
      </c>
    </row>
    <row r="85" spans="1:28" s="271" customFormat="1" ht="40.5">
      <c r="A85" s="214" t="s">
        <v>1858</v>
      </c>
      <c r="B85" s="215" t="str">
        <f ca="1">IF(LEN(A85)=0,"",INDEX('Smelter Look-up'!$A:$A,MATCH($A85,'Smelter Look-up'!$E:$E,0)))</f>
        <v>Tungsten</v>
      </c>
      <c r="C85" s="219" t="str">
        <f ca="1">IF(LEN(A85)=0,"",INDEX('Smelter Look-up'!$C:$C,MATCH($A85,'Smelter Look-up'!$E:$E,0)))</f>
        <v>Hydrometallurg, JSC</v>
      </c>
      <c r="D85" s="277"/>
      <c r="E85" s="215" t="str">
        <f ca="1">IF(ISERROR($V85),"",OFFSET('Smelter Look-up'!$D$4,$V85-4,0)&amp;"")</f>
        <v>RUSSIAN FEDERATION</v>
      </c>
      <c r="F85" s="215" t="str">
        <f ca="1">IF(ISERROR($V85),"",OFFSET('Smelter Look-up'!$E$4,$V85-4,0))</f>
        <v>CID002649</v>
      </c>
      <c r="G85" s="215" t="str">
        <f ca="1">IF(C85=$X$4,IF(ISERROR($V85),"Enter smelter details","RMI"),IF(ISERROR($V85),"",OFFSET('Smelter Look-up'!$F$4,$V85-4,0)))</f>
        <v>RMI</v>
      </c>
      <c r="H85" s="216" t="s">
        <v>15667</v>
      </c>
      <c r="I85" s="217" t="str">
        <f ca="1">IF(ISERROR($V85),"",OFFSET('Smelter Look-up'!$H$4,$V85-4,0))</f>
        <v>Nalchik</v>
      </c>
      <c r="J85" s="217" t="str">
        <f ca="1">IF(ISERROR($V85),"",OFFSET('Smelter Look-up'!$I$4,$V85-4,0))</f>
        <v>Kabardino-Balkarskaya Respublika</v>
      </c>
      <c r="K85" s="267" t="s">
        <v>15667</v>
      </c>
      <c r="L85" s="267" t="s">
        <v>15667</v>
      </c>
      <c r="M85" s="267" t="s">
        <v>15667</v>
      </c>
      <c r="N85" s="267" t="s">
        <v>15667</v>
      </c>
      <c r="O85" s="267" t="s">
        <v>490</v>
      </c>
      <c r="P85" s="218" t="s">
        <v>15667</v>
      </c>
      <c r="Q85" s="268" t="s">
        <v>15667</v>
      </c>
      <c r="R85" s="215" t="str">
        <f ca="1">IF(ISERROR($V85),"",OFFSET('Smelter Look-up'!$C$4,$V85-4,0)&amp;"")</f>
        <v>Hydrometallurg, JSC</v>
      </c>
      <c r="S85" s="222" t="str">
        <f t="shared" ca="1" si="12"/>
        <v>RU</v>
      </c>
      <c r="T85" s="222" t="str">
        <f ca="1">IF(B85="","",IF(ISERROR(MATCH($J85,SorP!$B$1:$B$6230,0)),"",INDIRECT("'SorP'!$A$"&amp;MATCH($J85,SorP!$B$1:$B$6230,0))))</f>
        <v>RU-KB</v>
      </c>
      <c r="U85" s="238"/>
      <c r="V85" s="269">
        <f ca="1">IF(C85="",NA(),IF(OR(C85="Smelter not listed",C85="Smelter not yet identified"),MATCH($B85&amp;$D85,'Smelter Look-up'!$J:$J,0),MATCH($B85&amp;$C85,'Smelter Look-up'!$J:$J,0)))</f>
        <v>591</v>
      </c>
      <c r="W85" s="270"/>
      <c r="X85" s="270">
        <f t="shared" ca="1" si="13"/>
        <v>0</v>
      </c>
      <c r="Y85" s="270"/>
      <c r="Z85" s="270"/>
      <c r="AB85" s="272" t="str">
        <f t="shared" ca="1" si="14"/>
        <v>TungstenHydrometallurg, JSC</v>
      </c>
    </row>
    <row r="86" spans="1:28" s="271" customFormat="1" ht="20">
      <c r="A86" s="214" t="s">
        <v>799</v>
      </c>
      <c r="B86" s="215" t="str">
        <f ca="1">IF(LEN(A86)=0,"",INDEX('Smelter Look-up'!$A:$A,MATCH($A86,'Smelter Look-up'!$E:$E,0)))</f>
        <v>Tungsten</v>
      </c>
      <c r="C86" s="219" t="str">
        <f ca="1">IF(LEN(A86)=0,"",INDEX('Smelter Look-up'!$C:$C,MATCH($A86,'Smelter Look-up'!$E:$E,0)))</f>
        <v>Japan New Metals Co., Ltd.</v>
      </c>
      <c r="D86" s="277"/>
      <c r="E86" s="215" t="str">
        <f ca="1">IF(ISERROR($V86),"",OFFSET('Smelter Look-up'!$D$4,$V86-4,0)&amp;"")</f>
        <v>JAPAN</v>
      </c>
      <c r="F86" s="215" t="str">
        <f ca="1">IF(ISERROR($V86),"",OFFSET('Smelter Look-up'!$E$4,$V86-4,0))</f>
        <v>CID000825</v>
      </c>
      <c r="G86" s="215" t="str">
        <f ca="1">IF(C86=$X$4,IF(ISERROR($V86),"Enter smelter details","RMI"),IF(ISERROR($V86),"",OFFSET('Smelter Look-up'!$F$4,$V86-4,0)))</f>
        <v>RMI</v>
      </c>
      <c r="H86" s="216" t="s">
        <v>15667</v>
      </c>
      <c r="I86" s="217" t="str">
        <f ca="1">IF(ISERROR($V86),"",OFFSET('Smelter Look-up'!$H$4,$V86-4,0))</f>
        <v>Akita City</v>
      </c>
      <c r="J86" s="217" t="str">
        <f ca="1">IF(ISERROR($V86),"",OFFSET('Smelter Look-up'!$I$4,$V86-4,0))</f>
        <v>Akita</v>
      </c>
      <c r="K86" s="267" t="s">
        <v>15667</v>
      </c>
      <c r="L86" s="267" t="s">
        <v>15667</v>
      </c>
      <c r="M86" s="267" t="s">
        <v>15667</v>
      </c>
      <c r="N86" s="267" t="s">
        <v>15667</v>
      </c>
      <c r="O86" s="267" t="s">
        <v>15668</v>
      </c>
      <c r="P86" s="218" t="s">
        <v>489</v>
      </c>
      <c r="Q86" s="268" t="s">
        <v>15667</v>
      </c>
      <c r="R86" s="215" t="str">
        <f ca="1">IF(ISERROR($V86),"",OFFSET('Smelter Look-up'!$C$4,$V86-4,0)&amp;"")</f>
        <v>Japan New Metals Co., Ltd.</v>
      </c>
      <c r="S86" s="222" t="str">
        <f t="shared" ca="1" si="12"/>
        <v>JP</v>
      </c>
      <c r="T86" s="222" t="str">
        <f ca="1">IF(B86="","",IF(ISERROR(MATCH($J86,SorP!$B$1:$B$6230,0)),"",INDIRECT("'SorP'!$A$"&amp;MATCH($J86,SorP!$B$1:$B$6230,0))))</f>
        <v>JP-05</v>
      </c>
      <c r="U86" s="238"/>
      <c r="V86" s="269">
        <f ca="1">IF(C86="",NA(),IF(OR(C86="Smelter not listed",C86="Smelter not yet identified"),MATCH($B86&amp;$D86,'Smelter Look-up'!$J:$J,0),MATCH($B86&amp;$C86,'Smelter Look-up'!$J:$J,0)))</f>
        <v>592</v>
      </c>
      <c r="W86" s="270"/>
      <c r="X86" s="270">
        <f t="shared" ca="1" si="13"/>
        <v>0</v>
      </c>
      <c r="Y86" s="270"/>
      <c r="Z86" s="270"/>
      <c r="AB86" s="272" t="str">
        <f t="shared" ca="1" si="14"/>
        <v>TungstenJapan New Metals Co., Ltd.</v>
      </c>
    </row>
    <row r="87" spans="1:28" s="271" customFormat="1" ht="20">
      <c r="A87" s="214" t="s">
        <v>1431</v>
      </c>
      <c r="B87" s="215" t="str">
        <f ca="1">IF(LEN(A87)=0,"",INDEX('Smelter Look-up'!$A:$A,MATCH($A87,'Smelter Look-up'!$E:$E,0)))</f>
        <v>Tungsten</v>
      </c>
      <c r="C87" s="219" t="str">
        <f ca="1">IF(LEN(A87)=0,"",INDEX('Smelter Look-up'!$C:$C,MATCH($A87,'Smelter Look-up'!$E:$E,0)))</f>
        <v>Jiangwu H.C. Starck Tungsten Products Co., Ltd.</v>
      </c>
      <c r="D87" s="277"/>
      <c r="E87" s="215" t="str">
        <f ca="1">IF(ISERROR($V87),"",OFFSET('Smelter Look-up'!$D$4,$V87-4,0)&amp;"")</f>
        <v>CHINA</v>
      </c>
      <c r="F87" s="215" t="str">
        <f ca="1">IF(ISERROR($V87),"",OFFSET('Smelter Look-up'!$E$4,$V87-4,0))</f>
        <v>CID002551</v>
      </c>
      <c r="G87" s="215" t="str">
        <f ca="1">IF(C87=$X$4,IF(ISERROR($V87),"Enter smelter details","RMI"),IF(ISERROR($V87),"",OFFSET('Smelter Look-up'!$F$4,$V87-4,0)))</f>
        <v>RMI</v>
      </c>
      <c r="H87" s="216" t="s">
        <v>15667</v>
      </c>
      <c r="I87" s="217" t="str">
        <f ca="1">IF(ISERROR($V87),"",OFFSET('Smelter Look-up'!$H$4,$V87-4,0))</f>
        <v>Ganzhou</v>
      </c>
      <c r="J87" s="217" t="str">
        <f ca="1">IF(ISERROR($V87),"",OFFSET('Smelter Look-up'!$I$4,$V87-4,0))</f>
        <v>Jiangxi Sheng</v>
      </c>
      <c r="K87" s="267" t="s">
        <v>15667</v>
      </c>
      <c r="L87" s="267" t="s">
        <v>15667</v>
      </c>
      <c r="M87" s="267" t="s">
        <v>15667</v>
      </c>
      <c r="N87" s="267" t="s">
        <v>15667</v>
      </c>
      <c r="O87" s="267" t="s">
        <v>490</v>
      </c>
      <c r="P87" s="218" t="s">
        <v>15667</v>
      </c>
      <c r="Q87" s="268" t="s">
        <v>15667</v>
      </c>
      <c r="R87" s="215" t="str">
        <f ca="1">IF(ISERROR($V87),"",OFFSET('Smelter Look-up'!$C$4,$V87-4,0)&amp;"")</f>
        <v>Jiangwu H.C. Starck Tungsten Products Co., Ltd.</v>
      </c>
      <c r="S87" s="222" t="str">
        <f t="shared" ca="1" si="12"/>
        <v>CN</v>
      </c>
      <c r="T87" s="222" t="str">
        <f ca="1">IF(B87="","",IF(ISERROR(MATCH($J87,SorP!$B$1:$B$6230,0)),"",INDIRECT("'SorP'!$A$"&amp;MATCH($J87,SorP!$B$1:$B$6230,0))))</f>
        <v>CN-JX</v>
      </c>
      <c r="U87" s="238"/>
      <c r="V87" s="269">
        <f ca="1">IF(C87="",NA(),IF(OR(C87="Smelter not listed",C87="Smelter not yet identified"),MATCH($B87&amp;$D87,'Smelter Look-up'!$J:$J,0),MATCH($B87&amp;$C87,'Smelter Look-up'!$J:$J,0)))</f>
        <v>593</v>
      </c>
      <c r="W87" s="270"/>
      <c r="X87" s="270">
        <f t="shared" ca="1" si="13"/>
        <v>0</v>
      </c>
      <c r="Y87" s="270"/>
      <c r="Z87" s="270"/>
      <c r="AB87" s="272" t="str">
        <f t="shared" ca="1" si="14"/>
        <v>TungstenJiangwu H.C. Starck Tungsten Products Co., Ltd.</v>
      </c>
    </row>
    <row r="88" spans="1:28" s="271" customFormat="1" ht="20">
      <c r="A88" s="214" t="s">
        <v>138</v>
      </c>
      <c r="B88" s="215" t="str">
        <f ca="1">IF(LEN(A88)=0,"",INDEX('Smelter Look-up'!$A:$A,MATCH($A88,'Smelter Look-up'!$E:$E,0)))</f>
        <v>Tungsten</v>
      </c>
      <c r="C88" s="219" t="str">
        <f ca="1">IF(LEN(A88)=0,"",INDEX('Smelter Look-up'!$C:$C,MATCH($A88,'Smelter Look-up'!$E:$E,0)))</f>
        <v>Jiangxi Gan Bei Tungsten Co., Ltd.</v>
      </c>
      <c r="D88" s="277"/>
      <c r="E88" s="215" t="str">
        <f ca="1">IF(ISERROR($V88),"",OFFSET('Smelter Look-up'!$D$4,$V88-4,0)&amp;"")</f>
        <v>CHINA</v>
      </c>
      <c r="F88" s="215" t="str">
        <f ca="1">IF(ISERROR($V88),"",OFFSET('Smelter Look-up'!$E$4,$V88-4,0))</f>
        <v>CID002321</v>
      </c>
      <c r="G88" s="215" t="str">
        <f ca="1">IF(C88=$X$4,IF(ISERROR($V88),"Enter smelter details","RMI"),IF(ISERROR($V88),"",OFFSET('Smelter Look-up'!$F$4,$V88-4,0)))</f>
        <v>RMI</v>
      </c>
      <c r="H88" s="216" t="s">
        <v>15667</v>
      </c>
      <c r="I88" s="217" t="str">
        <f ca="1">IF(ISERROR($V88),"",OFFSET('Smelter Look-up'!$H$4,$V88-4,0))</f>
        <v>Xiushui</v>
      </c>
      <c r="J88" s="217" t="str">
        <f ca="1">IF(ISERROR($V88),"",OFFSET('Smelter Look-up'!$I$4,$V88-4,0))</f>
        <v>Jiangxi Sheng</v>
      </c>
      <c r="K88" s="267" t="s">
        <v>15667</v>
      </c>
      <c r="L88" s="267" t="s">
        <v>15667</v>
      </c>
      <c r="M88" s="267" t="s">
        <v>15667</v>
      </c>
      <c r="N88" s="267" t="s">
        <v>15667</v>
      </c>
      <c r="O88" s="267" t="s">
        <v>490</v>
      </c>
      <c r="P88" s="218" t="s">
        <v>15667</v>
      </c>
      <c r="Q88" s="268" t="s">
        <v>15667</v>
      </c>
      <c r="R88" s="215" t="str">
        <f ca="1">IF(ISERROR($V88),"",OFFSET('Smelter Look-up'!$C$4,$V88-4,0)&amp;"")</f>
        <v>Jiangxi Gan Bei Tungsten Co., Ltd.</v>
      </c>
      <c r="S88" s="222" t="str">
        <f t="shared" ca="1" si="12"/>
        <v>CN</v>
      </c>
      <c r="T88" s="222" t="str">
        <f ca="1">IF(B88="","",IF(ISERROR(MATCH($J88,SorP!$B$1:$B$6230,0)),"",INDIRECT("'SorP'!$A$"&amp;MATCH($J88,SorP!$B$1:$B$6230,0))))</f>
        <v>CN-JX</v>
      </c>
      <c r="U88" s="238"/>
      <c r="V88" s="269">
        <f ca="1">IF(C88="",NA(),IF(OR(C88="Smelter not listed",C88="Smelter not yet identified"),MATCH($B88&amp;$D88,'Smelter Look-up'!$J:$J,0),MATCH($B88&amp;$C88,'Smelter Look-up'!$J:$J,0)))</f>
        <v>594</v>
      </c>
      <c r="W88" s="270"/>
      <c r="X88" s="270">
        <f t="shared" ca="1" si="13"/>
        <v>0</v>
      </c>
      <c r="Y88" s="270"/>
      <c r="Z88" s="270"/>
      <c r="AB88" s="272" t="str">
        <f t="shared" ca="1" si="14"/>
        <v>TungstenJiangxi Gan Bei Tungsten Co., Ltd.</v>
      </c>
    </row>
    <row r="89" spans="1:28" s="271" customFormat="1" ht="27">
      <c r="A89" s="214" t="s">
        <v>143</v>
      </c>
      <c r="B89" s="215" t="str">
        <f ca="1">IF(LEN(A89)=0,"",INDEX('Smelter Look-up'!$A:$A,MATCH($A89,'Smelter Look-up'!$E:$E,0)))</f>
        <v>Tungsten</v>
      </c>
      <c r="C89" s="219" t="str">
        <f ca="1">IF(LEN(A89)=0,"",INDEX('Smelter Look-up'!$C:$C,MATCH($A89,'Smelter Look-up'!$E:$E,0)))</f>
        <v>Jiangxi Tonggu Non-ferrous Metallurgical &amp; Chemical Co., Ltd.</v>
      </c>
      <c r="D89" s="277"/>
      <c r="E89" s="215" t="str">
        <f ca="1">IF(ISERROR($V89),"",OFFSET('Smelter Look-up'!$D$4,$V89-4,0)&amp;"")</f>
        <v>CHINA</v>
      </c>
      <c r="F89" s="215" t="str">
        <f ca="1">IF(ISERROR($V89),"",OFFSET('Smelter Look-up'!$E$4,$V89-4,0))</f>
        <v>CID002318</v>
      </c>
      <c r="G89" s="215" t="str">
        <f ca="1">IF(C89=$X$4,IF(ISERROR($V89),"Enter smelter details","RMI"),IF(ISERROR($V89),"",OFFSET('Smelter Look-up'!$F$4,$V89-4,0)))</f>
        <v>RMI</v>
      </c>
      <c r="H89" s="216" t="s">
        <v>15667</v>
      </c>
      <c r="I89" s="217" t="str">
        <f ca="1">IF(ISERROR($V89),"",OFFSET('Smelter Look-up'!$H$4,$V89-4,0))</f>
        <v>Tonggu</v>
      </c>
      <c r="J89" s="217" t="str">
        <f ca="1">IF(ISERROR($V89),"",OFFSET('Smelter Look-up'!$I$4,$V89-4,0))</f>
        <v>Jiangxi Sheng</v>
      </c>
      <c r="K89" s="267" t="s">
        <v>15667</v>
      </c>
      <c r="L89" s="267" t="s">
        <v>15667</v>
      </c>
      <c r="M89" s="267" t="s">
        <v>15667</v>
      </c>
      <c r="N89" s="267" t="s">
        <v>15667</v>
      </c>
      <c r="O89" s="267" t="s">
        <v>490</v>
      </c>
      <c r="P89" s="218" t="s">
        <v>15667</v>
      </c>
      <c r="Q89" s="268" t="s">
        <v>15667</v>
      </c>
      <c r="R89" s="215" t="str">
        <f ca="1">IF(ISERROR($V89),"",OFFSET('Smelter Look-up'!$C$4,$V89-4,0)&amp;"")</f>
        <v>Jiangxi Tonggu Non-ferrous Metallurgical &amp; Chemical Co., Ltd.</v>
      </c>
      <c r="S89" s="222" t="str">
        <f t="shared" ca="1" si="12"/>
        <v>CN</v>
      </c>
      <c r="T89" s="222" t="str">
        <f ca="1">IF(B89="","",IF(ISERROR(MATCH($J89,SorP!$B$1:$B$6230,0)),"",INDIRECT("'SorP'!$A$"&amp;MATCH($J89,SorP!$B$1:$B$6230,0))))</f>
        <v>CN-JX</v>
      </c>
      <c r="U89" s="238"/>
      <c r="V89" s="269">
        <f ca="1">IF(C89="",NA(),IF(OR(C89="Smelter not listed",C89="Smelter not yet identified"),MATCH($B89&amp;$D89,'Smelter Look-up'!$J:$J,0),MATCH($B89&amp;$C89,'Smelter Look-up'!$J:$J,0)))</f>
        <v>596</v>
      </c>
      <c r="W89" s="270"/>
      <c r="X89" s="270">
        <f t="shared" ca="1" si="13"/>
        <v>0</v>
      </c>
      <c r="Y89" s="270"/>
      <c r="Z89" s="270"/>
      <c r="AB89" s="272" t="str">
        <f t="shared" ca="1" si="14"/>
        <v>TungstenJiangxi Tonggu Non-ferrous Metallurgical &amp; Chemical Co., Ltd.</v>
      </c>
    </row>
    <row r="90" spans="1:28" s="271" customFormat="1" ht="20">
      <c r="A90" s="214" t="s">
        <v>142</v>
      </c>
      <c r="B90" s="215" t="str">
        <f ca="1">IF(LEN(A90)=0,"",INDEX('Smelter Look-up'!$A:$A,MATCH($A90,'Smelter Look-up'!$E:$E,0)))</f>
        <v>Tungsten</v>
      </c>
      <c r="C90" s="219" t="str">
        <f ca="1">IF(LEN(A90)=0,"",INDEX('Smelter Look-up'!$C:$C,MATCH($A90,'Smelter Look-up'!$E:$E,0)))</f>
        <v>Jiangxi Xinsheng Tungsten Industry Co., Ltd.</v>
      </c>
      <c r="D90" s="277"/>
      <c r="E90" s="215" t="str">
        <f ca="1">IF(ISERROR($V90),"",OFFSET('Smelter Look-up'!$D$4,$V90-4,0)&amp;"")</f>
        <v>CHINA</v>
      </c>
      <c r="F90" s="215" t="str">
        <f ca="1">IF(ISERROR($V90),"",OFFSET('Smelter Look-up'!$E$4,$V90-4,0))</f>
        <v>CID002317</v>
      </c>
      <c r="G90" s="215" t="str">
        <f ca="1">IF(C90=$X$4,IF(ISERROR($V90),"Enter smelter details","RMI"),IF(ISERROR($V90),"",OFFSET('Smelter Look-up'!$F$4,$V90-4,0)))</f>
        <v>RMI</v>
      </c>
      <c r="H90" s="216" t="s">
        <v>15667</v>
      </c>
      <c r="I90" s="217" t="str">
        <f ca="1">IF(ISERROR($V90),"",OFFSET('Smelter Look-up'!$H$4,$V90-4,0))</f>
        <v>Ganzhou</v>
      </c>
      <c r="J90" s="217" t="str">
        <f ca="1">IF(ISERROR($V90),"",OFFSET('Smelter Look-up'!$I$4,$V90-4,0))</f>
        <v>Jiangxi Sheng</v>
      </c>
      <c r="K90" s="267" t="s">
        <v>15667</v>
      </c>
      <c r="L90" s="267" t="s">
        <v>15667</v>
      </c>
      <c r="M90" s="267" t="s">
        <v>15667</v>
      </c>
      <c r="N90" s="267" t="s">
        <v>15667</v>
      </c>
      <c r="O90" s="267" t="s">
        <v>490</v>
      </c>
      <c r="P90" s="218" t="s">
        <v>15667</v>
      </c>
      <c r="Q90" s="268" t="s">
        <v>15667</v>
      </c>
      <c r="R90" s="215" t="str">
        <f ca="1">IF(ISERROR($V90),"",OFFSET('Smelter Look-up'!$C$4,$V90-4,0)&amp;"")</f>
        <v>Jiangxi Xinsheng Tungsten Industry Co., Ltd.</v>
      </c>
      <c r="S90" s="222" t="str">
        <f t="shared" ca="1" si="12"/>
        <v>CN</v>
      </c>
      <c r="T90" s="222" t="str">
        <f ca="1">IF(B90="","",IF(ISERROR(MATCH($J90,SorP!$B$1:$B$6230,0)),"",INDIRECT("'SorP'!$A$"&amp;MATCH($J90,SorP!$B$1:$B$6230,0))))</f>
        <v>CN-JX</v>
      </c>
      <c r="U90" s="238"/>
      <c r="V90" s="269">
        <f ca="1">IF(C90="",NA(),IF(OR(C90="Smelter not listed",C90="Smelter not yet identified"),MATCH($B90&amp;$D90,'Smelter Look-up'!$J:$J,0),MATCH($B90&amp;$C90,'Smelter Look-up'!$J:$J,0)))</f>
        <v>599</v>
      </c>
      <c r="W90" s="270"/>
      <c r="X90" s="270">
        <f t="shared" ca="1" si="13"/>
        <v>0</v>
      </c>
      <c r="Y90" s="270"/>
      <c r="Z90" s="270"/>
      <c r="AB90" s="272" t="str">
        <f t="shared" ca="1" si="14"/>
        <v>TungstenJiangxi Xinsheng Tungsten Industry Co., Ltd.</v>
      </c>
    </row>
    <row r="91" spans="1:28" s="271" customFormat="1" ht="20">
      <c r="A91" s="214" t="s">
        <v>141</v>
      </c>
      <c r="B91" s="215" t="str">
        <f ca="1">IF(LEN(A91)=0,"",INDEX('Smelter Look-up'!$A:$A,MATCH($A91,'Smelter Look-up'!$E:$E,0)))</f>
        <v>Tungsten</v>
      </c>
      <c r="C91" s="219" t="str">
        <f ca="1">IF(LEN(A91)=0,"",INDEX('Smelter Look-up'!$C:$C,MATCH($A91,'Smelter Look-up'!$E:$E,0)))</f>
        <v>Jiangxi Yaosheng Tungsten Co., Ltd.</v>
      </c>
      <c r="D91" s="277"/>
      <c r="E91" s="215" t="str">
        <f ca="1">IF(ISERROR($V91),"",OFFSET('Smelter Look-up'!$D$4,$V91-4,0)&amp;"")</f>
        <v>CHINA</v>
      </c>
      <c r="F91" s="215" t="str">
        <f ca="1">IF(ISERROR($V91),"",OFFSET('Smelter Look-up'!$E$4,$V91-4,0))</f>
        <v>CID002316</v>
      </c>
      <c r="G91" s="215" t="str">
        <f ca="1">IF(C91=$X$4,IF(ISERROR($V91),"Enter smelter details","RMI"),IF(ISERROR($V91),"",OFFSET('Smelter Look-up'!$F$4,$V91-4,0)))</f>
        <v>RMI</v>
      </c>
      <c r="H91" s="216" t="s">
        <v>15667</v>
      </c>
      <c r="I91" s="217" t="str">
        <f ca="1">IF(ISERROR($V91),"",OFFSET('Smelter Look-up'!$H$4,$V91-4,0))</f>
        <v>Ganzhou</v>
      </c>
      <c r="J91" s="217" t="str">
        <f ca="1">IF(ISERROR($V91),"",OFFSET('Smelter Look-up'!$I$4,$V91-4,0))</f>
        <v>Jiangxi Sheng</v>
      </c>
      <c r="K91" s="267" t="s">
        <v>15667</v>
      </c>
      <c r="L91" s="267" t="s">
        <v>15667</v>
      </c>
      <c r="M91" s="267" t="s">
        <v>15667</v>
      </c>
      <c r="N91" s="267" t="s">
        <v>15667</v>
      </c>
      <c r="O91" s="267" t="s">
        <v>490</v>
      </c>
      <c r="P91" s="218" t="s">
        <v>15667</v>
      </c>
      <c r="Q91" s="268" t="s">
        <v>15667</v>
      </c>
      <c r="R91" s="215" t="str">
        <f ca="1">IF(ISERROR($V91),"",OFFSET('Smelter Look-up'!$C$4,$V91-4,0)&amp;"")</f>
        <v>Jiangxi Yaosheng Tungsten Co., Ltd.</v>
      </c>
      <c r="S91" s="222" t="str">
        <f t="shared" ca="1" si="12"/>
        <v>CN</v>
      </c>
      <c r="T91" s="222" t="str">
        <f ca="1">IF(B91="","",IF(ISERROR(MATCH($J91,SorP!$B$1:$B$6230,0)),"",INDIRECT("'SorP'!$A$"&amp;MATCH($J91,SorP!$B$1:$B$6230,0))))</f>
        <v>CN-JX</v>
      </c>
      <c r="U91" s="238"/>
      <c r="V91" s="269">
        <f ca="1">IF(C91="",NA(),IF(OR(C91="Smelter not listed",C91="Smelter not yet identified"),MATCH($B91&amp;$D91,'Smelter Look-up'!$J:$J,0),MATCH($B91&amp;$C91,'Smelter Look-up'!$J:$J,0)))</f>
        <v>600</v>
      </c>
      <c r="W91" s="270"/>
      <c r="X91" s="270">
        <f t="shared" ca="1" si="13"/>
        <v>0</v>
      </c>
      <c r="Y91" s="270"/>
      <c r="Z91" s="270"/>
      <c r="AB91" s="272" t="str">
        <f t="shared" ca="1" si="14"/>
        <v>TungstenJiangxi Yaosheng Tungsten Co., Ltd.</v>
      </c>
    </row>
    <row r="92" spans="1:28" s="271" customFormat="1" ht="27">
      <c r="A92" s="214" t="s">
        <v>793</v>
      </c>
      <c r="B92" s="215" t="str">
        <f ca="1">IF(LEN(A92)=0,"",INDEX('Smelter Look-up'!$A:$A,MATCH($A92,'Smelter Look-up'!$E:$E,0)))</f>
        <v>Tungsten</v>
      </c>
      <c r="C92" s="219" t="str">
        <f ca="1">IF(LEN(A92)=0,"",INDEX('Smelter Look-up'!$C:$C,MATCH($A92,'Smelter Look-up'!$E:$E,0)))</f>
        <v>Kennametal Huntsville</v>
      </c>
      <c r="D92" s="277"/>
      <c r="E92" s="215" t="str">
        <f ca="1">IF(ISERROR($V92),"",OFFSET('Smelter Look-up'!$D$4,$V92-4,0)&amp;"")</f>
        <v>UNITED STATES OF AMERICA</v>
      </c>
      <c r="F92" s="215" t="str">
        <f ca="1">IF(ISERROR($V92),"",OFFSET('Smelter Look-up'!$E$4,$V92-4,0))</f>
        <v>CID000105</v>
      </c>
      <c r="G92" s="215" t="str">
        <f ca="1">IF(C92=$X$4,IF(ISERROR($V92),"Enter smelter details","RMI"),IF(ISERROR($V92),"",OFFSET('Smelter Look-up'!$F$4,$V92-4,0)))</f>
        <v>RMI</v>
      </c>
      <c r="H92" s="216" t="s">
        <v>15667</v>
      </c>
      <c r="I92" s="217" t="str">
        <f ca="1">IF(ISERROR($V92),"",OFFSET('Smelter Look-up'!$H$4,$V92-4,0))</f>
        <v>Huntsville</v>
      </c>
      <c r="J92" s="217" t="str">
        <f ca="1">IF(ISERROR($V92),"",OFFSET('Smelter Look-up'!$I$4,$V92-4,0))</f>
        <v>Alabama</v>
      </c>
      <c r="K92" s="267" t="s">
        <v>15667</v>
      </c>
      <c r="L92" s="267" t="s">
        <v>15667</v>
      </c>
      <c r="M92" s="267" t="s">
        <v>15667</v>
      </c>
      <c r="N92" s="267" t="s">
        <v>15667</v>
      </c>
      <c r="O92" s="267" t="s">
        <v>490</v>
      </c>
      <c r="P92" s="218" t="s">
        <v>15667</v>
      </c>
      <c r="Q92" s="268" t="s">
        <v>15667</v>
      </c>
      <c r="R92" s="215" t="str">
        <f ca="1">IF(ISERROR($V92),"",OFFSET('Smelter Look-up'!$C$4,$V92-4,0)&amp;"")</f>
        <v>Kennametal Huntsville</v>
      </c>
      <c r="S92" s="222" t="str">
        <f t="shared" ca="1" si="12"/>
        <v>US</v>
      </c>
      <c r="T92" s="222" t="str">
        <f ca="1">IF(B92="","",IF(ISERROR(MATCH($J92,SorP!$B$1:$B$6230,0)),"",INDIRECT("'SorP'!$A$"&amp;MATCH($J92,SorP!$B$1:$B$6230,0))))</f>
        <v>US-AL</v>
      </c>
      <c r="U92" s="238"/>
      <c r="V92" s="269">
        <f ca="1">IF(C92="",NA(),IF(OR(C92="Smelter not listed",C92="Smelter not yet identified"),MATCH($B92&amp;$D92,'Smelter Look-up'!$J:$J,0),MATCH($B92&amp;$C92,'Smelter Look-up'!$J:$J,0)))</f>
        <v>604</v>
      </c>
      <c r="W92" s="270"/>
      <c r="X92" s="270">
        <f t="shared" ca="1" si="13"/>
        <v>0</v>
      </c>
      <c r="Y92" s="270"/>
      <c r="Z92" s="270"/>
      <c r="AB92" s="272" t="str">
        <f t="shared" ca="1" si="14"/>
        <v>TungstenKennametal Huntsville</v>
      </c>
    </row>
    <row r="93" spans="1:28" s="271" customFormat="1" ht="27">
      <c r="A93" s="214" t="s">
        <v>13906</v>
      </c>
      <c r="B93" s="215" t="str">
        <f ca="1">IF(LEN(A93)=0,"",INDEX('Smelter Look-up'!$A:$A,MATCH($A93,'Smelter Look-up'!$E:$E,0)))</f>
        <v>Tungsten</v>
      </c>
      <c r="C93" s="219" t="str">
        <f ca="1">IF(LEN(A93)=0,"",INDEX('Smelter Look-up'!$C:$C,MATCH($A93,'Smelter Look-up'!$E:$E,0)))</f>
        <v>Lianyou Metals Co., Ltd.</v>
      </c>
      <c r="D93" s="277"/>
      <c r="E93" s="215" t="str">
        <f ca="1">IF(ISERROR($V93),"",OFFSET('Smelter Look-up'!$D$4,$V93-4,0)&amp;"")</f>
        <v>TAIWAN, PROVINCE OF CHINA</v>
      </c>
      <c r="F93" s="215" t="str">
        <f ca="1">IF(ISERROR($V93),"",OFFSET('Smelter Look-up'!$E$4,$V93-4,0))</f>
        <v>CID003407</v>
      </c>
      <c r="G93" s="215" t="str">
        <f ca="1">IF(C93=$X$4,IF(ISERROR($V93),"Enter smelter details","RMI"),IF(ISERROR($V93),"",OFFSET('Smelter Look-up'!$F$4,$V93-4,0)))</f>
        <v>RMI</v>
      </c>
      <c r="H93" s="216" t="s">
        <v>15667</v>
      </c>
      <c r="I93" s="217" t="str">
        <f ca="1">IF(ISERROR($V93),"",OFFSET('Smelter Look-up'!$H$4,$V93-4,0))</f>
        <v>Fangliao</v>
      </c>
      <c r="J93" s="217" t="str">
        <f ca="1">IF(ISERROR($V93),"",OFFSET('Smelter Look-up'!$I$4,$V93-4,0))</f>
        <v>Pingtung</v>
      </c>
      <c r="K93" s="267" t="s">
        <v>15667</v>
      </c>
      <c r="L93" s="267" t="s">
        <v>15667</v>
      </c>
      <c r="M93" s="267" t="s">
        <v>15667</v>
      </c>
      <c r="N93" s="267" t="s">
        <v>15667</v>
      </c>
      <c r="O93" s="267" t="s">
        <v>15670</v>
      </c>
      <c r="P93" s="218" t="s">
        <v>488</v>
      </c>
      <c r="Q93" s="268" t="s">
        <v>15667</v>
      </c>
      <c r="R93" s="215" t="str">
        <f ca="1">IF(ISERROR($V93),"",OFFSET('Smelter Look-up'!$C$4,$V93-4,0)&amp;"")</f>
        <v>Lianyou Metals Co., Ltd.</v>
      </c>
      <c r="S93" s="222" t="str">
        <f t="shared" ca="1" si="12"/>
        <v>TW</v>
      </c>
      <c r="T93" s="222" t="str">
        <f ca="1">IF(B93="","",IF(ISERROR(MATCH($J93,SorP!$B$1:$B$6230,0)),"",INDIRECT("'SorP'!$A$"&amp;MATCH($J93,SorP!$B$1:$B$6230,0))))</f>
        <v>TW-PIF</v>
      </c>
      <c r="U93" s="238"/>
      <c r="V93" s="269">
        <f ca="1">IF(C93="",NA(),IF(OR(C93="Smelter not listed",C93="Smelter not yet identified"),MATCH($B93&amp;$D93,'Smelter Look-up'!$J:$J,0),MATCH($B93&amp;$C93,'Smelter Look-up'!$J:$J,0)))</f>
        <v>606</v>
      </c>
      <c r="W93" s="270"/>
      <c r="X93" s="270">
        <f t="shared" ca="1" si="13"/>
        <v>0</v>
      </c>
      <c r="Y93" s="270"/>
      <c r="Z93" s="270"/>
      <c r="AB93" s="272" t="str">
        <f t="shared" ca="1" si="14"/>
        <v>TungstenLianyou Metals Co., Ltd.</v>
      </c>
    </row>
    <row r="94" spans="1:28" s="271" customFormat="1" ht="20">
      <c r="A94" s="214" t="s">
        <v>1432</v>
      </c>
      <c r="B94" s="215" t="str">
        <f ca="1">IF(LEN(A94)=0,"",INDEX('Smelter Look-up'!$A:$A,MATCH($A94,'Smelter Look-up'!$E:$E,0)))</f>
        <v>Tungsten</v>
      </c>
      <c r="C94" s="219" t="str">
        <f ca="1">IF(LEN(A94)=0,"",INDEX('Smelter Look-up'!$C:$C,MATCH($A94,'Smelter Look-up'!$E:$E,0)))</f>
        <v>Masan High-Tech Materials</v>
      </c>
      <c r="D94" s="277"/>
      <c r="E94" s="215" t="str">
        <f ca="1">IF(ISERROR($V94),"",OFFSET('Smelter Look-up'!$D$4,$V94-4,0)&amp;"")</f>
        <v>VIET NAM</v>
      </c>
      <c r="F94" s="215" t="str">
        <f ca="1">IF(ISERROR($V94),"",OFFSET('Smelter Look-up'!$E$4,$V94-4,0))</f>
        <v>CID002543</v>
      </c>
      <c r="G94" s="215" t="str">
        <f ca="1">IF(C94=$X$4,IF(ISERROR($V94),"Enter smelter details","RMI"),IF(ISERROR($V94),"",OFFSET('Smelter Look-up'!$F$4,$V94-4,0)))</f>
        <v>RMI</v>
      </c>
      <c r="H94" s="216" t="s">
        <v>15667</v>
      </c>
      <c r="I94" s="217" t="str">
        <f ca="1">IF(ISERROR($V94),"",OFFSET('Smelter Look-up'!$H$4,$V94-4,0))</f>
        <v>Dai Tu</v>
      </c>
      <c r="J94" s="217" t="str">
        <f ca="1">IF(ISERROR($V94),"",OFFSET('Smelter Look-up'!$I$4,$V94-4,0))</f>
        <v>Thái Nguyên</v>
      </c>
      <c r="K94" s="267" t="s">
        <v>15667</v>
      </c>
      <c r="L94" s="267" t="s">
        <v>15667</v>
      </c>
      <c r="M94" s="267" t="s">
        <v>15667</v>
      </c>
      <c r="N94" s="267" t="s">
        <v>15667</v>
      </c>
      <c r="O94" s="267" t="s">
        <v>15668</v>
      </c>
      <c r="P94" s="218" t="s">
        <v>489</v>
      </c>
      <c r="Q94" s="268" t="s">
        <v>15667</v>
      </c>
      <c r="R94" s="215" t="str">
        <f ca="1">IF(ISERROR($V94),"",OFFSET('Smelter Look-up'!$C$4,$V94-4,0)&amp;"")</f>
        <v>Masan High-Tech Materials</v>
      </c>
      <c r="S94" s="222" t="str">
        <f t="shared" ca="1" si="12"/>
        <v>VN</v>
      </c>
      <c r="T94" s="222" t="str">
        <f ca="1">IF(B94="","",IF(ISERROR(MATCH($J94,SorP!$B$1:$B$6230,0)),"",INDIRECT("'SorP'!$A$"&amp;MATCH($J94,SorP!$B$1:$B$6230,0))))</f>
        <v>VN-69</v>
      </c>
      <c r="U94" s="238"/>
      <c r="V94" s="269">
        <f ca="1">IF(C94="",NA(),IF(OR(C94="Smelter not listed",C94="Smelter not yet identified"),MATCH($B94&amp;$D94,'Smelter Look-up'!$J:$J,0),MATCH($B94&amp;$C94,'Smelter Look-up'!$J:$J,0)))</f>
        <v>609</v>
      </c>
      <c r="W94" s="270"/>
      <c r="X94" s="270">
        <f t="shared" ca="1" si="13"/>
        <v>0</v>
      </c>
      <c r="Y94" s="270"/>
      <c r="Z94" s="270"/>
      <c r="AB94" s="272" t="str">
        <f t="shared" ca="1" si="14"/>
        <v>TungstenMasan High-Tech Materials</v>
      </c>
    </row>
    <row r="95" spans="1:28" s="271" customFormat="1" ht="27">
      <c r="A95" s="214" t="s">
        <v>1855</v>
      </c>
      <c r="B95" s="215" t="str">
        <f ca="1">IF(LEN(A95)=0,"",INDEX('Smelter Look-up'!$A:$A,MATCH($A95,'Smelter Look-up'!$E:$E,0)))</f>
        <v>Tungsten</v>
      </c>
      <c r="C95" s="219" t="str">
        <f ca="1">IF(LEN(A95)=0,"",INDEX('Smelter Look-up'!$C:$C,MATCH($A95,'Smelter Look-up'!$E:$E,0)))</f>
        <v>Niagara Refining LLC</v>
      </c>
      <c r="D95" s="277"/>
      <c r="E95" s="215" t="str">
        <f ca="1">IF(ISERROR($V95),"",OFFSET('Smelter Look-up'!$D$4,$V95-4,0)&amp;"")</f>
        <v>UNITED STATES OF AMERICA</v>
      </c>
      <c r="F95" s="215" t="str">
        <f ca="1">IF(ISERROR($V95),"",OFFSET('Smelter Look-up'!$E$4,$V95-4,0))</f>
        <v>CID002589</v>
      </c>
      <c r="G95" s="215" t="str">
        <f ca="1">IF(C95=$X$4,IF(ISERROR($V95),"Enter smelter details","RMI"),IF(ISERROR($V95),"",OFFSET('Smelter Look-up'!$F$4,$V95-4,0)))</f>
        <v>RMI</v>
      </c>
      <c r="H95" s="216" t="s">
        <v>15667</v>
      </c>
      <c r="I95" s="217" t="str">
        <f ca="1">IF(ISERROR($V95),"",OFFSET('Smelter Look-up'!$H$4,$V95-4,0))</f>
        <v>Depew</v>
      </c>
      <c r="J95" s="217" t="str">
        <f ca="1">IF(ISERROR($V95),"",OFFSET('Smelter Look-up'!$I$4,$V95-4,0))</f>
        <v>New York</v>
      </c>
      <c r="K95" s="267" t="s">
        <v>15667</v>
      </c>
      <c r="L95" s="267" t="s">
        <v>15667</v>
      </c>
      <c r="M95" s="267" t="s">
        <v>15667</v>
      </c>
      <c r="N95" s="267" t="s">
        <v>15667</v>
      </c>
      <c r="O95" s="267" t="s">
        <v>15668</v>
      </c>
      <c r="P95" s="218" t="s">
        <v>489</v>
      </c>
      <c r="Q95" s="268" t="s">
        <v>15667</v>
      </c>
      <c r="R95" s="215" t="str">
        <f ca="1">IF(ISERROR($V95),"",OFFSET('Smelter Look-up'!$C$4,$V95-4,0)&amp;"")</f>
        <v>Niagara Refining LLC</v>
      </c>
      <c r="S95" s="222" t="str">
        <f t="shared" ca="1" si="12"/>
        <v>US</v>
      </c>
      <c r="T95" s="222" t="str">
        <f ca="1">IF(B95="","",IF(ISERROR(MATCH($J95,SorP!$B$1:$B$6230,0)),"",INDIRECT("'SorP'!$A$"&amp;MATCH($J95,SorP!$B$1:$B$6230,0))))</f>
        <v>US-NY</v>
      </c>
      <c r="U95" s="238"/>
      <c r="V95" s="269">
        <f ca="1">IF(C95="",NA(),IF(OR(C95="Smelter not listed",C95="Smelter not yet identified"),MATCH($B95&amp;$D95,'Smelter Look-up'!$J:$J,0),MATCH($B95&amp;$C95,'Smelter Look-up'!$J:$J,0)))</f>
        <v>612</v>
      </c>
      <c r="W95" s="270"/>
      <c r="X95" s="270">
        <f t="shared" ca="1" si="13"/>
        <v>0</v>
      </c>
      <c r="Y95" s="270"/>
      <c r="Z95" s="270"/>
      <c r="AB95" s="272" t="str">
        <f t="shared" ca="1" si="14"/>
        <v>TungstenNiagara Refining LLC</v>
      </c>
    </row>
    <row r="96" spans="1:28" s="271" customFormat="1" ht="20">
      <c r="A96" s="214" t="s">
        <v>802</v>
      </c>
      <c r="B96" s="215" t="str">
        <f ca="1">IF(LEN(A96)=0,"",INDEX('Smelter Look-up'!$A:$A,MATCH($A96,'Smelter Look-up'!$E:$E,0)))</f>
        <v>Tungsten</v>
      </c>
      <c r="C96" s="219" t="str">
        <f ca="1">IF(LEN(A96)=0,"",INDEX('Smelter Look-up'!$C:$C,MATCH($A96,'Smelter Look-up'!$E:$E,0)))</f>
        <v>Wolfram Bergbau und Hutten AG</v>
      </c>
      <c r="D96" s="277"/>
      <c r="E96" s="215" t="str">
        <f ca="1">IF(ISERROR($V96),"",OFFSET('Smelter Look-up'!$D$4,$V96-4,0)&amp;"")</f>
        <v>AUSTRIA</v>
      </c>
      <c r="F96" s="215" t="str">
        <f ca="1">IF(ISERROR($V96),"",OFFSET('Smelter Look-up'!$E$4,$V96-4,0))</f>
        <v>CID002044</v>
      </c>
      <c r="G96" s="215" t="str">
        <f ca="1">IF(C96=$X$4,IF(ISERROR($V96),"Enter smelter details","RMI"),IF(ISERROR($V96),"",OFFSET('Smelter Look-up'!$F$4,$V96-4,0)))</f>
        <v>RMI</v>
      </c>
      <c r="H96" s="216" t="s">
        <v>15667</v>
      </c>
      <c r="I96" s="217" t="str">
        <f ca="1">IF(ISERROR($V96),"",OFFSET('Smelter Look-up'!$H$4,$V96-4,0))</f>
        <v>St. Martin i-S</v>
      </c>
      <c r="J96" s="217" t="str">
        <f ca="1">IF(ISERROR($V96),"",OFFSET('Smelter Look-up'!$I$4,$V96-4,0))</f>
        <v>Steiermark</v>
      </c>
      <c r="K96" s="267" t="s">
        <v>15667</v>
      </c>
      <c r="L96" s="267" t="s">
        <v>15667</v>
      </c>
      <c r="M96" s="267" t="s">
        <v>15667</v>
      </c>
      <c r="N96" s="267" t="s">
        <v>15667</v>
      </c>
      <c r="O96" s="267" t="s">
        <v>15668</v>
      </c>
      <c r="P96" s="218" t="s">
        <v>489</v>
      </c>
      <c r="Q96" s="268" t="s">
        <v>15667</v>
      </c>
      <c r="R96" s="215" t="str">
        <f ca="1">IF(ISERROR($V96),"",OFFSET('Smelter Look-up'!$C$4,$V96-4,0)&amp;"")</f>
        <v>Wolfram Bergbau und Hutten AG</v>
      </c>
      <c r="S96" s="222" t="str">
        <f t="shared" ca="1" si="12"/>
        <v>AT</v>
      </c>
      <c r="T96" s="222" t="str">
        <f ca="1">IF(B96="","",IF(ISERROR(MATCH($J96,SorP!$B$1:$B$6230,0)),"",INDIRECT("'SorP'!$A$"&amp;MATCH($J96,SorP!$B$1:$B$6230,0))))</f>
        <v>AT-6</v>
      </c>
      <c r="U96" s="238"/>
      <c r="V96" s="269">
        <f ca="1">IF(C96="",NA(),IF(OR(C96="Smelter not listed",C96="Smelter not yet identified"),MATCH($B96&amp;$D96,'Smelter Look-up'!$J:$J,0),MATCH($B96&amp;$C96,'Smelter Look-up'!$J:$J,0)))</f>
        <v>622</v>
      </c>
      <c r="W96" s="270"/>
      <c r="X96" s="270">
        <f t="shared" ca="1" si="13"/>
        <v>0</v>
      </c>
      <c r="Y96" s="270"/>
      <c r="Z96" s="270"/>
      <c r="AB96" s="272" t="str">
        <f t="shared" ca="1" si="14"/>
        <v>TungstenWolfram Bergbau und Hutten AG</v>
      </c>
    </row>
    <row r="97" spans="1:28" s="271" customFormat="1" ht="20">
      <c r="A97" s="214" t="s">
        <v>145</v>
      </c>
      <c r="B97" s="215" t="str">
        <f ca="1">IF(LEN(A97)=0,"",INDEX('Smelter Look-up'!$A:$A,MATCH($A97,'Smelter Look-up'!$E:$E,0)))</f>
        <v>Tungsten</v>
      </c>
      <c r="C97" s="219" t="str">
        <f ca="1">IF(LEN(A97)=0,"",INDEX('Smelter Look-up'!$C:$C,MATCH($A97,'Smelter Look-up'!$E:$E,0)))</f>
        <v>Xiamen Tungsten (H.C.) Co., Ltd.</v>
      </c>
      <c r="D97" s="277"/>
      <c r="E97" s="215" t="str">
        <f ca="1">IF(ISERROR($V97),"",OFFSET('Smelter Look-up'!$D$4,$V97-4,0)&amp;"")</f>
        <v>CHINA</v>
      </c>
      <c r="F97" s="215" t="str">
        <f ca="1">IF(ISERROR($V97),"",OFFSET('Smelter Look-up'!$E$4,$V97-4,0))</f>
        <v>CID002320</v>
      </c>
      <c r="G97" s="215" t="str">
        <f ca="1">IF(C97=$X$4,IF(ISERROR($V97),"Enter smelter details","RMI"),IF(ISERROR($V97),"",OFFSET('Smelter Look-up'!$F$4,$V97-4,0)))</f>
        <v>RMI</v>
      </c>
      <c r="H97" s="216" t="s">
        <v>15667</v>
      </c>
      <c r="I97" s="217" t="str">
        <f ca="1">IF(ISERROR($V97),"",OFFSET('Smelter Look-up'!$H$4,$V97-4,0))</f>
        <v>Xiamen</v>
      </c>
      <c r="J97" s="217" t="str">
        <f ca="1">IF(ISERROR($V97),"",OFFSET('Smelter Look-up'!$I$4,$V97-4,0))</f>
        <v>Fujian Sheng</v>
      </c>
      <c r="K97" s="267" t="s">
        <v>15667</v>
      </c>
      <c r="L97" s="267" t="s">
        <v>15667</v>
      </c>
      <c r="M97" s="267" t="s">
        <v>15667</v>
      </c>
      <c r="N97" s="267" t="s">
        <v>15667</v>
      </c>
      <c r="O97" s="267" t="s">
        <v>15668</v>
      </c>
      <c r="P97" s="218" t="s">
        <v>489</v>
      </c>
      <c r="Q97" s="268" t="s">
        <v>15667</v>
      </c>
      <c r="R97" s="215" t="str">
        <f ca="1">IF(ISERROR($V97),"",OFFSET('Smelter Look-up'!$C$4,$V97-4,0)&amp;"")</f>
        <v>Xiamen Tungsten (H.C.) Co., Ltd.</v>
      </c>
      <c r="S97" s="222" t="str">
        <f t="shared" ca="1" si="12"/>
        <v>CN</v>
      </c>
      <c r="T97" s="222" t="str">
        <f ca="1">IF(B97="","",IF(ISERROR(MATCH($J97,SorP!$B$1:$B$6230,0)),"",INDIRECT("'SorP'!$A$"&amp;MATCH($J97,SorP!$B$1:$B$6230,0))))</f>
        <v>CN-FJ</v>
      </c>
      <c r="U97" s="238"/>
      <c r="V97" s="269">
        <f ca="1">IF(C97="",NA(),IF(OR(C97="Smelter not listed",C97="Smelter not yet identified"),MATCH($B97&amp;$D97,'Smelter Look-up'!$J:$J,0),MATCH($B97&amp;$C97,'Smelter Look-up'!$J:$J,0)))</f>
        <v>625</v>
      </c>
      <c r="W97" s="270"/>
      <c r="X97" s="270">
        <f t="shared" ca="1" si="13"/>
        <v>0</v>
      </c>
      <c r="Y97" s="270"/>
      <c r="Z97" s="270"/>
      <c r="AB97" s="272" t="str">
        <f t="shared" ca="1" si="14"/>
        <v>TungstenXiamen Tungsten (H.C.) Co., Ltd.</v>
      </c>
    </row>
    <row r="98" spans="1:28" s="271" customFormat="1" ht="20">
      <c r="A98" s="214" t="s">
        <v>803</v>
      </c>
      <c r="B98" s="215" t="str">
        <f ca="1">IF(LEN(A98)=0,"",INDEX('Smelter Look-up'!$A:$A,MATCH($A98,'Smelter Look-up'!$E:$E,0)))</f>
        <v>Tungsten</v>
      </c>
      <c r="C98" s="219" t="str">
        <f ca="1">IF(LEN(A98)=0,"",INDEX('Smelter Look-up'!$C:$C,MATCH($A98,'Smelter Look-up'!$E:$E,0)))</f>
        <v>Xiamen Tungsten Co., Ltd.</v>
      </c>
      <c r="D98" s="277"/>
      <c r="E98" s="215" t="str">
        <f ca="1">IF(ISERROR($V98),"",OFFSET('Smelter Look-up'!$D$4,$V98-4,0)&amp;"")</f>
        <v>CHINA</v>
      </c>
      <c r="F98" s="215" t="str">
        <f ca="1">IF(ISERROR($V98),"",OFFSET('Smelter Look-up'!$E$4,$V98-4,0))</f>
        <v>CID002082</v>
      </c>
      <c r="G98" s="215" t="str">
        <f ca="1">IF(C98=$X$4,IF(ISERROR($V98),"Enter smelter details","RMI"),IF(ISERROR($V98),"",OFFSET('Smelter Look-up'!$F$4,$V98-4,0)))</f>
        <v>RMI</v>
      </c>
      <c r="H98" s="216" t="s">
        <v>15667</v>
      </c>
      <c r="I98" s="217" t="str">
        <f ca="1">IF(ISERROR($V98),"",OFFSET('Smelter Look-up'!$H$4,$V98-4,0))</f>
        <v>Xiamen</v>
      </c>
      <c r="J98" s="217" t="str">
        <f ca="1">IF(ISERROR($V98),"",OFFSET('Smelter Look-up'!$I$4,$V98-4,0))</f>
        <v>Fujian Sheng</v>
      </c>
      <c r="K98" s="267" t="s">
        <v>15667</v>
      </c>
      <c r="L98" s="267" t="s">
        <v>15667</v>
      </c>
      <c r="M98" s="267" t="s">
        <v>15667</v>
      </c>
      <c r="N98" s="267" t="s">
        <v>15667</v>
      </c>
      <c r="O98" s="267" t="s">
        <v>15668</v>
      </c>
      <c r="P98" s="218" t="s">
        <v>489</v>
      </c>
      <c r="Q98" s="268" t="s">
        <v>15667</v>
      </c>
      <c r="R98" s="215" t="str">
        <f ca="1">IF(ISERROR($V98),"",OFFSET('Smelter Look-up'!$C$4,$V98-4,0)&amp;"")</f>
        <v>Xiamen Tungsten Co., Ltd.</v>
      </c>
      <c r="S98" s="222" t="str">
        <f t="shared" ca="1" si="12"/>
        <v>CN</v>
      </c>
      <c r="T98" s="222" t="str">
        <f ca="1">IF(B98="","",IF(ISERROR(MATCH($J98,SorP!$B$1:$B$6230,0)),"",INDIRECT("'SorP'!$A$"&amp;MATCH($J98,SorP!$B$1:$B$6230,0))))</f>
        <v>CN-FJ</v>
      </c>
      <c r="U98" s="238"/>
      <c r="V98" s="269">
        <f ca="1">IF(C98="",NA(),IF(OR(C98="Smelter not listed",C98="Smelter not yet identified"),MATCH($B98&amp;$D98,'Smelter Look-up'!$J:$J,0),MATCH($B98&amp;$C98,'Smelter Look-up'!$J:$J,0)))</f>
        <v>626</v>
      </c>
      <c r="W98" s="270"/>
      <c r="X98" s="270">
        <f t="shared" ca="1" si="13"/>
        <v>0</v>
      </c>
      <c r="Y98" s="270"/>
      <c r="Z98" s="270"/>
      <c r="AB98" s="272" t="str">
        <f t="shared" ca="1" si="14"/>
        <v>TungstenXiamen Tungsten Co., Ltd.</v>
      </c>
    </row>
    <row r="99" spans="1:28" s="271" customFormat="1" ht="20">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DEAAB9A-6E2F-4951-86AB-4BF390C268D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75" zoomScaleNormal="75" zoomScalePageLayoutView="70" workbookViewId="0">
      <pane xSplit="1" ySplit="3" topLeftCell="B4" activePane="bottomRight" state="frozen"/>
      <selection activeCell="D8" sqref="D8:J8"/>
      <selection pane="topRight" activeCell="D8" sqref="D8:J8"/>
      <selection pane="bottomLeft" activeCell="D8" sqref="D8:J8"/>
      <selection pane="bottomRight" activeCell="D8" sqref="D8:J8"/>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Qorvo US,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 (*)</v>
      </c>
      <c r="B6" s="102" t="str">
        <f>Declaration!D10</f>
        <v>This declaration covers United SiC products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Ashlee Raulston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ashlee.raulston@qorvo.com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336-678-7357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Carla Susmilch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carla.susmilch@qorvo.com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t="str">
        <f>Declaration!D22</f>
        <v>12-May-2022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Yes</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t="str">
        <f>IF(AND($B$14="Yes",$B$19="Yes"),Declaration!D56,0)</f>
        <v>100%</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t="str">
        <f>IF(AND($B$15="Yes",$B$20="Yes"),Declaration!D57,0)</f>
        <v>100%</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t="str">
        <f>IF(AND($B$16="Yes",$B$21="Yes"),Declaration!D58,0)</f>
        <v>100%</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t="str">
        <f>IF(AND($B$17="Yes",$B$22="Yes"),Declaration!D59,0)</f>
        <v>100%</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15263</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75" zoomScaleNormal="75" zoomScalePageLayoutView="70" workbookViewId="0">
      <pane xSplit="2" ySplit="5" topLeftCell="C6" activePane="bottomRight" state="frozen"/>
      <selection activeCell="D8" sqref="D8:J8"/>
      <selection pane="topRight" activeCell="D8" sqref="D8:J8"/>
      <selection pane="bottomLeft" activeCell="D8" sqref="D8:J8"/>
      <selection pane="bottomRight" activeCell="C11" sqref="C11"/>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13861</v>
      </c>
      <c r="C5" s="278" t="s">
        <v>13861</v>
      </c>
      <c r="D5" s="278" t="s">
        <v>1107</v>
      </c>
      <c r="E5" s="278" t="s">
        <v>13862</v>
      </c>
      <c r="F5" s="278" t="s">
        <v>13320</v>
      </c>
      <c r="G5" s="278"/>
      <c r="H5" s="247" t="s">
        <v>13909</v>
      </c>
      <c r="I5" s="247" t="s">
        <v>6474</v>
      </c>
      <c r="J5" s="280" t="str">
        <f t="shared" ref="J5" si="0">A5&amp;B5</f>
        <v>Gold8853 S.p.A.</v>
      </c>
      <c r="K5" s="280" t="str">
        <f t="shared" ref="K5" si="1">A5&amp;B5</f>
        <v>Gold8853 S.p.A.</v>
      </c>
    </row>
    <row r="6" spans="1:16" ht="13.5" customHeight="1">
      <c r="A6" s="278" t="s">
        <v>1130</v>
      </c>
      <c r="B6" s="278" t="s">
        <v>15545</v>
      </c>
      <c r="C6" s="278" t="s">
        <v>15545</v>
      </c>
      <c r="D6" s="278" t="s">
        <v>1093</v>
      </c>
      <c r="E6" s="278" t="s">
        <v>15546</v>
      </c>
      <c r="F6" s="278" t="s">
        <v>13320</v>
      </c>
      <c r="G6" s="278"/>
      <c r="H6" s="247" t="s">
        <v>15547</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13320</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13320</v>
      </c>
      <c r="G8" s="278"/>
      <c r="H8" s="247" t="s">
        <v>1545</v>
      </c>
      <c r="I8" s="247" t="s">
        <v>1546</v>
      </c>
      <c r="J8" s="280" t="str">
        <f t="shared" si="4"/>
        <v>GoldAdvanced Chemical Company</v>
      </c>
      <c r="K8" s="280" t="str">
        <f t="shared" si="5"/>
        <v>GoldAdvanced Chemical Company</v>
      </c>
    </row>
    <row r="9" spans="1:16" ht="13.5" customHeight="1">
      <c r="A9" s="278" t="s">
        <v>1130</v>
      </c>
      <c r="B9" s="278" t="s">
        <v>12996</v>
      </c>
      <c r="C9" s="278" t="s">
        <v>12996</v>
      </c>
      <c r="D9" s="278" t="s">
        <v>890</v>
      </c>
      <c r="E9" s="278" t="s">
        <v>12997</v>
      </c>
      <c r="F9" s="278" t="s">
        <v>13320</v>
      </c>
      <c r="G9" s="278"/>
      <c r="H9" s="247" t="s">
        <v>13023</v>
      </c>
      <c r="I9" s="247" t="s">
        <v>11745</v>
      </c>
      <c r="J9" s="280" t="str">
        <f t="shared" si="4"/>
        <v>GoldAfrican Gold Refinery</v>
      </c>
      <c r="K9" s="280" t="str">
        <f t="shared" si="5"/>
        <v>GoldAfrican Gold Refinery</v>
      </c>
      <c r="P9" s="228"/>
    </row>
    <row r="10" spans="1:16" ht="13.5" customHeight="1">
      <c r="A10" s="278" t="s">
        <v>1130</v>
      </c>
      <c r="B10" s="278" t="s">
        <v>15548</v>
      </c>
      <c r="C10" s="278" t="s">
        <v>15548</v>
      </c>
      <c r="D10" s="278" t="s">
        <v>1101</v>
      </c>
      <c r="E10" s="278" t="s">
        <v>651</v>
      </c>
      <c r="F10" s="278" t="s">
        <v>13320</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13320</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13320</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13320</v>
      </c>
      <c r="G13" s="278"/>
      <c r="H13" s="247" t="s">
        <v>1547</v>
      </c>
      <c r="I13" s="247" t="s">
        <v>1548</v>
      </c>
      <c r="J13" s="280" t="str">
        <f t="shared" si="4"/>
        <v>GoldAida Chemical Industries Co., Ltd.</v>
      </c>
      <c r="K13" s="280" t="str">
        <f t="shared" si="5"/>
        <v>GoldAida Chemical Industries Co., Ltd.</v>
      </c>
    </row>
    <row r="14" spans="1:16">
      <c r="A14" s="278" t="s">
        <v>1130</v>
      </c>
      <c r="B14" s="278" t="s">
        <v>15146</v>
      </c>
      <c r="C14" s="278" t="s">
        <v>906</v>
      </c>
      <c r="D14" s="278" t="s">
        <v>1108</v>
      </c>
      <c r="E14" s="278" t="s">
        <v>673</v>
      </c>
      <c r="F14" s="278" t="s">
        <v>13320</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13320</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13320</v>
      </c>
      <c r="G16" s="278"/>
      <c r="H16" s="247" t="s">
        <v>1713</v>
      </c>
      <c r="I16" s="247" t="s">
        <v>2597</v>
      </c>
      <c r="J16" s="280" t="str">
        <f t="shared" si="4"/>
        <v>GoldAl Etihad Gold Refinery DMCC</v>
      </c>
      <c r="K16" s="280" t="str">
        <f t="shared" si="5"/>
        <v>GoldAl Etihad Gold Refinery DMCC</v>
      </c>
    </row>
    <row r="17" spans="1:11">
      <c r="A17" s="278" t="s">
        <v>1130</v>
      </c>
      <c r="B17" s="278" t="s">
        <v>15549</v>
      </c>
      <c r="C17" s="278" t="s">
        <v>15549</v>
      </c>
      <c r="D17" s="278" t="s">
        <v>13178</v>
      </c>
      <c r="E17" s="278" t="s">
        <v>15550</v>
      </c>
      <c r="F17" s="278" t="s">
        <v>13320</v>
      </c>
      <c r="G17" s="278"/>
      <c r="H17" s="247" t="s">
        <v>15551</v>
      </c>
      <c r="I17" s="247" t="s">
        <v>9663</v>
      </c>
      <c r="J17" s="280" t="str">
        <f t="shared" si="4"/>
        <v>GoldAlbino Mountinho Lda.</v>
      </c>
      <c r="K17" s="280" t="str">
        <f t="shared" si="5"/>
        <v>GoldAlbino Mountinho Lda.</v>
      </c>
    </row>
    <row r="18" spans="1:11">
      <c r="A18" s="278" t="s">
        <v>1130</v>
      </c>
      <c r="B18" s="278" t="s">
        <v>15147</v>
      </c>
      <c r="C18" s="278" t="s">
        <v>15147</v>
      </c>
      <c r="D18" s="278" t="s">
        <v>2456</v>
      </c>
      <c r="E18" s="278" t="s">
        <v>15148</v>
      </c>
      <c r="F18" s="278" t="s">
        <v>13320</v>
      </c>
      <c r="G18" s="278"/>
      <c r="H18" s="247" t="s">
        <v>15235</v>
      </c>
      <c r="I18" s="247" t="s">
        <v>1642</v>
      </c>
      <c r="J18" s="280" t="str">
        <f t="shared" si="4"/>
        <v>GoldAlexy Metals</v>
      </c>
      <c r="K18" s="280" t="str">
        <f t="shared" si="5"/>
        <v>GoldAlexy Metals</v>
      </c>
    </row>
    <row r="19" spans="1:11">
      <c r="A19" s="278" t="s">
        <v>1130</v>
      </c>
      <c r="B19" s="278" t="s">
        <v>52</v>
      </c>
      <c r="C19" s="278" t="s">
        <v>15548</v>
      </c>
      <c r="D19" s="278" t="s">
        <v>1101</v>
      </c>
      <c r="E19" s="278" t="s">
        <v>651</v>
      </c>
      <c r="F19" s="278" t="s">
        <v>13320</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13320</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13320</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13320</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13320</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13320</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13320</v>
      </c>
      <c r="G25" s="278"/>
      <c r="H25" s="247" t="s">
        <v>1678</v>
      </c>
      <c r="I25" s="247" t="s">
        <v>13697</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13320</v>
      </c>
      <c r="G26" s="278"/>
      <c r="H26" s="247" t="s">
        <v>1687</v>
      </c>
      <c r="I26" s="247" t="s">
        <v>1688</v>
      </c>
      <c r="J26" s="280" t="str">
        <f t="shared" si="4"/>
        <v>GoldANZ (Perth Mint 4N)</v>
      </c>
      <c r="K26" s="280" t="str">
        <f t="shared" si="5"/>
        <v>GoldANZ (Perth Mint 4N)</v>
      </c>
    </row>
    <row r="27" spans="1:11">
      <c r="A27" s="278" t="s">
        <v>1130</v>
      </c>
      <c r="B27" s="278" t="s">
        <v>13863</v>
      </c>
      <c r="C27" s="278" t="s">
        <v>2512</v>
      </c>
      <c r="D27" s="278" t="s">
        <v>1093</v>
      </c>
      <c r="E27" s="278" t="s">
        <v>741</v>
      </c>
      <c r="F27" s="278" t="s">
        <v>13320</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13320</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13320</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13320</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13320</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13320</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13320</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13320</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13320</v>
      </c>
      <c r="G35" s="278"/>
      <c r="H35" s="247" t="s">
        <v>2310</v>
      </c>
      <c r="I35" s="247" t="s">
        <v>1652</v>
      </c>
      <c r="J35" s="280" t="str">
        <f t="shared" si="4"/>
        <v>GoldAU Traders and Refiners</v>
      </c>
      <c r="K35" s="280" t="str">
        <f t="shared" si="5"/>
        <v>GoldAU Traders and Refiners</v>
      </c>
    </row>
    <row r="36" spans="1:11">
      <c r="A36" s="278" t="s">
        <v>1130</v>
      </c>
      <c r="B36" s="278" t="s">
        <v>13926</v>
      </c>
      <c r="C36" s="278" t="s">
        <v>13926</v>
      </c>
      <c r="D36" s="278" t="s">
        <v>1106</v>
      </c>
      <c r="E36" s="278" t="s">
        <v>13949</v>
      </c>
      <c r="F36" s="278" t="s">
        <v>13320</v>
      </c>
      <c r="G36" s="278"/>
      <c r="H36" s="247" t="s">
        <v>13964</v>
      </c>
      <c r="I36" s="247" t="s">
        <v>15552</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13320</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13320</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13320</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13320</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13320</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13320</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13320</v>
      </c>
      <c r="G43" s="278"/>
      <c r="H43" s="247" t="s">
        <v>1549</v>
      </c>
      <c r="I43" s="247" t="s">
        <v>1550</v>
      </c>
      <c r="J43" s="280" t="str">
        <f t="shared" si="4"/>
        <v>GoldC. Hafner GmbH + Co. KG</v>
      </c>
      <c r="K43" s="280" t="str">
        <f t="shared" si="5"/>
        <v>GoldC. Hafner GmbH + Co. KG</v>
      </c>
    </row>
    <row r="44" spans="1:11">
      <c r="A44" s="278" t="s">
        <v>1130</v>
      </c>
      <c r="B44" s="278" t="s">
        <v>13927</v>
      </c>
      <c r="C44" s="278" t="s">
        <v>13927</v>
      </c>
      <c r="D44" s="278" t="s">
        <v>13066</v>
      </c>
      <c r="E44" s="278" t="s">
        <v>13950</v>
      </c>
      <c r="F44" s="278" t="s">
        <v>13320</v>
      </c>
      <c r="G44" s="278"/>
      <c r="H44" s="247" t="s">
        <v>13965</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13320</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13320</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13320</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13320</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13320</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13320</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13320</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13864</v>
      </c>
      <c r="C52" s="278" t="s">
        <v>13864</v>
      </c>
      <c r="D52" s="278" t="s">
        <v>1106</v>
      </c>
      <c r="E52" s="278" t="s">
        <v>13865</v>
      </c>
      <c r="F52" s="278" t="s">
        <v>13320</v>
      </c>
      <c r="G52" s="278"/>
      <c r="H52" s="247" t="s">
        <v>13921</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13320</v>
      </c>
      <c r="G53" s="278"/>
      <c r="H53" s="247" t="s">
        <v>1574</v>
      </c>
      <c r="I53" s="247" t="s">
        <v>13708</v>
      </c>
      <c r="J53" s="280" t="str">
        <f t="shared" si="4"/>
        <v>GoldCHALCO Yunnan Copper Co. Ltd.</v>
      </c>
      <c r="K53" s="280" t="str">
        <f t="shared" si="5"/>
        <v>GoldCHALCO Yunnan Copper Co. Ltd.</v>
      </c>
    </row>
    <row r="54" spans="1:11">
      <c r="A54" s="278" t="s">
        <v>1130</v>
      </c>
      <c r="B54" s="278" t="s">
        <v>15149</v>
      </c>
      <c r="C54" s="278" t="s">
        <v>13864</v>
      </c>
      <c r="D54" s="278" t="s">
        <v>1106</v>
      </c>
      <c r="E54" s="278" t="s">
        <v>13865</v>
      </c>
      <c r="F54" s="278" t="s">
        <v>13320</v>
      </c>
      <c r="G54" s="278"/>
      <c r="H54" s="247" t="s">
        <v>13921</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13320</v>
      </c>
      <c r="G55" s="278"/>
      <c r="H55" s="247" t="s">
        <v>1576</v>
      </c>
      <c r="I55" s="247" t="s">
        <v>6521</v>
      </c>
      <c r="J55" s="280" t="str">
        <f t="shared" si="4"/>
        <v>GoldChimet S.p.A.</v>
      </c>
      <c r="K55" s="280" t="str">
        <f t="shared" si="5"/>
        <v>GoldChimet S.p.A.</v>
      </c>
    </row>
    <row r="56" spans="1:11">
      <c r="A56" s="278" t="s">
        <v>1130</v>
      </c>
      <c r="B56" s="278" t="s">
        <v>13928</v>
      </c>
      <c r="C56" s="278" t="s">
        <v>1325</v>
      </c>
      <c r="D56" s="278" t="s">
        <v>1100</v>
      </c>
      <c r="E56" s="278" t="s">
        <v>745</v>
      </c>
      <c r="F56" s="278" t="s">
        <v>13320</v>
      </c>
      <c r="G56" s="278"/>
      <c r="H56" s="247" t="s">
        <v>1694</v>
      </c>
      <c r="I56" s="247" t="s">
        <v>13701</v>
      </c>
      <c r="J56" s="280" t="str">
        <f t="shared" si="4"/>
        <v>GoldChina Henan Zhongyuan Gold Smelter</v>
      </c>
      <c r="K56" s="280" t="str">
        <f t="shared" si="5"/>
        <v>GoldChina Henan Zhongyuan Gold Smelter</v>
      </c>
    </row>
    <row r="57" spans="1:11">
      <c r="A57" s="278" t="s">
        <v>1130</v>
      </c>
      <c r="B57" s="278" t="s">
        <v>22</v>
      </c>
      <c r="C57" s="278" t="s">
        <v>15150</v>
      </c>
      <c r="D57" s="278" t="s">
        <v>1100</v>
      </c>
      <c r="E57" s="278" t="s">
        <v>734</v>
      </c>
      <c r="F57" s="278" t="s">
        <v>13320</v>
      </c>
      <c r="G57" s="278"/>
      <c r="H57" s="247" t="s">
        <v>1663</v>
      </c>
      <c r="I57" s="247" t="s">
        <v>13700</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13320</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13320</v>
      </c>
      <c r="G59" s="278"/>
      <c r="H59" s="247" t="s">
        <v>1579</v>
      </c>
      <c r="I59" s="247" t="s">
        <v>13702</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13320</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13320</v>
      </c>
      <c r="G61" s="278"/>
      <c r="H61" s="247" t="s">
        <v>1549</v>
      </c>
      <c r="I61" s="247" t="s">
        <v>1550</v>
      </c>
      <c r="J61" s="280" t="str">
        <f t="shared" si="4"/>
        <v>GoldDegussa Sonne / Mond Goldhandel GmbH</v>
      </c>
      <c r="K61" s="280" t="str">
        <f t="shared" si="5"/>
        <v>GoldDegussa Sonne / Mond Goldhandel GmbH</v>
      </c>
    </row>
    <row r="62" spans="1:11">
      <c r="A62" s="278" t="s">
        <v>1130</v>
      </c>
      <c r="B62" s="278" t="s">
        <v>13866</v>
      </c>
      <c r="C62" s="278" t="s">
        <v>13866</v>
      </c>
      <c r="D62" s="278" t="s">
        <v>1092</v>
      </c>
      <c r="E62" s="278" t="s">
        <v>13867</v>
      </c>
      <c r="F62" s="278" t="s">
        <v>13320</v>
      </c>
      <c r="G62" s="278"/>
      <c r="H62" s="247" t="s">
        <v>13910</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13320</v>
      </c>
      <c r="G63" s="278"/>
      <c r="H63" s="247" t="s">
        <v>1580</v>
      </c>
      <c r="I63" s="247" t="s">
        <v>12950</v>
      </c>
      <c r="J63" s="280" t="str">
        <f t="shared" si="4"/>
        <v>GoldDo Sung Corporation</v>
      </c>
      <c r="K63" s="280" t="str">
        <f t="shared" si="5"/>
        <v>GoldDo Sung Corporation</v>
      </c>
    </row>
    <row r="64" spans="1:11">
      <c r="A64" s="278" t="s">
        <v>1130</v>
      </c>
      <c r="B64" s="278" t="s">
        <v>671</v>
      </c>
      <c r="C64" s="278" t="s">
        <v>12998</v>
      </c>
      <c r="D64" s="278" t="s">
        <v>1101</v>
      </c>
      <c r="E64" s="278" t="s">
        <v>672</v>
      </c>
      <c r="F64" s="278" t="s">
        <v>13320</v>
      </c>
      <c r="G64" s="278"/>
      <c r="H64" s="247" t="s">
        <v>1549</v>
      </c>
      <c r="I64" s="247" t="s">
        <v>1550</v>
      </c>
      <c r="J64" s="280" t="str">
        <f t="shared" si="4"/>
        <v>GoldDoduco</v>
      </c>
      <c r="K64" s="280" t="str">
        <f t="shared" si="5"/>
        <v>GoldDoduco</v>
      </c>
    </row>
    <row r="65" spans="1:11">
      <c r="A65" s="278" t="s">
        <v>1130</v>
      </c>
      <c r="B65" s="278" t="s">
        <v>12998</v>
      </c>
      <c r="C65" s="278" t="s">
        <v>12998</v>
      </c>
      <c r="D65" s="278" t="s">
        <v>1101</v>
      </c>
      <c r="E65" s="278" t="s">
        <v>672</v>
      </c>
      <c r="F65" s="278" t="s">
        <v>13320</v>
      </c>
      <c r="G65" s="278"/>
      <c r="H65" s="247" t="s">
        <v>1549</v>
      </c>
      <c r="I65" s="247" t="s">
        <v>1550</v>
      </c>
      <c r="J65" s="280" t="str">
        <f t="shared" si="4"/>
        <v>GoldDODUCO Contacts and Refining GmbH</v>
      </c>
      <c r="K65" s="280" t="str">
        <f t="shared" si="5"/>
        <v>GoldDODUCO Contacts and Refining GmbH</v>
      </c>
    </row>
    <row r="66" spans="1:11">
      <c r="A66" s="278" t="s">
        <v>1130</v>
      </c>
      <c r="B66" s="278" t="s">
        <v>15553</v>
      </c>
      <c r="C66" s="278" t="s">
        <v>15553</v>
      </c>
      <c r="D66" s="278" t="s">
        <v>1100</v>
      </c>
      <c r="E66" s="278" t="s">
        <v>15554</v>
      </c>
      <c r="F66" s="278" t="s">
        <v>13320</v>
      </c>
      <c r="G66" s="278"/>
      <c r="H66" s="247" t="s">
        <v>15555</v>
      </c>
      <c r="I66" s="247" t="s">
        <v>13712</v>
      </c>
      <c r="J66" s="280" t="str">
        <f t="shared" si="4"/>
        <v>GoldDongwu Gold Group</v>
      </c>
      <c r="K66" s="280" t="str">
        <f t="shared" si="5"/>
        <v>GoldDongwu Gold Group</v>
      </c>
    </row>
    <row r="67" spans="1:11">
      <c r="A67" s="278" t="s">
        <v>1130</v>
      </c>
      <c r="B67" s="278" t="s">
        <v>38</v>
      </c>
      <c r="C67" s="278" t="s">
        <v>2273</v>
      </c>
      <c r="D67" s="278" t="s">
        <v>1111</v>
      </c>
      <c r="E67" s="278" t="s">
        <v>670</v>
      </c>
      <c r="F67" s="278" t="s">
        <v>13320</v>
      </c>
      <c r="G67" s="278"/>
      <c r="H67" s="247" t="s">
        <v>1580</v>
      </c>
      <c r="I67" s="247" t="s">
        <v>12950</v>
      </c>
      <c r="J67" s="280" t="str">
        <f t="shared" si="4"/>
        <v>GoldDosung metal</v>
      </c>
      <c r="K67" s="280" t="str">
        <f t="shared" si="5"/>
        <v>GoldDosung metal</v>
      </c>
    </row>
    <row r="68" spans="1:11">
      <c r="A68" s="278" t="s">
        <v>1130</v>
      </c>
      <c r="B68" s="278" t="s">
        <v>906</v>
      </c>
      <c r="C68" s="278" t="s">
        <v>906</v>
      </c>
      <c r="D68" s="278" t="s">
        <v>1108</v>
      </c>
      <c r="E68" s="278" t="s">
        <v>673</v>
      </c>
      <c r="F68" s="278" t="s">
        <v>13320</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13320</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13320</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13320</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13320</v>
      </c>
      <c r="G72" s="278"/>
      <c r="H72" s="247" t="s">
        <v>1580</v>
      </c>
      <c r="I72" s="247" t="s">
        <v>12950</v>
      </c>
      <c r="J72" s="280" t="str">
        <f t="shared" si="6"/>
        <v>GoldDSC (Do Sung Corporation)</v>
      </c>
      <c r="K72" s="280" t="str">
        <f t="shared" si="7"/>
        <v>GoldDSC (Do Sung Corporation)</v>
      </c>
    </row>
    <row r="73" spans="1:11">
      <c r="A73" s="278" t="s">
        <v>1130</v>
      </c>
      <c r="B73" s="278" t="s">
        <v>13929</v>
      </c>
      <c r="C73" s="278" t="s">
        <v>13929</v>
      </c>
      <c r="D73" s="278" t="s">
        <v>1108</v>
      </c>
      <c r="E73" s="278" t="s">
        <v>397</v>
      </c>
      <c r="F73" s="278" t="s">
        <v>13320</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13930</v>
      </c>
      <c r="C74" s="278" t="s">
        <v>13930</v>
      </c>
      <c r="D74" s="278" t="s">
        <v>1108</v>
      </c>
      <c r="E74" s="278" t="s">
        <v>13951</v>
      </c>
      <c r="F74" s="278" t="s">
        <v>13320</v>
      </c>
      <c r="G74" s="278"/>
      <c r="H74" s="247" t="s">
        <v>13966</v>
      </c>
      <c r="I74" s="247" t="s">
        <v>1582</v>
      </c>
      <c r="J74" s="280" t="str">
        <f t="shared" si="6"/>
        <v>GoldEco-System Recycling Co., Ltd. North Plant</v>
      </c>
      <c r="K74" s="280" t="str">
        <f t="shared" si="7"/>
        <v>GoldEco-System Recycling Co., Ltd. North Plant</v>
      </c>
    </row>
    <row r="75" spans="1:11">
      <c r="A75" s="278" t="s">
        <v>1130</v>
      </c>
      <c r="B75" s="278" t="s">
        <v>13931</v>
      </c>
      <c r="C75" s="278" t="s">
        <v>13931</v>
      </c>
      <c r="D75" s="278" t="s">
        <v>1108</v>
      </c>
      <c r="E75" s="278" t="s">
        <v>13952</v>
      </c>
      <c r="F75" s="278" t="s">
        <v>13320</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13932</v>
      </c>
      <c r="C76" s="278" t="s">
        <v>909</v>
      </c>
      <c r="D76" s="278" t="s">
        <v>883</v>
      </c>
      <c r="E76" s="278" t="s">
        <v>690</v>
      </c>
      <c r="F76" s="278" t="s">
        <v>13320</v>
      </c>
      <c r="G76" s="278"/>
      <c r="H76" s="247" t="s">
        <v>1611</v>
      </c>
      <c r="I76" s="247" t="s">
        <v>10022</v>
      </c>
      <c r="J76" s="280" t="str">
        <f t="shared" si="6"/>
        <v>GoldEkaterinburg</v>
      </c>
      <c r="K76" s="280" t="str">
        <f t="shared" si="7"/>
        <v>GoldEkaterinburg</v>
      </c>
    </row>
    <row r="77" spans="1:11">
      <c r="A77" s="278" t="s">
        <v>1130</v>
      </c>
      <c r="B77" s="278" t="s">
        <v>15151</v>
      </c>
      <c r="C77" s="278" t="s">
        <v>15151</v>
      </c>
      <c r="D77" s="278" t="s">
        <v>1106</v>
      </c>
      <c r="E77" s="278" t="s">
        <v>15152</v>
      </c>
      <c r="F77" s="278" t="s">
        <v>13320</v>
      </c>
      <c r="G77" s="278"/>
      <c r="H77" s="247" t="s">
        <v>15236</v>
      </c>
      <c r="I77" s="247" t="s">
        <v>6258</v>
      </c>
      <c r="J77" s="280" t="str">
        <f t="shared" si="6"/>
        <v>GoldEmerald Jewel Industry India Limited (Unit 1)</v>
      </c>
      <c r="K77" s="280" t="str">
        <f t="shared" si="7"/>
        <v>GoldEmerald Jewel Industry India Limited (Unit 1)</v>
      </c>
    </row>
    <row r="78" spans="1:11">
      <c r="A78" s="278" t="s">
        <v>1130</v>
      </c>
      <c r="B78" s="278" t="s">
        <v>15153</v>
      </c>
      <c r="C78" s="278" t="s">
        <v>15153</v>
      </c>
      <c r="D78" s="278" t="s">
        <v>1106</v>
      </c>
      <c r="E78" s="278" t="s">
        <v>15154</v>
      </c>
      <c r="F78" s="278" t="s">
        <v>13320</v>
      </c>
      <c r="G78" s="278"/>
      <c r="H78" s="247" t="s">
        <v>15236</v>
      </c>
      <c r="I78" s="247" t="s">
        <v>6258</v>
      </c>
      <c r="J78" s="280" t="str">
        <f t="shared" si="6"/>
        <v>GoldEmerald Jewel Industry India Limited (Unit 2)</v>
      </c>
      <c r="K78" s="280" t="str">
        <f t="shared" si="7"/>
        <v>GoldEmerald Jewel Industry India Limited (Unit 2)</v>
      </c>
    </row>
    <row r="79" spans="1:11">
      <c r="A79" s="278" t="s">
        <v>1130</v>
      </c>
      <c r="B79" s="278" t="s">
        <v>15155</v>
      </c>
      <c r="C79" s="278" t="s">
        <v>15155</v>
      </c>
      <c r="D79" s="278" t="s">
        <v>1106</v>
      </c>
      <c r="E79" s="278" t="s">
        <v>15156</v>
      </c>
      <c r="F79" s="278" t="s">
        <v>13320</v>
      </c>
      <c r="G79" s="278"/>
      <c r="H79" s="247" t="s">
        <v>15236</v>
      </c>
      <c r="I79" s="247" t="s">
        <v>6258</v>
      </c>
      <c r="J79" s="280" t="str">
        <f t="shared" si="6"/>
        <v>GoldEmerald Jewel Industry India Limited (Unit 3)</v>
      </c>
      <c r="K79" s="280" t="str">
        <f t="shared" si="7"/>
        <v>GoldEmerald Jewel Industry India Limited (Unit 3)</v>
      </c>
    </row>
    <row r="80" spans="1:11">
      <c r="A80" s="278" t="s">
        <v>1130</v>
      </c>
      <c r="B80" s="278" t="s">
        <v>15157</v>
      </c>
      <c r="C80" s="278" t="s">
        <v>15157</v>
      </c>
      <c r="D80" s="278" t="s">
        <v>1106</v>
      </c>
      <c r="E80" s="278" t="s">
        <v>15158</v>
      </c>
      <c r="F80" s="278" t="s">
        <v>13320</v>
      </c>
      <c r="G80" s="278"/>
      <c r="H80" s="247" t="s">
        <v>15236</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13320</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13320</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13320</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15159</v>
      </c>
      <c r="D84" s="278" t="s">
        <v>883</v>
      </c>
      <c r="E84" s="278" t="s">
        <v>674</v>
      </c>
      <c r="F84" s="278" t="s">
        <v>13320</v>
      </c>
      <c r="G84" s="278"/>
      <c r="H84" s="247" t="s">
        <v>1588</v>
      </c>
      <c r="I84" s="247" t="s">
        <v>10084</v>
      </c>
      <c r="J84" s="280" t="str">
        <f t="shared" si="6"/>
        <v>GoldFSE Novosibirsk Refinery</v>
      </c>
      <c r="K84" s="280" t="str">
        <f t="shared" si="7"/>
        <v>GoldFSE Novosibirsk Refinery</v>
      </c>
    </row>
    <row r="85" spans="1:11">
      <c r="A85" s="278" t="s">
        <v>1130</v>
      </c>
      <c r="B85" s="278" t="s">
        <v>13868</v>
      </c>
      <c r="C85" s="278" t="s">
        <v>13868</v>
      </c>
      <c r="D85" s="278" t="s">
        <v>1092</v>
      </c>
      <c r="E85" s="278" t="s">
        <v>13869</v>
      </c>
      <c r="F85" s="278" t="s">
        <v>13320</v>
      </c>
      <c r="G85" s="278"/>
      <c r="H85" s="247" t="s">
        <v>13911</v>
      </c>
      <c r="I85" s="247" t="s">
        <v>2595</v>
      </c>
      <c r="J85" s="280" t="str">
        <f t="shared" si="6"/>
        <v>GoldFujairah Gold FZC</v>
      </c>
      <c r="K85" s="280" t="str">
        <f t="shared" si="7"/>
        <v>GoldFujairah Gold FZC</v>
      </c>
    </row>
    <row r="86" spans="1:11">
      <c r="A86" s="278" t="s">
        <v>1130</v>
      </c>
      <c r="B86" s="278" t="s">
        <v>15556</v>
      </c>
      <c r="C86" s="278" t="s">
        <v>13868</v>
      </c>
      <c r="D86" s="278" t="s">
        <v>1092</v>
      </c>
      <c r="E86" s="278" t="s">
        <v>13869</v>
      </c>
      <c r="F86" s="278" t="s">
        <v>13320</v>
      </c>
      <c r="G86" s="278"/>
      <c r="H86" s="247" t="s">
        <v>13911</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13320</v>
      </c>
      <c r="G87" s="278"/>
      <c r="H87" s="247" t="s">
        <v>1697</v>
      </c>
      <c r="I87" s="247" t="s">
        <v>13698</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13320</v>
      </c>
      <c r="G88" s="278"/>
      <c r="H88" s="247" t="s">
        <v>1545</v>
      </c>
      <c r="I88" s="247" t="s">
        <v>1546</v>
      </c>
      <c r="J88" s="280" t="str">
        <f t="shared" si="6"/>
        <v>GoldGeib Refining Corporation</v>
      </c>
      <c r="K88" s="280" t="str">
        <f t="shared" si="7"/>
        <v>GoldGeib Refining Corporation</v>
      </c>
    </row>
    <row r="89" spans="1:11">
      <c r="A89" s="278" t="s">
        <v>1130</v>
      </c>
      <c r="B89" s="278" t="s">
        <v>15557</v>
      </c>
      <c r="C89" s="278" t="s">
        <v>15557</v>
      </c>
      <c r="D89" s="278" t="s">
        <v>1106</v>
      </c>
      <c r="E89" s="278" t="s">
        <v>2317</v>
      </c>
      <c r="F89" s="278" t="s">
        <v>13320</v>
      </c>
      <c r="G89" s="278"/>
      <c r="H89" s="247" t="s">
        <v>2318</v>
      </c>
      <c r="I89" s="247" t="s">
        <v>2319</v>
      </c>
      <c r="J89" s="280" t="str">
        <f t="shared" si="6"/>
        <v>GoldGGC Gujrat Gold Centre Pvt. Ltd.</v>
      </c>
      <c r="K89" s="280" t="str">
        <f t="shared" si="7"/>
        <v>GoldGGC Gujrat Gold Centre Pvt. Ltd.</v>
      </c>
    </row>
    <row r="90" spans="1:11">
      <c r="A90" s="278" t="s">
        <v>1130</v>
      </c>
      <c r="B90" s="278" t="s">
        <v>15558</v>
      </c>
      <c r="C90" s="278" t="s">
        <v>15558</v>
      </c>
      <c r="D90" s="278" t="s">
        <v>13066</v>
      </c>
      <c r="E90" s="278" t="s">
        <v>15559</v>
      </c>
      <c r="F90" s="278" t="s">
        <v>13320</v>
      </c>
      <c r="G90" s="278"/>
      <c r="H90" s="247" t="s">
        <v>15560</v>
      </c>
      <c r="I90" s="247" t="s">
        <v>3981</v>
      </c>
      <c r="J90" s="280" t="str">
        <f t="shared" si="6"/>
        <v>GoldGold by Gold Colombia</v>
      </c>
      <c r="K90" s="280" t="str">
        <f t="shared" si="7"/>
        <v>GoldGold by Gold Colombia</v>
      </c>
    </row>
    <row r="91" spans="1:11">
      <c r="A91" s="278" t="s">
        <v>1130</v>
      </c>
      <c r="B91" s="278" t="s">
        <v>13933</v>
      </c>
      <c r="C91" s="278" t="s">
        <v>13933</v>
      </c>
      <c r="D91" s="278" t="s">
        <v>13093</v>
      </c>
      <c r="E91" s="278" t="s">
        <v>13953</v>
      </c>
      <c r="F91" s="278" t="s">
        <v>13320</v>
      </c>
      <c r="G91" s="278"/>
      <c r="H91" s="247" t="s">
        <v>14118</v>
      </c>
      <c r="I91" s="247" t="s">
        <v>14118</v>
      </c>
      <c r="J91" s="280" t="str">
        <f t="shared" si="6"/>
        <v>GoldGold Coast Refinery</v>
      </c>
      <c r="K91" s="280" t="str">
        <f t="shared" si="7"/>
        <v>GoldGold Coast Refinery</v>
      </c>
    </row>
    <row r="92" spans="1:11">
      <c r="A92" s="278" t="s">
        <v>1130</v>
      </c>
      <c r="B92" s="278" t="s">
        <v>24</v>
      </c>
      <c r="C92" s="278" t="s">
        <v>15150</v>
      </c>
      <c r="D92" s="278" t="s">
        <v>1100</v>
      </c>
      <c r="E92" s="278" t="s">
        <v>734</v>
      </c>
      <c r="F92" s="278" t="s">
        <v>13320</v>
      </c>
      <c r="G92" s="278"/>
      <c r="H92" s="247" t="s">
        <v>1663</v>
      </c>
      <c r="I92" s="247" t="s">
        <v>13700</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13320</v>
      </c>
      <c r="G93" s="278"/>
      <c r="H93" s="247" t="s">
        <v>1697</v>
      </c>
      <c r="I93" s="247" t="s">
        <v>13698</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13320</v>
      </c>
      <c r="G94" s="278"/>
      <c r="H94" s="247" t="s">
        <v>1667</v>
      </c>
      <c r="I94" s="247" t="s">
        <v>13706</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13320</v>
      </c>
      <c r="G95" s="278"/>
      <c r="H95" s="247" t="s">
        <v>1667</v>
      </c>
      <c r="I95" s="247" t="s">
        <v>13706</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13320</v>
      </c>
      <c r="G96" s="278"/>
      <c r="H96" s="247" t="s">
        <v>1699</v>
      </c>
      <c r="I96" s="247" t="s">
        <v>13704</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13320</v>
      </c>
      <c r="G97" s="278"/>
      <c r="H97" s="247" t="s">
        <v>1699</v>
      </c>
      <c r="I97" s="247" t="s">
        <v>13704</v>
      </c>
      <c r="J97" s="280" t="str">
        <f t="shared" si="6"/>
        <v>GoldGuangdong Jinding Gold Limited</v>
      </c>
      <c r="K97" s="280" t="str">
        <f t="shared" si="7"/>
        <v>GoldGuangdong Jinding Gold Limited</v>
      </c>
    </row>
    <row r="98" spans="1:11">
      <c r="A98" s="278" t="s">
        <v>1130</v>
      </c>
      <c r="B98" s="278" t="s">
        <v>2316</v>
      </c>
      <c r="C98" s="278" t="s">
        <v>15557</v>
      </c>
      <c r="D98" s="278" t="s">
        <v>1106</v>
      </c>
      <c r="E98" s="278" t="s">
        <v>2317</v>
      </c>
      <c r="F98" s="278" t="s">
        <v>13320</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13320</v>
      </c>
      <c r="G99" s="278"/>
      <c r="H99" s="247" t="s">
        <v>1592</v>
      </c>
      <c r="I99" s="247" t="s">
        <v>13700</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13320</v>
      </c>
      <c r="G100" s="278"/>
      <c r="H100" s="247" t="s">
        <v>1594</v>
      </c>
      <c r="I100" s="247" t="s">
        <v>13696</v>
      </c>
      <c r="J100" s="280" t="str">
        <f t="shared" si="6"/>
        <v>GoldHangzhou Fuchunjiang Smelting Co., Ltd.</v>
      </c>
      <c r="K100" s="280" t="str">
        <f t="shared" si="7"/>
        <v>GoldHangzhou Fuchunjiang Smelting Co., Ltd.</v>
      </c>
    </row>
    <row r="101" spans="1:11">
      <c r="A101" s="278" t="s">
        <v>1130</v>
      </c>
      <c r="B101" s="278" t="s">
        <v>2521</v>
      </c>
      <c r="C101" s="278" t="s">
        <v>13934</v>
      </c>
      <c r="D101" s="278" t="s">
        <v>1111</v>
      </c>
      <c r="E101" s="278" t="s">
        <v>2522</v>
      </c>
      <c r="F101" s="278" t="s">
        <v>13320</v>
      </c>
      <c r="G101" s="278"/>
      <c r="H101" s="247" t="s">
        <v>2523</v>
      </c>
      <c r="I101" s="247" t="s">
        <v>12945</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13320</v>
      </c>
      <c r="G102" s="278"/>
      <c r="H102" s="247" t="s">
        <v>1549</v>
      </c>
      <c r="I102" s="247" t="s">
        <v>1550</v>
      </c>
      <c r="J102" s="280" t="str">
        <f t="shared" si="6"/>
        <v>GoldHeimerle + Meule GmbH</v>
      </c>
      <c r="K102" s="280" t="str">
        <f t="shared" si="7"/>
        <v>GoldHeimerle + Meule GmbH</v>
      </c>
    </row>
    <row r="103" spans="1:11">
      <c r="A103" s="278" t="s">
        <v>1130</v>
      </c>
      <c r="B103" s="278" t="s">
        <v>13935</v>
      </c>
      <c r="C103" s="278" t="s">
        <v>1325</v>
      </c>
      <c r="D103" s="278" t="s">
        <v>1100</v>
      </c>
      <c r="E103" s="278" t="s">
        <v>745</v>
      </c>
      <c r="F103" s="278" t="s">
        <v>13320</v>
      </c>
      <c r="G103" s="278"/>
      <c r="H103" s="247" t="s">
        <v>1694</v>
      </c>
      <c r="I103" s="247" t="s">
        <v>13701</v>
      </c>
      <c r="J103" s="280" t="str">
        <f t="shared" si="6"/>
        <v>GoldHenan Zhongyuan Gold Refinery Co., Ltd.</v>
      </c>
      <c r="K103" s="280" t="str">
        <f t="shared" si="7"/>
        <v>GoldHenan Zhongyuan Gold Refinery Co., Ltd.</v>
      </c>
    </row>
    <row r="104" spans="1:11">
      <c r="A104" s="278" t="s">
        <v>1130</v>
      </c>
      <c r="B104" s="278" t="s">
        <v>13936</v>
      </c>
      <c r="C104" s="278" t="s">
        <v>1325</v>
      </c>
      <c r="D104" s="278" t="s">
        <v>1100</v>
      </c>
      <c r="E104" s="278" t="s">
        <v>745</v>
      </c>
      <c r="F104" s="278" t="s">
        <v>13320</v>
      </c>
      <c r="G104" s="278"/>
      <c r="H104" s="247" t="s">
        <v>1694</v>
      </c>
      <c r="I104" s="247" t="s">
        <v>13701</v>
      </c>
      <c r="J104" s="280" t="str">
        <f t="shared" si="6"/>
        <v>GoldHenan Zhongyuan Gold Smelter of Zhongjin Gold Co. Ltd.</v>
      </c>
      <c r="K104" s="280" t="str">
        <f t="shared" si="7"/>
        <v>GoldHenan Zhongyuan Gold Smelter of Zhongjin Gold Co. Ltd.</v>
      </c>
    </row>
    <row r="105" spans="1:11">
      <c r="A105" s="278" t="s">
        <v>1130</v>
      </c>
      <c r="B105" s="278" t="s">
        <v>13937</v>
      </c>
      <c r="C105" s="278" t="s">
        <v>1325</v>
      </c>
      <c r="D105" s="278" t="s">
        <v>1100</v>
      </c>
      <c r="E105" s="278" t="s">
        <v>745</v>
      </c>
      <c r="F105" s="278" t="s">
        <v>13320</v>
      </c>
      <c r="G105" s="278"/>
      <c r="H105" s="247" t="s">
        <v>1694</v>
      </c>
      <c r="I105" s="247" t="s">
        <v>13701</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15160</v>
      </c>
      <c r="C106" s="278" t="s">
        <v>15160</v>
      </c>
      <c r="D106" s="278" t="s">
        <v>1101</v>
      </c>
      <c r="E106" s="278" t="s">
        <v>680</v>
      </c>
      <c r="F106" s="278" t="s">
        <v>13320</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13320</v>
      </c>
      <c r="G107" s="278"/>
      <c r="H107" s="247" t="s">
        <v>1595</v>
      </c>
      <c r="I107" s="247" t="s">
        <v>13923</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13320</v>
      </c>
      <c r="G108" s="278"/>
      <c r="H108" s="247" t="s">
        <v>1595</v>
      </c>
      <c r="I108" s="247" t="s">
        <v>13923</v>
      </c>
      <c r="J108" s="280" t="str">
        <f t="shared" si="6"/>
        <v>GoldHeraeus Metals Hong Kong Ltd.</v>
      </c>
      <c r="K108" s="280" t="str">
        <f t="shared" si="7"/>
        <v>GoldHeraeus Metals Hong Kong Ltd.</v>
      </c>
    </row>
    <row r="109" spans="1:11">
      <c r="A109" s="278" t="s">
        <v>1130</v>
      </c>
      <c r="B109" s="278" t="s">
        <v>1227</v>
      </c>
      <c r="C109" s="278" t="s">
        <v>15160</v>
      </c>
      <c r="D109" s="278" t="s">
        <v>1101</v>
      </c>
      <c r="E109" s="278" t="s">
        <v>680</v>
      </c>
      <c r="F109" s="278" t="s">
        <v>13320</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13320</v>
      </c>
      <c r="G110" s="278"/>
      <c r="H110" s="247" t="s">
        <v>2148</v>
      </c>
      <c r="I110" s="247" t="s">
        <v>13703</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13320</v>
      </c>
      <c r="G111" s="278"/>
      <c r="H111" s="247" t="s">
        <v>2148</v>
      </c>
      <c r="I111" s="247" t="s">
        <v>13703</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13320</v>
      </c>
      <c r="G112" s="278"/>
      <c r="H112" s="247" t="s">
        <v>2148</v>
      </c>
      <c r="I112" s="247" t="s">
        <v>13703</v>
      </c>
      <c r="J112" s="280" t="str">
        <f t="shared" si="6"/>
        <v>GoldHunan Chenzhou Mining Industry Co. Ltd.</v>
      </c>
      <c r="K112" s="280" t="str">
        <f t="shared" si="7"/>
        <v>GoldHunan Chenzhou Mining Industry Co. Ltd.</v>
      </c>
    </row>
    <row r="113" spans="1:11">
      <c r="A113" s="278" t="s">
        <v>1130</v>
      </c>
      <c r="B113" s="278" t="s">
        <v>13255</v>
      </c>
      <c r="C113" s="278" t="s">
        <v>13255</v>
      </c>
      <c r="D113" s="278" t="s">
        <v>1100</v>
      </c>
      <c r="E113" s="278" t="s">
        <v>13256</v>
      </c>
      <c r="F113" s="278" t="s">
        <v>13320</v>
      </c>
      <c r="G113" s="278"/>
      <c r="H113" s="247" t="s">
        <v>1787</v>
      </c>
      <c r="I113" s="247" t="s">
        <v>13703</v>
      </c>
      <c r="J113" s="280" t="str">
        <f t="shared" si="6"/>
        <v>GoldHunan Guiyang yinxing Nonferrous Smelting Co., Ltd.</v>
      </c>
      <c r="K113" s="280" t="str">
        <f t="shared" si="7"/>
        <v>GoldHunan Guiyang yinxing Nonferrous Smelting Co., Ltd.</v>
      </c>
    </row>
    <row r="114" spans="1:11">
      <c r="A114" s="278" t="s">
        <v>1130</v>
      </c>
      <c r="B114" s="278" t="s">
        <v>13257</v>
      </c>
      <c r="C114" s="278" t="s">
        <v>13255</v>
      </c>
      <c r="D114" s="278" t="s">
        <v>1100</v>
      </c>
      <c r="E114" s="278" t="s">
        <v>13256</v>
      </c>
      <c r="F114" s="278" t="s">
        <v>13320</v>
      </c>
      <c r="G114" s="278"/>
      <c r="H114" s="247" t="s">
        <v>1787</v>
      </c>
      <c r="I114" s="247" t="s">
        <v>13703</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13320</v>
      </c>
      <c r="G115" s="278"/>
      <c r="H115" s="247" t="s">
        <v>1599</v>
      </c>
      <c r="I115" s="247" t="s">
        <v>12950</v>
      </c>
      <c r="J115" s="280" t="str">
        <f t="shared" si="6"/>
        <v>GoldHwaSeong CJ CO., LTD.</v>
      </c>
      <c r="K115" s="280" t="str">
        <f t="shared" si="7"/>
        <v>GoldHwaSeong CJ CO., LTD.</v>
      </c>
    </row>
    <row r="116" spans="1:11">
      <c r="A116" s="278" t="s">
        <v>1130</v>
      </c>
      <c r="B116" s="278" t="s">
        <v>15161</v>
      </c>
      <c r="C116" s="278" t="s">
        <v>15161</v>
      </c>
      <c r="D116" s="278" t="s">
        <v>1095</v>
      </c>
      <c r="E116" s="278" t="s">
        <v>2279</v>
      </c>
      <c r="F116" s="278" t="s">
        <v>13320</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13320</v>
      </c>
      <c r="G117" s="278"/>
      <c r="H117" s="247" t="s">
        <v>1600</v>
      </c>
      <c r="I117" s="247" t="s">
        <v>13682</v>
      </c>
      <c r="J117" s="280" t="str">
        <f t="shared" si="6"/>
        <v>GoldInner Mongolia Qiankun Gold and Silver Refinery Share Co., Ltd.</v>
      </c>
      <c r="K117" s="280" t="str">
        <f t="shared" si="7"/>
        <v>GoldInner Mongolia Qiankun Gold and Silver Refinery Share Co., Ltd.</v>
      </c>
    </row>
    <row r="118" spans="1:11">
      <c r="A118" s="278" t="s">
        <v>1130</v>
      </c>
      <c r="B118" s="278" t="s">
        <v>13870</v>
      </c>
      <c r="C118" s="278" t="s">
        <v>13870</v>
      </c>
      <c r="D118" s="278" t="s">
        <v>1092</v>
      </c>
      <c r="E118" s="278" t="s">
        <v>13871</v>
      </c>
      <c r="F118" s="278" t="s">
        <v>13320</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13320</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13320</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13320</v>
      </c>
      <c r="G121" s="278"/>
      <c r="H121" s="247" t="s">
        <v>1576</v>
      </c>
      <c r="I121" s="247" t="s">
        <v>6521</v>
      </c>
      <c r="J121" s="280" t="str">
        <f t="shared" si="6"/>
        <v>GoldItalpreziosi</v>
      </c>
      <c r="K121" s="280" t="str">
        <f t="shared" si="7"/>
        <v>GoldItalpreziosi</v>
      </c>
    </row>
    <row r="122" spans="1:11">
      <c r="A122" s="278" t="s">
        <v>1130</v>
      </c>
      <c r="B122" s="278" t="s">
        <v>13938</v>
      </c>
      <c r="C122" s="278" t="s">
        <v>13938</v>
      </c>
      <c r="D122" s="278" t="s">
        <v>1106</v>
      </c>
      <c r="E122" s="278" t="s">
        <v>13954</v>
      </c>
      <c r="F122" s="278" t="s">
        <v>13320</v>
      </c>
      <c r="G122" s="278"/>
      <c r="H122" s="247" t="s">
        <v>13967</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13320</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13320</v>
      </c>
      <c r="G124" s="278"/>
      <c r="H124" s="247" t="s">
        <v>1604</v>
      </c>
      <c r="I124" s="247" t="s">
        <v>13699</v>
      </c>
      <c r="J124" s="280" t="str">
        <f t="shared" si="6"/>
        <v>GoldJCC</v>
      </c>
      <c r="K124" s="280" t="str">
        <f t="shared" si="7"/>
        <v>GoldJCC</v>
      </c>
    </row>
    <row r="125" spans="1:11">
      <c r="A125" s="278" t="s">
        <v>1130</v>
      </c>
      <c r="B125" s="278" t="s">
        <v>2321</v>
      </c>
      <c r="C125" s="278" t="s">
        <v>2321</v>
      </c>
      <c r="D125" s="278" t="s">
        <v>1100</v>
      </c>
      <c r="E125" s="278" t="s">
        <v>687</v>
      </c>
      <c r="F125" s="278" t="s">
        <v>13320</v>
      </c>
      <c r="G125" s="278"/>
      <c r="H125" s="247" t="s">
        <v>1604</v>
      </c>
      <c r="I125" s="247" t="s">
        <v>13699</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13320</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13320</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13320</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13320</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13320</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15159</v>
      </c>
      <c r="C131" s="278" t="s">
        <v>15159</v>
      </c>
      <c r="D131" s="278" t="s">
        <v>883</v>
      </c>
      <c r="E131" s="278" t="s">
        <v>674</v>
      </c>
      <c r="F131" s="278" t="s">
        <v>13320</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13320</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13320</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15162</v>
      </c>
      <c r="C134" s="278" t="s">
        <v>15162</v>
      </c>
      <c r="D134" s="278" t="s">
        <v>13165</v>
      </c>
      <c r="E134" s="278" t="s">
        <v>15163</v>
      </c>
      <c r="F134" s="278" t="s">
        <v>13320</v>
      </c>
      <c r="G134" s="278"/>
      <c r="H134" s="247" t="s">
        <v>15237</v>
      </c>
      <c r="I134" s="247" t="s">
        <v>15238</v>
      </c>
      <c r="J134" s="280" t="str">
        <f t="shared" si="6"/>
        <v>GoldK.A. Rasmussen</v>
      </c>
      <c r="K134" s="280" t="str">
        <f t="shared" si="7"/>
        <v>GoldK.A. Rasmussen</v>
      </c>
    </row>
    <row r="135" spans="1:11">
      <c r="A135" s="278" t="s">
        <v>1130</v>
      </c>
      <c r="B135" s="278" t="s">
        <v>1716</v>
      </c>
      <c r="C135" s="278" t="s">
        <v>1716</v>
      </c>
      <c r="D135" s="278" t="s">
        <v>1092</v>
      </c>
      <c r="E135" s="278" t="s">
        <v>1717</v>
      </c>
      <c r="F135" s="278" t="s">
        <v>13320</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13320</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13320</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13320</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13320</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13320</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13320</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13320</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13320</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13320</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13320</v>
      </c>
      <c r="G145" s="278"/>
      <c r="H145" s="247" t="s">
        <v>1724</v>
      </c>
      <c r="I145" s="247" t="s">
        <v>12956</v>
      </c>
      <c r="J145" s="280" t="str">
        <f t="shared" si="8"/>
        <v>GoldKorea Zinc Co., Ltd.</v>
      </c>
      <c r="K145" s="280" t="str">
        <f t="shared" si="9"/>
        <v>GoldKorea Zinc Co., Ltd.</v>
      </c>
    </row>
    <row r="146" spans="1:11">
      <c r="A146" s="278" t="s">
        <v>1130</v>
      </c>
      <c r="B146" s="278" t="s">
        <v>15164</v>
      </c>
      <c r="C146" s="278" t="s">
        <v>906</v>
      </c>
      <c r="D146" s="278" t="s">
        <v>1108</v>
      </c>
      <c r="E146" s="278" t="s">
        <v>673</v>
      </c>
      <c r="F146" s="278" t="s">
        <v>13320</v>
      </c>
      <c r="G146" s="278"/>
      <c r="H146" s="247" t="s">
        <v>1581</v>
      </c>
      <c r="I146" s="247" t="s">
        <v>1582</v>
      </c>
      <c r="J146" s="280" t="str">
        <f t="shared" si="8"/>
        <v>GoldKosak Seiren</v>
      </c>
      <c r="K146" s="280" t="str">
        <f t="shared" si="9"/>
        <v>GoldKosak Seiren</v>
      </c>
    </row>
    <row r="147" spans="1:11">
      <c r="A147" s="278" t="s">
        <v>1130</v>
      </c>
      <c r="B147" s="278" t="s">
        <v>12999</v>
      </c>
      <c r="C147" s="278" t="s">
        <v>694</v>
      </c>
      <c r="D147" s="278" t="s">
        <v>2456</v>
      </c>
      <c r="E147" s="278" t="s">
        <v>695</v>
      </c>
      <c r="F147" s="278" t="s">
        <v>13320</v>
      </c>
      <c r="G147" s="278"/>
      <c r="H147" s="247" t="s">
        <v>1614</v>
      </c>
      <c r="I147" s="247" t="s">
        <v>1607</v>
      </c>
      <c r="J147" s="280" t="str">
        <f t="shared" si="8"/>
        <v>GoldKUC</v>
      </c>
      <c r="K147" s="280" t="str">
        <f t="shared" si="9"/>
        <v>GoldKUC</v>
      </c>
    </row>
    <row r="148" spans="1:11">
      <c r="A148" s="278" t="s">
        <v>1130</v>
      </c>
      <c r="B148" s="278" t="s">
        <v>13939</v>
      </c>
      <c r="C148" s="278" t="s">
        <v>13939</v>
      </c>
      <c r="D148" s="278" t="s">
        <v>1106</v>
      </c>
      <c r="E148" s="278" t="s">
        <v>13955</v>
      </c>
      <c r="F148" s="278" t="s">
        <v>13320</v>
      </c>
      <c r="G148" s="278"/>
      <c r="H148" s="247" t="s">
        <v>13968</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13320</v>
      </c>
      <c r="G149" s="278"/>
      <c r="H149" s="247" t="s">
        <v>1617</v>
      </c>
      <c r="I149" s="247" t="s">
        <v>12939</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13320</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13320</v>
      </c>
      <c r="G151" s="278"/>
      <c r="H151" s="247" t="s">
        <v>1566</v>
      </c>
      <c r="I151" s="247" t="s">
        <v>1567</v>
      </c>
      <c r="J151" s="280" t="str">
        <f t="shared" si="8"/>
        <v>GoldLa Caridad</v>
      </c>
      <c r="K151" s="280" t="str">
        <f t="shared" si="9"/>
        <v>GoldLa Caridad</v>
      </c>
    </row>
    <row r="152" spans="1:11">
      <c r="A152" s="278" t="s">
        <v>1130</v>
      </c>
      <c r="B152" s="278" t="s">
        <v>25</v>
      </c>
      <c r="C152" s="278" t="s">
        <v>15150</v>
      </c>
      <c r="D152" s="278" t="s">
        <v>1100</v>
      </c>
      <c r="E152" s="278" t="s">
        <v>734</v>
      </c>
      <c r="F152" s="278" t="s">
        <v>13320</v>
      </c>
      <c r="G152" s="278"/>
      <c r="H152" s="247" t="s">
        <v>1663</v>
      </c>
      <c r="I152" s="247" t="s">
        <v>13700</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13320</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13320</v>
      </c>
      <c r="G154" s="278"/>
      <c r="H154" s="247" t="s">
        <v>1619</v>
      </c>
      <c r="I154" s="247" t="s">
        <v>13701</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13320</v>
      </c>
      <c r="G155" s="278"/>
      <c r="H155" s="247" t="s">
        <v>1619</v>
      </c>
      <c r="I155" s="247" t="s">
        <v>13701</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13320</v>
      </c>
      <c r="G156" s="278"/>
      <c r="H156" s="247" t="s">
        <v>1619</v>
      </c>
      <c r="I156" s="247" t="s">
        <v>13701</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13320</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13320</v>
      </c>
      <c r="G158" s="278"/>
      <c r="H158" s="247" t="s">
        <v>1620</v>
      </c>
      <c r="I158" s="247" t="s">
        <v>12946</v>
      </c>
      <c r="J158" s="280" t="str">
        <f t="shared" si="8"/>
        <v>GoldLS-NIKKO Copper Inc.</v>
      </c>
      <c r="K158" s="280" t="str">
        <f t="shared" si="9"/>
        <v>GoldLS-NIKKO Copper Inc.</v>
      </c>
    </row>
    <row r="159" spans="1:11">
      <c r="A159" s="278" t="s">
        <v>1130</v>
      </c>
      <c r="B159" s="278" t="s">
        <v>13934</v>
      </c>
      <c r="C159" s="278" t="s">
        <v>13934</v>
      </c>
      <c r="D159" s="278" t="s">
        <v>1111</v>
      </c>
      <c r="E159" s="278" t="s">
        <v>2522</v>
      </c>
      <c r="F159" s="278" t="s">
        <v>13320</v>
      </c>
      <c r="G159" s="278"/>
      <c r="H159" s="247" t="s">
        <v>2523</v>
      </c>
      <c r="I159" s="247" t="s">
        <v>12945</v>
      </c>
      <c r="J159" s="280" t="str">
        <f t="shared" si="8"/>
        <v>GoldLT Metal Ltd.</v>
      </c>
      <c r="K159" s="280" t="str">
        <f t="shared" si="9"/>
        <v>GoldLT Metal Ltd.</v>
      </c>
    </row>
    <row r="160" spans="1:11">
      <c r="A160" s="278" t="s">
        <v>1130</v>
      </c>
      <c r="B160" s="278" t="s">
        <v>1621</v>
      </c>
      <c r="C160" s="278" t="s">
        <v>1621</v>
      </c>
      <c r="D160" s="278" t="s">
        <v>1100</v>
      </c>
      <c r="E160" s="278" t="s">
        <v>702</v>
      </c>
      <c r="F160" s="278" t="s">
        <v>13320</v>
      </c>
      <c r="G160" s="278"/>
      <c r="H160" s="247" t="s">
        <v>1622</v>
      </c>
      <c r="I160" s="247" t="s">
        <v>13701</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13320</v>
      </c>
      <c r="G161" s="278"/>
      <c r="H161" s="247" t="s">
        <v>1622</v>
      </c>
      <c r="I161" s="247" t="s">
        <v>13701</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13320</v>
      </c>
      <c r="G162" s="278"/>
      <c r="H162" s="247" t="s">
        <v>1622</v>
      </c>
      <c r="I162" s="247" t="s">
        <v>13701</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13320</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13320</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13320</v>
      </c>
      <c r="G165" s="278"/>
      <c r="H165" s="247" t="s">
        <v>1625</v>
      </c>
      <c r="I165" s="247" t="s">
        <v>1587</v>
      </c>
      <c r="J165" s="280" t="str">
        <f t="shared" si="8"/>
        <v>GoldMatsuda Sangyo Co., Ltd.</v>
      </c>
      <c r="K165" s="280" t="str">
        <f t="shared" si="9"/>
        <v>GoldMatsuda Sangyo Co., Ltd.</v>
      </c>
    </row>
    <row r="166" spans="1:11">
      <c r="A166" s="278" t="s">
        <v>1130</v>
      </c>
      <c r="B166" s="278" t="s">
        <v>15165</v>
      </c>
      <c r="C166" s="278" t="s">
        <v>15165</v>
      </c>
      <c r="D166" s="278" t="s">
        <v>1106</v>
      </c>
      <c r="E166" s="278" t="s">
        <v>15166</v>
      </c>
      <c r="F166" s="278" t="s">
        <v>13320</v>
      </c>
      <c r="G166" s="278"/>
      <c r="H166" s="247" t="s">
        <v>15239</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13320</v>
      </c>
      <c r="G167" s="278"/>
      <c r="H167" s="247" t="s">
        <v>1670</v>
      </c>
      <c r="I167" s="247" t="s">
        <v>2229</v>
      </c>
      <c r="J167" s="280" t="str">
        <f t="shared" si="8"/>
        <v>GoldMEM(Sumitomo Group)</v>
      </c>
      <c r="K167" s="280" t="str">
        <f t="shared" si="9"/>
        <v>GoldMEM(Sumitomo Group)</v>
      </c>
    </row>
    <row r="168" spans="1:11">
      <c r="A168" s="278" t="s">
        <v>1130</v>
      </c>
      <c r="B168" s="278" t="s">
        <v>15167</v>
      </c>
      <c r="C168" s="278" t="s">
        <v>15167</v>
      </c>
      <c r="D168" s="278" t="s">
        <v>893</v>
      </c>
      <c r="E168" s="278" t="s">
        <v>15168</v>
      </c>
      <c r="F168" s="278" t="s">
        <v>13320</v>
      </c>
      <c r="G168" s="278"/>
      <c r="H168" s="247" t="s">
        <v>15561</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13320</v>
      </c>
      <c r="G169" s="278"/>
      <c r="H169" s="247" t="s">
        <v>1633</v>
      </c>
      <c r="I169" s="247" t="s">
        <v>12964</v>
      </c>
      <c r="J169" s="280" t="str">
        <f t="shared" si="8"/>
        <v>GoldMetal?rgica Met-Mex Pe?oles, S.A. de C.V</v>
      </c>
      <c r="K169" s="280" t="str">
        <f t="shared" si="9"/>
        <v>GoldMetal?rgica Met-Mex Pe?oles, S.A. de C.V</v>
      </c>
    </row>
    <row r="170" spans="1:11">
      <c r="A170" s="278" t="s">
        <v>1130</v>
      </c>
      <c r="B170" s="278" t="s">
        <v>15169</v>
      </c>
      <c r="C170" s="278" t="s">
        <v>15169</v>
      </c>
      <c r="D170" s="278" t="s">
        <v>2456</v>
      </c>
      <c r="E170" s="278" t="s">
        <v>15170</v>
      </c>
      <c r="F170" s="278" t="s">
        <v>13320</v>
      </c>
      <c r="G170" s="278"/>
      <c r="H170" s="247" t="s">
        <v>15240</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13320</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13320</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13320</v>
      </c>
      <c r="G173" s="278"/>
      <c r="H173" s="247" t="s">
        <v>1628</v>
      </c>
      <c r="I173" s="247" t="s">
        <v>13923</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13320</v>
      </c>
      <c r="G174" s="278"/>
      <c r="H174" s="247" t="s">
        <v>12802</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13320</v>
      </c>
      <c r="G175" s="278"/>
      <c r="H175" s="247" t="s">
        <v>2536</v>
      </c>
      <c r="I175" s="247" t="s">
        <v>13712</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13320</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13320</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13320</v>
      </c>
      <c r="G178" s="278"/>
      <c r="H178" s="247" t="s">
        <v>1633</v>
      </c>
      <c r="I178" s="247" t="s">
        <v>12964</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13320</v>
      </c>
      <c r="G179" s="278"/>
      <c r="H179" s="247" t="s">
        <v>1633</v>
      </c>
      <c r="I179" s="247" t="s">
        <v>12964</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13320</v>
      </c>
      <c r="G180" s="278"/>
      <c r="H180" s="247" t="s">
        <v>1633</v>
      </c>
      <c r="I180" s="247" t="s">
        <v>12964</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13320</v>
      </c>
      <c r="G181" s="278"/>
      <c r="H181" s="247" t="s">
        <v>1633</v>
      </c>
      <c r="I181" s="247" t="s">
        <v>12964</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13320</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13320</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13320</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13320</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13320</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13320</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13320</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13320</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13320</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13320</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13000</v>
      </c>
      <c r="C192" s="278" t="s">
        <v>13000</v>
      </c>
      <c r="D192" s="278" t="s">
        <v>1111</v>
      </c>
      <c r="E192" s="278" t="s">
        <v>13001</v>
      </c>
      <c r="F192" s="278" t="s">
        <v>13320</v>
      </c>
      <c r="G192" s="278"/>
      <c r="H192" s="247" t="s">
        <v>13019</v>
      </c>
      <c r="I192" s="247" t="s">
        <v>12950</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13320</v>
      </c>
      <c r="G193" s="278"/>
      <c r="H193" s="247" t="s">
        <v>1640</v>
      </c>
      <c r="I193" s="247" t="s">
        <v>1641</v>
      </c>
      <c r="J193" s="280" t="str">
        <f t="shared" si="8"/>
        <v>GoldNihon Material Co., Ltd.</v>
      </c>
      <c r="K193" s="280" t="str">
        <f t="shared" si="9"/>
        <v>GoldNihon Material Co., Ltd.</v>
      </c>
    </row>
    <row r="194" spans="1:11">
      <c r="A194" s="278" t="s">
        <v>1130</v>
      </c>
      <c r="B194" s="278" t="s">
        <v>15562</v>
      </c>
      <c r="C194" s="278" t="s">
        <v>2168</v>
      </c>
      <c r="D194" s="278" t="s">
        <v>1108</v>
      </c>
      <c r="E194" s="278" t="s">
        <v>715</v>
      </c>
      <c r="F194" s="278" t="s">
        <v>13320</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13320</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13320</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13320</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13320</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13320</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13320</v>
      </c>
      <c r="G200" s="278"/>
      <c r="H200" s="247" t="s">
        <v>1645</v>
      </c>
      <c r="I200" s="247" t="s">
        <v>10114</v>
      </c>
      <c r="J200" s="280" t="str">
        <f t="shared" si="10"/>
        <v>GoldOJSC Krastsvetmet</v>
      </c>
      <c r="K200" s="280" t="str">
        <f t="shared" si="11"/>
        <v>GoldOJSC Krastsvetmet</v>
      </c>
    </row>
    <row r="201" spans="1:11">
      <c r="A201" s="278" t="s">
        <v>1130</v>
      </c>
      <c r="B201" s="278" t="s">
        <v>2214</v>
      </c>
      <c r="C201" s="278" t="s">
        <v>15159</v>
      </c>
      <c r="D201" s="278" t="s">
        <v>883</v>
      </c>
      <c r="E201" s="278" t="s">
        <v>674</v>
      </c>
      <c r="F201" s="278" t="s">
        <v>13320</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13320</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13320</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13320</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13320</v>
      </c>
      <c r="G205" s="278"/>
      <c r="H205" s="247" t="s">
        <v>2502</v>
      </c>
      <c r="I205" s="247" t="s">
        <v>13700</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13320</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13320</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13320</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13320</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13320</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13320</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13320</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13320</v>
      </c>
      <c r="G213" s="278"/>
      <c r="H213" s="247" t="s">
        <v>1650</v>
      </c>
      <c r="I213" s="247" t="s">
        <v>1630</v>
      </c>
      <c r="J213" s="280" t="str">
        <f t="shared" si="10"/>
        <v>GoldPX Précinox S.A.</v>
      </c>
      <c r="K213" s="280" t="str">
        <f t="shared" si="11"/>
        <v>GoldPX Précinox S.A.</v>
      </c>
    </row>
    <row r="214" spans="1:11">
      <c r="A214" s="278" t="s">
        <v>1130</v>
      </c>
      <c r="B214" s="278" t="s">
        <v>13258</v>
      </c>
      <c r="C214" s="278" t="s">
        <v>13258</v>
      </c>
      <c r="D214" s="278" t="s">
        <v>2456</v>
      </c>
      <c r="E214" s="278" t="s">
        <v>13259</v>
      </c>
      <c r="F214" s="278" t="s">
        <v>13320</v>
      </c>
      <c r="G214" s="278"/>
      <c r="H214" s="247" t="s">
        <v>13319</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13320</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13320</v>
      </c>
      <c r="G216" s="278"/>
      <c r="H216" s="247" t="s">
        <v>1620</v>
      </c>
      <c r="I216" s="247" t="s">
        <v>12946</v>
      </c>
      <c r="J216" s="280" t="str">
        <f t="shared" si="10"/>
        <v>GoldRefinery LS-Nikko Copper Inc.</v>
      </c>
      <c r="K216" s="280" t="str">
        <f t="shared" si="11"/>
        <v>GoldRefinery LS-Nikko Copper Inc.</v>
      </c>
    </row>
    <row r="217" spans="1:11">
      <c r="A217" s="278" t="s">
        <v>1130</v>
      </c>
      <c r="B217" s="278" t="s">
        <v>13002</v>
      </c>
      <c r="C217" s="278" t="s">
        <v>13002</v>
      </c>
      <c r="D217" s="278" t="s">
        <v>1100</v>
      </c>
      <c r="E217" s="278" t="s">
        <v>675</v>
      </c>
      <c r="F217" s="278" t="s">
        <v>13320</v>
      </c>
      <c r="G217" s="278"/>
      <c r="H217" s="247" t="s">
        <v>1589</v>
      </c>
      <c r="I217" s="247" t="s">
        <v>13710</v>
      </c>
      <c r="J217" s="280" t="str">
        <f t="shared" si="10"/>
        <v>GoldRefinery of Seemine Gold Co., Ltd.</v>
      </c>
      <c r="K217" s="280" t="str">
        <f t="shared" si="11"/>
        <v>GoldRefinery of Seemine Gold Co., Ltd.</v>
      </c>
    </row>
    <row r="218" spans="1:11">
      <c r="A218" s="278" t="s">
        <v>1130</v>
      </c>
      <c r="B218" s="278" t="s">
        <v>2337</v>
      </c>
      <c r="C218" s="278" t="s">
        <v>13872</v>
      </c>
      <c r="D218" s="278" t="s">
        <v>1116</v>
      </c>
      <c r="E218" s="278" t="s">
        <v>2338</v>
      </c>
      <c r="F218" s="278" t="s">
        <v>13320</v>
      </c>
      <c r="G218" s="278"/>
      <c r="H218" s="247" t="s">
        <v>2373</v>
      </c>
      <c r="I218" s="247" t="s">
        <v>8948</v>
      </c>
      <c r="J218" s="280" t="str">
        <f t="shared" si="10"/>
        <v>GoldRemondis Argentia B.V.</v>
      </c>
      <c r="K218" s="280" t="str">
        <f t="shared" si="11"/>
        <v>GoldRemondis Argentia B.V.</v>
      </c>
    </row>
    <row r="219" spans="1:11">
      <c r="A219" s="278" t="s">
        <v>1130</v>
      </c>
      <c r="B219" s="278" t="s">
        <v>13872</v>
      </c>
      <c r="C219" s="278" t="s">
        <v>13872</v>
      </c>
      <c r="D219" s="278" t="s">
        <v>1116</v>
      </c>
      <c r="E219" s="278" t="s">
        <v>2338</v>
      </c>
      <c r="F219" s="278" t="s">
        <v>13320</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13320</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13320</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13320</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13320</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13577</v>
      </c>
      <c r="E224" s="278" t="s">
        <v>2340</v>
      </c>
      <c r="F224" s="278" t="s">
        <v>13320</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13320</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13320</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13320</v>
      </c>
      <c r="G227" s="278"/>
      <c r="H227" s="247" t="s">
        <v>1578</v>
      </c>
      <c r="I227" s="247" t="s">
        <v>12945</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13320</v>
      </c>
      <c r="G228" s="278"/>
      <c r="H228" s="247" t="s">
        <v>1578</v>
      </c>
      <c r="I228" s="247" t="s">
        <v>12945</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13320</v>
      </c>
      <c r="G229" s="278"/>
      <c r="H229" s="247" t="s">
        <v>1658</v>
      </c>
      <c r="I229" s="247" t="s">
        <v>12952</v>
      </c>
      <c r="J229" s="280" t="str">
        <f t="shared" si="10"/>
        <v>GoldSamwon Metals Corp.</v>
      </c>
      <c r="K229" s="280" t="str">
        <f t="shared" si="11"/>
        <v>GoldSamwon Metals Corp.</v>
      </c>
    </row>
    <row r="230" spans="1:11">
      <c r="A230" s="278" t="s">
        <v>1130</v>
      </c>
      <c r="B230" s="278" t="s">
        <v>15171</v>
      </c>
      <c r="C230" s="278" t="s">
        <v>15171</v>
      </c>
      <c r="D230" s="278" t="s">
        <v>13066</v>
      </c>
      <c r="E230" s="278" t="s">
        <v>15172</v>
      </c>
      <c r="F230" s="278" t="s">
        <v>13320</v>
      </c>
      <c r="G230" s="278"/>
      <c r="H230" s="247" t="s">
        <v>15241</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13320</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13320</v>
      </c>
      <c r="G232" s="278"/>
      <c r="H232" s="247" t="s">
        <v>1578</v>
      </c>
      <c r="I232" s="247" t="s">
        <v>12945</v>
      </c>
      <c r="J232" s="280" t="str">
        <f t="shared" si="10"/>
        <v>GoldSD (Samdok) Metal</v>
      </c>
      <c r="K232" s="280" t="str">
        <f t="shared" si="11"/>
        <v>GoldSD (Samdok) Metal</v>
      </c>
    </row>
    <row r="233" spans="1:11">
      <c r="A233" s="278" t="s">
        <v>1130</v>
      </c>
      <c r="B233" s="278" t="s">
        <v>15173</v>
      </c>
      <c r="C233" s="278" t="s">
        <v>15173</v>
      </c>
      <c r="D233" s="278" t="s">
        <v>13152</v>
      </c>
      <c r="E233" s="278" t="s">
        <v>15174</v>
      </c>
      <c r="F233" s="278" t="s">
        <v>13320</v>
      </c>
      <c r="G233" s="278"/>
      <c r="H233" s="247" t="s">
        <v>15242</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13320</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13320</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13320</v>
      </c>
      <c r="G236" s="278"/>
      <c r="H236" s="247" t="s">
        <v>1659</v>
      </c>
      <c r="I236" s="247" t="s">
        <v>4705</v>
      </c>
      <c r="J236" s="280" t="str">
        <f t="shared" si="10"/>
        <v>GoldSempsa JP (Cookson Sempsa)</v>
      </c>
      <c r="K236" s="280" t="str">
        <f t="shared" si="11"/>
        <v>GoldSempsa JP (Cookson Sempsa)</v>
      </c>
    </row>
    <row r="237" spans="1:11">
      <c r="A237" s="278" t="s">
        <v>1130</v>
      </c>
      <c r="B237" s="278" t="s">
        <v>15175</v>
      </c>
      <c r="C237" s="278" t="s">
        <v>15150</v>
      </c>
      <c r="D237" s="278" t="s">
        <v>1100</v>
      </c>
      <c r="E237" s="278" t="s">
        <v>734</v>
      </c>
      <c r="F237" s="278" t="s">
        <v>13320</v>
      </c>
      <c r="G237" s="278"/>
      <c r="H237" s="247" t="s">
        <v>1663</v>
      </c>
      <c r="I237" s="247" t="s">
        <v>13700</v>
      </c>
      <c r="J237" s="280" t="str">
        <f t="shared" si="10"/>
        <v>GoldShan Dong Huangjin</v>
      </c>
      <c r="K237" s="280" t="str">
        <f t="shared" si="11"/>
        <v>GoldShan Dong Huangjin</v>
      </c>
    </row>
    <row r="238" spans="1:11">
      <c r="A238" s="278" t="s">
        <v>1130</v>
      </c>
      <c r="B238" s="278" t="s">
        <v>1676</v>
      </c>
      <c r="C238" s="278" t="s">
        <v>15150</v>
      </c>
      <c r="D238" s="278" t="s">
        <v>1100</v>
      </c>
      <c r="E238" s="278" t="s">
        <v>734</v>
      </c>
      <c r="F238" s="278" t="s">
        <v>13320</v>
      </c>
      <c r="G238" s="278"/>
      <c r="H238" s="247" t="s">
        <v>1663</v>
      </c>
      <c r="I238" s="247" t="s">
        <v>13700</v>
      </c>
      <c r="J238" s="280" t="str">
        <f t="shared" si="10"/>
        <v>GoldShandong Gold Mine(Laizhou) Smelter Co., Ltd.</v>
      </c>
      <c r="K238" s="280" t="str">
        <f t="shared" si="11"/>
        <v>GoldShandong Gold Mine(Laizhou) Smelter Co., Ltd.</v>
      </c>
    </row>
    <row r="239" spans="1:11">
      <c r="A239" s="278" t="s">
        <v>1130</v>
      </c>
      <c r="B239" s="278" t="s">
        <v>15150</v>
      </c>
      <c r="C239" s="278" t="s">
        <v>15150</v>
      </c>
      <c r="D239" s="278" t="s">
        <v>1100</v>
      </c>
      <c r="E239" s="278" t="s">
        <v>734</v>
      </c>
      <c r="F239" s="278" t="s">
        <v>13320</v>
      </c>
      <c r="G239" s="278"/>
      <c r="H239" s="247" t="s">
        <v>1663</v>
      </c>
      <c r="I239" s="247" t="s">
        <v>13700</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13320</v>
      </c>
      <c r="G240" s="278"/>
      <c r="H240" s="247" t="s">
        <v>1592</v>
      </c>
      <c r="I240" s="247" t="s">
        <v>13700</v>
      </c>
      <c r="J240" s="280" t="str">
        <f t="shared" si="10"/>
        <v>GoldShandong Guoda Gold Co., Ltd.</v>
      </c>
      <c r="K240" s="280" t="str">
        <f t="shared" si="11"/>
        <v>GoldShandong Guoda Gold Co., Ltd.</v>
      </c>
    </row>
    <row r="241" spans="1:11">
      <c r="A241" s="278" t="s">
        <v>1130</v>
      </c>
      <c r="B241" s="278" t="s">
        <v>15176</v>
      </c>
      <c r="C241" s="278" t="s">
        <v>15150</v>
      </c>
      <c r="D241" s="278" t="s">
        <v>1100</v>
      </c>
      <c r="E241" s="278" t="s">
        <v>734</v>
      </c>
      <c r="F241" s="278" t="s">
        <v>13320</v>
      </c>
      <c r="G241" s="278"/>
      <c r="H241" s="247" t="s">
        <v>1663</v>
      </c>
      <c r="I241" s="247" t="s">
        <v>13700</v>
      </c>
      <c r="J241" s="280" t="str">
        <f t="shared" si="10"/>
        <v>Goldshandong huangjin</v>
      </c>
      <c r="K241" s="280" t="str">
        <f t="shared" si="11"/>
        <v>Goldshandong huangjin</v>
      </c>
    </row>
    <row r="242" spans="1:11">
      <c r="A242" s="278" t="s">
        <v>1130</v>
      </c>
      <c r="B242" s="278" t="s">
        <v>13873</v>
      </c>
      <c r="C242" s="278" t="s">
        <v>13873</v>
      </c>
      <c r="D242" s="278" t="s">
        <v>1100</v>
      </c>
      <c r="E242" s="278" t="s">
        <v>13874</v>
      </c>
      <c r="F242" s="278" t="s">
        <v>13320</v>
      </c>
      <c r="G242" s="278"/>
      <c r="H242" s="247" t="s">
        <v>1663</v>
      </c>
      <c r="I242" s="247" t="s">
        <v>13700</v>
      </c>
      <c r="J242" s="280" t="str">
        <f t="shared" si="10"/>
        <v>GoldShandong Humon Smelting Co., Ltd.</v>
      </c>
      <c r="K242" s="280" t="str">
        <f t="shared" si="11"/>
        <v>GoldShandong Humon Smelting Co., Ltd.</v>
      </c>
    </row>
    <row r="243" spans="1:11">
      <c r="A243" s="278" t="s">
        <v>1130</v>
      </c>
      <c r="B243" s="278" t="s">
        <v>13003</v>
      </c>
      <c r="C243" s="278" t="s">
        <v>15150</v>
      </c>
      <c r="D243" s="278" t="s">
        <v>1100</v>
      </c>
      <c r="E243" s="278" t="s">
        <v>734</v>
      </c>
      <c r="F243" s="278" t="s">
        <v>13320</v>
      </c>
      <c r="G243" s="278"/>
      <c r="H243" s="247" t="s">
        <v>1663</v>
      </c>
      <c r="I243" s="247" t="s">
        <v>13700</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13320</v>
      </c>
      <c r="G244" s="278"/>
      <c r="H244" s="247" t="s">
        <v>1663</v>
      </c>
      <c r="I244" s="247" t="s">
        <v>13700</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13320</v>
      </c>
      <c r="G245" s="278"/>
      <c r="H245" s="247" t="s">
        <v>1663</v>
      </c>
      <c r="I245" s="247" t="s">
        <v>13700</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13320</v>
      </c>
      <c r="G246" s="278"/>
      <c r="H246" s="247" t="s">
        <v>1592</v>
      </c>
      <c r="I246" s="247" t="s">
        <v>13700</v>
      </c>
      <c r="J246" s="280" t="str">
        <f t="shared" si="10"/>
        <v>GoldShandong Zhaojin Gold &amp; Silver Refinery Co., Ltd.</v>
      </c>
      <c r="K246" s="280" t="str">
        <f t="shared" si="11"/>
        <v>GoldShandong Zhaojin Gold &amp; Silver Refinery Co., Ltd.</v>
      </c>
    </row>
    <row r="247" spans="1:11">
      <c r="A247" s="278" t="s">
        <v>1130</v>
      </c>
      <c r="B247" s="278" t="s">
        <v>1665</v>
      </c>
      <c r="C247" s="278" t="s">
        <v>15150</v>
      </c>
      <c r="D247" s="278" t="s">
        <v>1100</v>
      </c>
      <c r="E247" s="278" t="s">
        <v>734</v>
      </c>
      <c r="F247" s="278" t="s">
        <v>13320</v>
      </c>
      <c r="G247" s="278"/>
      <c r="H247" s="247" t="s">
        <v>1663</v>
      </c>
      <c r="I247" s="247" t="s">
        <v>13700</v>
      </c>
      <c r="J247" s="280" t="str">
        <f t="shared" si="10"/>
        <v>GoldShangdong Gold (Laizhou)</v>
      </c>
      <c r="K247" s="280" t="str">
        <f t="shared" si="11"/>
        <v>GoldShangdong Gold (Laizhou)</v>
      </c>
    </row>
    <row r="248" spans="1:11">
      <c r="A248" s="278" t="s">
        <v>1130</v>
      </c>
      <c r="B248" s="278" t="s">
        <v>15563</v>
      </c>
      <c r="C248" s="278" t="s">
        <v>15563</v>
      </c>
      <c r="D248" s="278" t="s">
        <v>1100</v>
      </c>
      <c r="E248" s="278" t="s">
        <v>15564</v>
      </c>
      <c r="F248" s="278" t="s">
        <v>13320</v>
      </c>
      <c r="G248" s="278"/>
      <c r="H248" s="247" t="s">
        <v>15243</v>
      </c>
      <c r="I248" s="247" t="s">
        <v>15244</v>
      </c>
      <c r="J248" s="280" t="str">
        <f t="shared" si="10"/>
        <v>GoldShenzhen CuiLu Gold Co., Ltd.</v>
      </c>
      <c r="K248" s="280" t="str">
        <f t="shared" si="11"/>
        <v>GoldShenzhen CuiLu Gold Co., Ltd.</v>
      </c>
    </row>
    <row r="249" spans="1:11">
      <c r="A249" s="278" t="s">
        <v>1130</v>
      </c>
      <c r="B249" s="278" t="s">
        <v>15177</v>
      </c>
      <c r="C249" s="278" t="s">
        <v>15177</v>
      </c>
      <c r="D249" s="278" t="s">
        <v>1100</v>
      </c>
      <c r="E249" s="278" t="s">
        <v>15178</v>
      </c>
      <c r="F249" s="278" t="s">
        <v>13320</v>
      </c>
      <c r="G249" s="278"/>
      <c r="H249" s="247" t="s">
        <v>15243</v>
      </c>
      <c r="I249" s="247" t="s">
        <v>15244</v>
      </c>
      <c r="J249" s="280" t="str">
        <f t="shared" si="10"/>
        <v>GoldShenzhen Zhonghenglong Real Industry Co., Ltd.</v>
      </c>
      <c r="K249" s="280" t="str">
        <f t="shared" si="11"/>
        <v>GoldShenzhen Zhonghenglong Real Industry Co., Ltd.</v>
      </c>
    </row>
    <row r="250" spans="1:11">
      <c r="A250" s="278" t="s">
        <v>1130</v>
      </c>
      <c r="B250" s="278" t="s">
        <v>13940</v>
      </c>
      <c r="C250" s="278" t="s">
        <v>13940</v>
      </c>
      <c r="D250" s="278" t="s">
        <v>1106</v>
      </c>
      <c r="E250" s="278" t="s">
        <v>13956</v>
      </c>
      <c r="F250" s="278" t="s">
        <v>13320</v>
      </c>
      <c r="G250" s="278"/>
      <c r="H250" s="247" t="s">
        <v>13964</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13320</v>
      </c>
      <c r="G251" s="278"/>
      <c r="H251" s="247" t="s">
        <v>1671</v>
      </c>
      <c r="I251" s="247" t="s">
        <v>1672</v>
      </c>
      <c r="J251" s="280" t="str">
        <f t="shared" si="10"/>
        <v>GoldShonan Plant Tanaka Kikinzoku</v>
      </c>
      <c r="K251" s="280" t="str">
        <f t="shared" si="11"/>
        <v>GoldShonan Plant Tanaka Kikinzoku</v>
      </c>
    </row>
    <row r="252" spans="1:11">
      <c r="A252" s="278" t="s">
        <v>1130</v>
      </c>
      <c r="B252" s="278" t="s">
        <v>13004</v>
      </c>
      <c r="C252" s="278" t="s">
        <v>914</v>
      </c>
      <c r="D252" s="278" t="s">
        <v>883</v>
      </c>
      <c r="E252" s="278" t="s">
        <v>729</v>
      </c>
      <c r="F252" s="278" t="s">
        <v>13320</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13320</v>
      </c>
      <c r="G253" s="278"/>
      <c r="H253" s="247" t="s">
        <v>1667</v>
      </c>
      <c r="I253" s="247" t="s">
        <v>13706</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13320</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13320</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13320</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13320</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13320</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13320</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13320</v>
      </c>
      <c r="G260" s="278"/>
      <c r="H260" s="247" t="s">
        <v>1669</v>
      </c>
      <c r="I260" s="247" t="s">
        <v>11590</v>
      </c>
      <c r="J260" s="280" t="str">
        <f t="shared" si="10"/>
        <v>GoldSolartech</v>
      </c>
      <c r="K260" s="280" t="str">
        <f t="shared" si="11"/>
        <v>GoldSolartech</v>
      </c>
    </row>
    <row r="261" spans="1:11">
      <c r="A261" s="278" t="s">
        <v>1130</v>
      </c>
      <c r="B261" s="278" t="s">
        <v>13875</v>
      </c>
      <c r="C261" s="278" t="s">
        <v>13875</v>
      </c>
      <c r="D261" s="278" t="s">
        <v>1106</v>
      </c>
      <c r="E261" s="278" t="s">
        <v>13876</v>
      </c>
      <c r="F261" s="278" t="s">
        <v>13320</v>
      </c>
      <c r="G261" s="278"/>
      <c r="H261" s="247" t="s">
        <v>15245</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13320</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13320</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13320</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13320</v>
      </c>
      <c r="G265" s="278"/>
      <c r="H265" s="247" t="s">
        <v>1670</v>
      </c>
      <c r="I265" s="247" t="s">
        <v>2229</v>
      </c>
      <c r="J265" s="280" t="str">
        <f t="shared" si="12"/>
        <v>GoldSumitomo Metal Mining Co., Ltd.</v>
      </c>
      <c r="K265" s="280" t="str">
        <f t="shared" si="13"/>
        <v>GoldSumitomo Metal Mining Co., Ltd.</v>
      </c>
    </row>
    <row r="266" spans="1:11">
      <c r="A266" s="278" t="s">
        <v>1130</v>
      </c>
      <c r="B266" s="278" t="s">
        <v>13005</v>
      </c>
      <c r="C266" s="278" t="s">
        <v>13005</v>
      </c>
      <c r="D266" s="278" t="s">
        <v>1111</v>
      </c>
      <c r="E266" s="278" t="s">
        <v>2476</v>
      </c>
      <c r="F266" s="278" t="s">
        <v>13320</v>
      </c>
      <c r="G266" s="278"/>
      <c r="H266" s="247" t="s">
        <v>13020</v>
      </c>
      <c r="I266" s="247" t="s">
        <v>12953</v>
      </c>
      <c r="J266" s="280" t="str">
        <f t="shared" si="12"/>
        <v>GoldSungEel HiMetal Co., Ltd.</v>
      </c>
      <c r="K266" s="280" t="str">
        <f t="shared" si="13"/>
        <v>GoldSungEel HiMetal Co., Ltd.</v>
      </c>
    </row>
    <row r="267" spans="1:11">
      <c r="A267" s="278" t="s">
        <v>1130</v>
      </c>
      <c r="B267" s="278" t="s">
        <v>2477</v>
      </c>
      <c r="C267" s="278" t="s">
        <v>13005</v>
      </c>
      <c r="D267" s="278" t="s">
        <v>1111</v>
      </c>
      <c r="E267" s="278" t="s">
        <v>2476</v>
      </c>
      <c r="F267" s="278" t="s">
        <v>13320</v>
      </c>
      <c r="G267" s="278"/>
      <c r="H267" s="247" t="s">
        <v>13020</v>
      </c>
      <c r="I267" s="247" t="s">
        <v>12953</v>
      </c>
      <c r="J267" s="280" t="str">
        <f t="shared" si="12"/>
        <v>GoldSungEel HiTech</v>
      </c>
      <c r="K267" s="280" t="str">
        <f t="shared" si="13"/>
        <v>GoldSungEel HiTech</v>
      </c>
    </row>
    <row r="268" spans="1:11">
      <c r="A268" s="278" t="s">
        <v>1130</v>
      </c>
      <c r="B268" s="278" t="s">
        <v>15565</v>
      </c>
      <c r="C268" s="278" t="s">
        <v>15565</v>
      </c>
      <c r="D268" s="278" t="s">
        <v>2455</v>
      </c>
      <c r="E268" s="278" t="s">
        <v>15566</v>
      </c>
      <c r="F268" s="278" t="s">
        <v>13320</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13320</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13320</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13320</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13320</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13320</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13320</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13320</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13320</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13320</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13320</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13320</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13320</v>
      </c>
      <c r="G280" s="278"/>
      <c r="H280" s="247" t="s">
        <v>1667</v>
      </c>
      <c r="I280" s="247" t="s">
        <v>13706</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13320</v>
      </c>
      <c r="G281" s="278"/>
      <c r="H281" s="247" t="s">
        <v>1687</v>
      </c>
      <c r="I281" s="247" t="s">
        <v>1688</v>
      </c>
      <c r="J281" s="280" t="str">
        <f t="shared" si="12"/>
        <v>GoldThe Perth Mint</v>
      </c>
      <c r="K281" s="280" t="str">
        <f t="shared" si="13"/>
        <v>GoldThe Perth Mint</v>
      </c>
    </row>
    <row r="282" spans="1:11">
      <c r="A282" s="278" t="s">
        <v>1130</v>
      </c>
      <c r="B282" s="278" t="s">
        <v>2177</v>
      </c>
      <c r="C282" s="278" t="s">
        <v>15150</v>
      </c>
      <c r="D282" s="278" t="s">
        <v>1100</v>
      </c>
      <c r="E282" s="278" t="s">
        <v>734</v>
      </c>
      <c r="F282" s="278" t="s">
        <v>13320</v>
      </c>
      <c r="G282" s="278"/>
      <c r="H282" s="247" t="s">
        <v>1663</v>
      </c>
      <c r="I282" s="224" t="s">
        <v>13700</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13320</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13320</v>
      </c>
      <c r="G284" s="278"/>
      <c r="H284" s="247" t="s">
        <v>1678</v>
      </c>
      <c r="I284" s="247" t="s">
        <v>13697</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13320</v>
      </c>
      <c r="G285" s="278"/>
      <c r="H285" s="247" t="s">
        <v>1678</v>
      </c>
      <c r="I285" s="247" t="s">
        <v>13697</v>
      </c>
      <c r="J285" s="280" t="str">
        <f t="shared" si="12"/>
        <v>GoldTongLing Nonferrous Metals Group Holdings Co., Ltd.</v>
      </c>
      <c r="K285" s="280" t="str">
        <f t="shared" si="13"/>
        <v>GoldTongLing Nonferrous Metals Group Holdings Co., Ltd.</v>
      </c>
    </row>
    <row r="286" spans="1:11">
      <c r="A286" s="278" t="s">
        <v>1130</v>
      </c>
      <c r="B286" s="278" t="s">
        <v>2278</v>
      </c>
      <c r="C286" s="278" t="s">
        <v>15161</v>
      </c>
      <c r="D286" s="278" t="s">
        <v>1095</v>
      </c>
      <c r="E286" s="278" t="s">
        <v>2279</v>
      </c>
      <c r="F286" s="278" t="s">
        <v>13320</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13320</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13320</v>
      </c>
      <c r="G288" s="278"/>
      <c r="H288" s="247" t="s">
        <v>1681</v>
      </c>
      <c r="I288" s="247" t="s">
        <v>12948</v>
      </c>
      <c r="J288" s="280" t="str">
        <f t="shared" si="12"/>
        <v>GoldTorecom</v>
      </c>
      <c r="K288" s="280" t="str">
        <f t="shared" si="13"/>
        <v>GoldTorecom</v>
      </c>
    </row>
    <row r="289" spans="1:11">
      <c r="A289" s="278" t="s">
        <v>1130</v>
      </c>
      <c r="B289" s="278" t="s">
        <v>15567</v>
      </c>
      <c r="C289" s="278" t="s">
        <v>2532</v>
      </c>
      <c r="D289" s="278" t="s">
        <v>1096</v>
      </c>
      <c r="E289" s="278" t="s">
        <v>2533</v>
      </c>
      <c r="F289" s="278" t="s">
        <v>13320</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15568</v>
      </c>
      <c r="C290" s="278" t="s">
        <v>56</v>
      </c>
      <c r="D290" s="278" t="s">
        <v>1111</v>
      </c>
      <c r="E290" s="278" t="s">
        <v>700</v>
      </c>
      <c r="F290" s="278" t="s">
        <v>13320</v>
      </c>
      <c r="G290" s="278"/>
      <c r="H290" s="247" t="s">
        <v>1620</v>
      </c>
      <c r="I290" s="247" t="s">
        <v>12946</v>
      </c>
      <c r="J290" s="280" t="str">
        <f t="shared" si="12"/>
        <v>GoldUlsan LS</v>
      </c>
      <c r="K290" s="280" t="str">
        <f t="shared" si="13"/>
        <v>GoldUlsan LS</v>
      </c>
    </row>
    <row r="291" spans="1:11">
      <c r="A291" s="278" t="s">
        <v>1130</v>
      </c>
      <c r="B291" s="278" t="s">
        <v>2546</v>
      </c>
      <c r="C291" s="278" t="s">
        <v>2354</v>
      </c>
      <c r="D291" s="278" t="s">
        <v>1095</v>
      </c>
      <c r="E291" s="278" t="s">
        <v>738</v>
      </c>
      <c r="F291" s="278" t="s">
        <v>13320</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13320</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13320</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13320</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13320</v>
      </c>
      <c r="G295" s="278"/>
      <c r="H295" s="247" t="s">
        <v>1686</v>
      </c>
      <c r="I295" s="247" t="s">
        <v>1556</v>
      </c>
      <c r="J295" s="280" t="str">
        <f t="shared" si="12"/>
        <v>GoldValcambi S.A.</v>
      </c>
      <c r="K295" s="280" t="str">
        <f t="shared" si="13"/>
        <v>GoldValcambi S.A.</v>
      </c>
    </row>
    <row r="296" spans="1:11">
      <c r="A296" s="278" t="s">
        <v>1130</v>
      </c>
      <c r="B296" s="278" t="s">
        <v>15179</v>
      </c>
      <c r="C296" s="278" t="s">
        <v>15179</v>
      </c>
      <c r="D296" s="278" t="s">
        <v>1095</v>
      </c>
      <c r="E296" s="278" t="s">
        <v>15180</v>
      </c>
      <c r="F296" s="278" t="s">
        <v>13320</v>
      </c>
      <c r="G296" s="278"/>
      <c r="H296" s="247" t="s">
        <v>1684</v>
      </c>
      <c r="I296" s="247" t="s">
        <v>3177</v>
      </c>
      <c r="J296" s="280" t="str">
        <f t="shared" si="12"/>
        <v>GoldValue Trading</v>
      </c>
      <c r="K296" s="280" t="str">
        <f t="shared" si="13"/>
        <v>GoldValue Trading</v>
      </c>
    </row>
    <row r="297" spans="1:11">
      <c r="A297" s="278" t="s">
        <v>1130</v>
      </c>
      <c r="B297" s="278" t="s">
        <v>15181</v>
      </c>
      <c r="C297" s="278" t="s">
        <v>15181</v>
      </c>
      <c r="D297" s="278" t="s">
        <v>1104</v>
      </c>
      <c r="E297" s="278" t="s">
        <v>15182</v>
      </c>
      <c r="F297" s="278" t="s">
        <v>13320</v>
      </c>
      <c r="G297" s="278"/>
      <c r="H297" s="247" t="s">
        <v>15569</v>
      </c>
      <c r="I297" s="247" t="s">
        <v>12917</v>
      </c>
      <c r="J297" s="280" t="str">
        <f t="shared" si="12"/>
        <v>GoldWEEEREFINING</v>
      </c>
      <c r="K297" s="280" t="str">
        <f t="shared" si="13"/>
        <v>GoldWEEEREFINING</v>
      </c>
    </row>
    <row r="298" spans="1:11">
      <c r="A298" s="278" t="s">
        <v>1130</v>
      </c>
      <c r="B298" s="278" t="s">
        <v>2512</v>
      </c>
      <c r="C298" s="278" t="s">
        <v>2512</v>
      </c>
      <c r="D298" s="278" t="s">
        <v>1093</v>
      </c>
      <c r="E298" s="278" t="s">
        <v>741</v>
      </c>
      <c r="F298" s="278" t="s">
        <v>13320</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13320</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13320</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13320</v>
      </c>
      <c r="G301" s="278"/>
      <c r="H301" s="247" t="s">
        <v>1568</v>
      </c>
      <c r="I301" s="247" t="s">
        <v>1569</v>
      </c>
      <c r="J301" s="280" t="str">
        <f t="shared" si="12"/>
        <v>GoldXstrata</v>
      </c>
      <c r="K301" s="280" t="str">
        <f t="shared" si="13"/>
        <v>GoldXstrata</v>
      </c>
    </row>
    <row r="302" spans="1:11">
      <c r="A302" s="278" t="s">
        <v>1130</v>
      </c>
      <c r="B302" s="278" t="s">
        <v>13006</v>
      </c>
      <c r="C302" s="278" t="s">
        <v>13006</v>
      </c>
      <c r="D302" s="278" t="s">
        <v>1108</v>
      </c>
      <c r="E302" s="278" t="s">
        <v>742</v>
      </c>
      <c r="F302" s="278" t="s">
        <v>13320</v>
      </c>
      <c r="G302" s="278"/>
      <c r="H302" s="247" t="s">
        <v>13021</v>
      </c>
      <c r="I302" s="247" t="s">
        <v>6678</v>
      </c>
      <c r="J302" s="280" t="str">
        <f t="shared" si="12"/>
        <v>GoldYamakin Co., Ltd.</v>
      </c>
      <c r="K302" s="280" t="str">
        <f t="shared" si="13"/>
        <v>GoldYamakin Co., Ltd.</v>
      </c>
    </row>
    <row r="303" spans="1:11">
      <c r="A303" s="278" t="s">
        <v>1130</v>
      </c>
      <c r="B303" s="278" t="s">
        <v>13007</v>
      </c>
      <c r="C303" s="278" t="s">
        <v>13006</v>
      </c>
      <c r="D303" s="278" t="s">
        <v>1108</v>
      </c>
      <c r="E303" s="278" t="s">
        <v>742</v>
      </c>
      <c r="F303" s="278" t="s">
        <v>13320</v>
      </c>
      <c r="G303" s="278"/>
      <c r="H303" s="247" t="s">
        <v>13021</v>
      </c>
      <c r="I303" s="247" t="s">
        <v>6678</v>
      </c>
      <c r="J303" s="280" t="str">
        <f t="shared" si="12"/>
        <v>GoldYamamoto Precious Co., Ltd.</v>
      </c>
      <c r="K303" s="280" t="str">
        <f t="shared" si="13"/>
        <v>GoldYamamoto Precious Co., Ltd.</v>
      </c>
    </row>
    <row r="304" spans="1:11">
      <c r="A304" s="278" t="s">
        <v>1130</v>
      </c>
      <c r="B304" s="278" t="s">
        <v>2179</v>
      </c>
      <c r="C304" s="278" t="s">
        <v>13006</v>
      </c>
      <c r="D304" s="278" t="s">
        <v>1108</v>
      </c>
      <c r="E304" s="278" t="s">
        <v>742</v>
      </c>
      <c r="F304" s="278" t="s">
        <v>13320</v>
      </c>
      <c r="G304" s="278"/>
      <c r="H304" s="247" t="s">
        <v>13021</v>
      </c>
      <c r="I304" s="247" t="s">
        <v>6678</v>
      </c>
      <c r="J304" s="280" t="str">
        <f t="shared" si="12"/>
        <v>GoldYamamoto Precious Metal Co., Ltd.</v>
      </c>
      <c r="K304" s="280" t="str">
        <f t="shared" si="13"/>
        <v>GoldYamamoto Precious Metal Co., Ltd.</v>
      </c>
    </row>
    <row r="305" spans="1:11">
      <c r="A305" s="278" t="s">
        <v>1130</v>
      </c>
      <c r="B305" s="278" t="s">
        <v>1692</v>
      </c>
      <c r="C305" s="278" t="s">
        <v>13006</v>
      </c>
      <c r="D305" s="278" t="s">
        <v>1108</v>
      </c>
      <c r="E305" s="278" t="s">
        <v>742</v>
      </c>
      <c r="F305" s="278" t="s">
        <v>13320</v>
      </c>
      <c r="G305" s="278"/>
      <c r="H305" s="247" t="s">
        <v>13021</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13320</v>
      </c>
      <c r="G306" s="278"/>
      <c r="H306" s="247" t="s">
        <v>1592</v>
      </c>
      <c r="I306" s="247" t="s">
        <v>13700</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13320</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13320</v>
      </c>
      <c r="G308" s="278"/>
      <c r="H308" s="247" t="s">
        <v>1574</v>
      </c>
      <c r="I308" s="247" t="s">
        <v>13708</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13320</v>
      </c>
      <c r="G309" s="278"/>
      <c r="H309" s="247" t="s">
        <v>1592</v>
      </c>
      <c r="I309" s="247" t="s">
        <v>13700</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13320</v>
      </c>
      <c r="G310" s="278"/>
      <c r="H310" s="247" t="s">
        <v>1592</v>
      </c>
      <c r="I310" s="247" t="s">
        <v>13700</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13320</v>
      </c>
      <c r="G311" s="278"/>
      <c r="H311" s="247" t="s">
        <v>1592</v>
      </c>
      <c r="I311" s="247" t="s">
        <v>13700</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13320</v>
      </c>
      <c r="G312" s="278"/>
      <c r="H312" s="247" t="s">
        <v>1592</v>
      </c>
      <c r="I312" s="247" t="s">
        <v>13700</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13320</v>
      </c>
      <c r="G313" s="278"/>
      <c r="H313" s="278" t="s">
        <v>1592</v>
      </c>
      <c r="I313" s="279" t="s">
        <v>13700</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13320</v>
      </c>
      <c r="G314" s="278"/>
      <c r="H314" s="278" t="s">
        <v>1592</v>
      </c>
      <c r="I314" s="279" t="s">
        <v>13700</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13320</v>
      </c>
      <c r="G315" s="278"/>
      <c r="H315" s="247" t="s">
        <v>1592</v>
      </c>
      <c r="I315" s="247" t="s">
        <v>13700</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13320</v>
      </c>
      <c r="G316" s="278"/>
      <c r="H316" s="247" t="s">
        <v>1694</v>
      </c>
      <c r="I316" s="247" t="s">
        <v>13701</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13320</v>
      </c>
      <c r="G317" s="278"/>
      <c r="H317" s="247" t="s">
        <v>1694</v>
      </c>
      <c r="I317" s="247" t="s">
        <v>13701</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13320</v>
      </c>
      <c r="G318" s="278"/>
      <c r="H318" s="247" t="s">
        <v>1697</v>
      </c>
      <c r="I318" s="247" t="s">
        <v>13698</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13320</v>
      </c>
      <c r="G319" s="278"/>
      <c r="H319" s="247" t="s">
        <v>1697</v>
      </c>
      <c r="I319" s="247" t="s">
        <v>13698</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15570</v>
      </c>
      <c r="C322" s="278" t="s">
        <v>15570</v>
      </c>
      <c r="D322" s="278" t="s">
        <v>1103</v>
      </c>
      <c r="E322" s="278" t="s">
        <v>15571</v>
      </c>
      <c r="F322" s="278" t="s">
        <v>13320</v>
      </c>
      <c r="G322" s="278"/>
      <c r="H322" s="247" t="s">
        <v>15572</v>
      </c>
      <c r="I322" s="247" t="s">
        <v>15572</v>
      </c>
      <c r="J322" s="280" t="str">
        <f t="shared" si="12"/>
        <v>Tantalum5D Production OU</v>
      </c>
      <c r="K322" s="280" t="str">
        <f t="shared" si="13"/>
        <v>Tantalum5D Production OU</v>
      </c>
    </row>
    <row r="323" spans="1:11">
      <c r="A323" s="278" t="s">
        <v>1132</v>
      </c>
      <c r="B323" s="278" t="s">
        <v>15573</v>
      </c>
      <c r="C323" s="278" t="s">
        <v>15570</v>
      </c>
      <c r="D323" s="278" t="s">
        <v>1103</v>
      </c>
      <c r="E323" s="278" t="s">
        <v>15571</v>
      </c>
      <c r="F323" s="278" t="s">
        <v>13320</v>
      </c>
      <c r="G323" s="278"/>
      <c r="H323" s="247" t="s">
        <v>15572</v>
      </c>
      <c r="I323" s="247" t="s">
        <v>15572</v>
      </c>
      <c r="J323" s="280" t="str">
        <f t="shared" si="12"/>
        <v>Tantalum5D Production OÜ</v>
      </c>
      <c r="K323" s="280" t="str">
        <f t="shared" si="13"/>
        <v>Tantalum5D Production OÜ</v>
      </c>
    </row>
    <row r="324" spans="1:11">
      <c r="A324" s="278" t="s">
        <v>1132</v>
      </c>
      <c r="B324" s="278" t="s">
        <v>15574</v>
      </c>
      <c r="C324" s="278" t="s">
        <v>15574</v>
      </c>
      <c r="D324" s="278" t="s">
        <v>1096</v>
      </c>
      <c r="E324" s="278" t="s">
        <v>754</v>
      </c>
      <c r="F324" s="278" t="s">
        <v>13320</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13320</v>
      </c>
      <c r="G325" s="278"/>
      <c r="H325" s="247" t="s">
        <v>1597</v>
      </c>
      <c r="I325" s="247" t="s">
        <v>13703</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13320</v>
      </c>
      <c r="G326" s="278"/>
      <c r="H326" s="247" t="s">
        <v>1597</v>
      </c>
      <c r="I326" s="247" t="s">
        <v>13703</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13320</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13320</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13320</v>
      </c>
      <c r="G329" s="278"/>
      <c r="H329" s="247" t="s">
        <v>1727</v>
      </c>
      <c r="I329" s="247" t="s">
        <v>13704</v>
      </c>
      <c r="J329" s="280" t="str">
        <f t="shared" si="14"/>
        <v>TantalumF &amp; X</v>
      </c>
      <c r="K329" s="280" t="str">
        <f t="shared" si="15"/>
        <v>TantalumF &amp; X</v>
      </c>
    </row>
    <row r="330" spans="1:11">
      <c r="A330" s="278" t="s">
        <v>1132</v>
      </c>
      <c r="B330" s="278" t="s">
        <v>45</v>
      </c>
      <c r="C330" s="278" t="s">
        <v>45</v>
      </c>
      <c r="D330" s="278" t="s">
        <v>1100</v>
      </c>
      <c r="E330" s="278" t="s">
        <v>749</v>
      </c>
      <c r="F330" s="278" t="s">
        <v>13320</v>
      </c>
      <c r="G330" s="278"/>
      <c r="H330" s="247" t="s">
        <v>1727</v>
      </c>
      <c r="I330" s="247" t="s">
        <v>13704</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13320</v>
      </c>
      <c r="G331" s="278"/>
      <c r="H331" s="247" t="s">
        <v>1743</v>
      </c>
      <c r="I331" s="247" t="s">
        <v>13703</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13320</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13320</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15183</v>
      </c>
      <c r="D334" s="278" t="s">
        <v>1100</v>
      </c>
      <c r="E334" s="278" t="s">
        <v>751</v>
      </c>
      <c r="F334" s="278" t="s">
        <v>13320</v>
      </c>
      <c r="G334" s="278"/>
      <c r="H334" s="247" t="s">
        <v>1729</v>
      </c>
      <c r="I334" s="247" t="s">
        <v>13704</v>
      </c>
      <c r="J334" s="280" t="str">
        <f t="shared" si="14"/>
        <v>TantalumGuangdong Zhiyuan New Material Co., Ltd.</v>
      </c>
      <c r="K334" s="280" t="str">
        <f t="shared" si="15"/>
        <v>TantalumGuangdong Zhiyuan New Material Co., Ltd.</v>
      </c>
    </row>
    <row r="335" spans="1:11">
      <c r="A335" s="278" t="s">
        <v>1132</v>
      </c>
      <c r="B335" s="278" t="s">
        <v>1415</v>
      </c>
      <c r="C335" s="278" t="s">
        <v>15184</v>
      </c>
      <c r="D335" s="278" t="s">
        <v>888</v>
      </c>
      <c r="E335" s="278" t="s">
        <v>1416</v>
      </c>
      <c r="F335" s="278" t="s">
        <v>13320</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13320</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13320</v>
      </c>
      <c r="G337" s="278"/>
      <c r="H337" s="247" t="s">
        <v>1763</v>
      </c>
      <c r="I337" s="247" t="s">
        <v>1632</v>
      </c>
      <c r="J337" s="280" t="str">
        <f t="shared" si="14"/>
        <v>TantalumH.C. Starck Inc.</v>
      </c>
      <c r="K337" s="280" t="str">
        <f t="shared" si="15"/>
        <v>TantalumH.C. Starck Inc.</v>
      </c>
    </row>
    <row r="338" spans="1:11">
      <c r="A338" s="278" t="s">
        <v>1132</v>
      </c>
      <c r="B338" s="278" t="s">
        <v>1422</v>
      </c>
      <c r="C338" s="278" t="s">
        <v>15185</v>
      </c>
      <c r="D338" s="278" t="s">
        <v>1108</v>
      </c>
      <c r="E338" s="278" t="s">
        <v>1423</v>
      </c>
      <c r="F338" s="278" t="s">
        <v>13320</v>
      </c>
      <c r="G338" s="278"/>
      <c r="H338" s="247" t="s">
        <v>1764</v>
      </c>
      <c r="I338" s="247" t="s">
        <v>1765</v>
      </c>
      <c r="J338" s="280" t="str">
        <f t="shared" si="14"/>
        <v>TantalumH.C. Starck Ltd.</v>
      </c>
      <c r="K338" s="280" t="str">
        <f t="shared" si="15"/>
        <v>TantalumH.C. Starck Ltd.</v>
      </c>
    </row>
    <row r="339" spans="1:11">
      <c r="A339" s="278" t="s">
        <v>1132</v>
      </c>
      <c r="B339" s="278" t="s">
        <v>2357</v>
      </c>
      <c r="C339" s="278" t="s">
        <v>15186</v>
      </c>
      <c r="D339" s="278" t="s">
        <v>1101</v>
      </c>
      <c r="E339" s="278" t="s">
        <v>1424</v>
      </c>
      <c r="F339" s="278" t="s">
        <v>13320</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15187</v>
      </c>
      <c r="D340" s="278" t="s">
        <v>1101</v>
      </c>
      <c r="E340" s="278" t="s">
        <v>1417</v>
      </c>
      <c r="F340" s="278" t="s">
        <v>13320</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13320</v>
      </c>
      <c r="G341" s="278"/>
      <c r="H341" s="247" t="s">
        <v>1751</v>
      </c>
      <c r="I341" s="247" t="s">
        <v>13703</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13320</v>
      </c>
      <c r="G342" s="278"/>
      <c r="H342" s="247" t="s">
        <v>1755</v>
      </c>
      <c r="I342" s="247" t="s">
        <v>13699</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13320</v>
      </c>
      <c r="G343" s="278"/>
      <c r="H343" s="247" t="s">
        <v>1750</v>
      </c>
      <c r="I343" s="247" t="s">
        <v>13699</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13320</v>
      </c>
      <c r="G344" s="278"/>
      <c r="H344" s="247" t="s">
        <v>1730</v>
      </c>
      <c r="I344" s="247" t="s">
        <v>13699</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13320</v>
      </c>
      <c r="G345" s="278"/>
      <c r="H345" s="247" t="s">
        <v>1730</v>
      </c>
      <c r="I345" s="247" t="s">
        <v>13699</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13320</v>
      </c>
      <c r="G346" s="278"/>
      <c r="H346" s="247" t="s">
        <v>1730</v>
      </c>
      <c r="I346" s="247" t="s">
        <v>13699</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13320</v>
      </c>
      <c r="G347" s="278"/>
      <c r="H347" s="247" t="s">
        <v>1730</v>
      </c>
      <c r="I347" s="247" t="s">
        <v>13699</v>
      </c>
      <c r="J347" s="280" t="str">
        <f t="shared" si="14"/>
        <v>TantalumJiujiang Zhongao Tantalum &amp; Niobium Co., Ltd.</v>
      </c>
      <c r="K347" s="280" t="str">
        <f t="shared" si="15"/>
        <v>TantalumJiujiang Zhongao Tantalum &amp; Niobium Co., Ltd.</v>
      </c>
    </row>
    <row r="348" spans="1:11">
      <c r="A348" s="278" t="s">
        <v>1132</v>
      </c>
      <c r="B348" s="278" t="s">
        <v>1425</v>
      </c>
      <c r="C348" s="278" t="s">
        <v>15188</v>
      </c>
      <c r="D348" s="278" t="s">
        <v>1113</v>
      </c>
      <c r="E348" s="278" t="s">
        <v>1426</v>
      </c>
      <c r="F348" s="278" t="s">
        <v>13320</v>
      </c>
      <c r="G348" s="278"/>
      <c r="H348" s="247" t="s">
        <v>1756</v>
      </c>
      <c r="I348" s="247" t="s">
        <v>1757</v>
      </c>
      <c r="J348" s="280" t="str">
        <f t="shared" si="14"/>
        <v>TantalumKEMET Blue Metals</v>
      </c>
      <c r="K348" s="280" t="str">
        <f t="shared" si="15"/>
        <v>TantalumKEMET Blue Metals</v>
      </c>
    </row>
    <row r="349" spans="1:11">
      <c r="A349" s="278" t="s">
        <v>1132</v>
      </c>
      <c r="B349" s="278" t="s">
        <v>15188</v>
      </c>
      <c r="C349" s="278" t="s">
        <v>15188</v>
      </c>
      <c r="D349" s="278" t="s">
        <v>1113</v>
      </c>
      <c r="E349" s="278" t="s">
        <v>1426</v>
      </c>
      <c r="F349" s="278" t="s">
        <v>13320</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15574</v>
      </c>
      <c r="D350" s="278" t="s">
        <v>1096</v>
      </c>
      <c r="E350" s="278" t="s">
        <v>754</v>
      </c>
      <c r="F350" s="278" t="s">
        <v>13320</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13320</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13320</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13320</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13320</v>
      </c>
      <c r="G354" s="278"/>
      <c r="H354" s="247" t="s">
        <v>1735</v>
      </c>
      <c r="I354" s="224" t="s">
        <v>1736</v>
      </c>
      <c r="J354" s="280" t="str">
        <f t="shared" si="14"/>
        <v>TantalumMineração Taboca S.A.</v>
      </c>
      <c r="K354" s="280" t="str">
        <f t="shared" si="15"/>
        <v>TantalumMineração Taboca S.A.</v>
      </c>
    </row>
    <row r="355" spans="1:11">
      <c r="A355" s="278" t="s">
        <v>1132</v>
      </c>
      <c r="B355" s="278" t="s">
        <v>13008</v>
      </c>
      <c r="C355" s="278" t="s">
        <v>12509</v>
      </c>
      <c r="D355" s="278" t="s">
        <v>1096</v>
      </c>
      <c r="E355" s="278" t="s">
        <v>756</v>
      </c>
      <c r="F355" s="278" t="s">
        <v>13320</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13320</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13320</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13320</v>
      </c>
      <c r="G358" s="278"/>
      <c r="H358" s="247" t="s">
        <v>1739</v>
      </c>
      <c r="I358" s="247" t="s">
        <v>1740</v>
      </c>
      <c r="J358" s="280" t="str">
        <f t="shared" si="14"/>
        <v>TantalumMolycorp Silmet A.S.</v>
      </c>
      <c r="K358" s="280" t="str">
        <f t="shared" si="15"/>
        <v>TantalumMolycorp Silmet A.S.</v>
      </c>
    </row>
    <row r="359" spans="1:11">
      <c r="A359" s="278" t="s">
        <v>1132</v>
      </c>
      <c r="B359" s="278" t="s">
        <v>13260</v>
      </c>
      <c r="C359" s="278" t="s">
        <v>1030</v>
      </c>
      <c r="D359" s="278" t="s">
        <v>1100</v>
      </c>
      <c r="E359" s="278" t="s">
        <v>759</v>
      </c>
      <c r="F359" s="278" t="s">
        <v>13320</v>
      </c>
      <c r="G359" s="278"/>
      <c r="H359" s="247" t="s">
        <v>1741</v>
      </c>
      <c r="I359" s="247" t="s">
        <v>13685</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13320</v>
      </c>
      <c r="G360" s="278"/>
      <c r="H360" s="247" t="s">
        <v>1741</v>
      </c>
      <c r="I360" s="247" t="s">
        <v>13685</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13320</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13320</v>
      </c>
      <c r="G362" s="278"/>
      <c r="H362" s="247" t="s">
        <v>13912</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13320</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13320</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13320</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13355</v>
      </c>
      <c r="D366" s="278" t="s">
        <v>1100</v>
      </c>
      <c r="E366" s="278" t="s">
        <v>761</v>
      </c>
      <c r="F366" s="278" t="s">
        <v>13320</v>
      </c>
      <c r="G366" s="278"/>
      <c r="H366" s="247" t="s">
        <v>1743</v>
      </c>
      <c r="I366" s="247" t="s">
        <v>13703</v>
      </c>
      <c r="J366" s="280" t="str">
        <f t="shared" si="14"/>
        <v>TantalumRFH</v>
      </c>
      <c r="K366" s="280" t="str">
        <f t="shared" si="15"/>
        <v>TantalumRFH</v>
      </c>
    </row>
    <row r="367" spans="1:11">
      <c r="A367" s="278" t="s">
        <v>1132</v>
      </c>
      <c r="B367" s="278" t="s">
        <v>2173</v>
      </c>
      <c r="C367" s="278" t="s">
        <v>13355</v>
      </c>
      <c r="D367" s="278" t="s">
        <v>1100</v>
      </c>
      <c r="E367" s="278" t="s">
        <v>761</v>
      </c>
      <c r="F367" s="278" t="s">
        <v>13320</v>
      </c>
      <c r="G367" s="278"/>
      <c r="H367" s="247" t="s">
        <v>1743</v>
      </c>
      <c r="I367" s="247" t="s">
        <v>13703</v>
      </c>
      <c r="J367" s="280" t="str">
        <f t="shared" si="14"/>
        <v>TantalumRFH Tantalum Smeltry Co., Ltd.</v>
      </c>
      <c r="K367" s="280" t="str">
        <f t="shared" si="15"/>
        <v>TantalumRFH Tantalum Smeltry Co., Ltd.</v>
      </c>
    </row>
    <row r="368" spans="1:11">
      <c r="A368" s="278" t="s">
        <v>1132</v>
      </c>
      <c r="B368" s="278" t="s">
        <v>15575</v>
      </c>
      <c r="C368" s="278" t="s">
        <v>15575</v>
      </c>
      <c r="D368" s="278" t="s">
        <v>1100</v>
      </c>
      <c r="E368" s="278" t="s">
        <v>15190</v>
      </c>
      <c r="F368" s="278" t="s">
        <v>13320</v>
      </c>
      <c r="G368" s="278"/>
      <c r="H368" s="247" t="s">
        <v>15246</v>
      </c>
      <c r="I368" s="247" t="s">
        <v>13712</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13320</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13320</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13320</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13320</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13320</v>
      </c>
      <c r="G373" s="278"/>
      <c r="H373" s="247" t="s">
        <v>1745</v>
      </c>
      <c r="I373" s="247" t="s">
        <v>1558</v>
      </c>
      <c r="J373" s="280" t="str">
        <f t="shared" si="14"/>
        <v>TantalumTaki Chemicals</v>
      </c>
      <c r="K373" s="280" t="str">
        <f t="shared" si="15"/>
        <v>TantalumTaki Chemicals</v>
      </c>
    </row>
    <row r="374" spans="1:11">
      <c r="A374" s="278" t="s">
        <v>1132</v>
      </c>
      <c r="B374" s="278" t="s">
        <v>15184</v>
      </c>
      <c r="C374" s="278" t="s">
        <v>15184</v>
      </c>
      <c r="D374" s="278" t="s">
        <v>888</v>
      </c>
      <c r="E374" s="278" t="s">
        <v>1416</v>
      </c>
      <c r="F374" s="278" t="s">
        <v>13320</v>
      </c>
      <c r="G374" s="278"/>
      <c r="H374" s="247" t="s">
        <v>1758</v>
      </c>
      <c r="I374" s="247" t="s">
        <v>1759</v>
      </c>
      <c r="J374" s="280" t="str">
        <f t="shared" si="14"/>
        <v>TantalumTANIOBIS Co., Ltd.</v>
      </c>
      <c r="K374" s="280" t="str">
        <f t="shared" si="15"/>
        <v>TantalumTANIOBIS Co., Ltd.</v>
      </c>
    </row>
    <row r="375" spans="1:11">
      <c r="A375" s="278" t="s">
        <v>1132</v>
      </c>
      <c r="B375" s="278" t="s">
        <v>15187</v>
      </c>
      <c r="C375" s="278" t="s">
        <v>15187</v>
      </c>
      <c r="D375" s="278" t="s">
        <v>1101</v>
      </c>
      <c r="E375" s="278" t="s">
        <v>1417</v>
      </c>
      <c r="F375" s="278" t="s">
        <v>13320</v>
      </c>
      <c r="G375" s="278"/>
      <c r="H375" s="247" t="s">
        <v>1760</v>
      </c>
      <c r="I375" s="247" t="s">
        <v>4270</v>
      </c>
      <c r="J375" s="280" t="str">
        <f t="shared" si="14"/>
        <v>TantalumTANIOBIS GmbH</v>
      </c>
      <c r="K375" s="280" t="str">
        <f t="shared" si="15"/>
        <v>TantalumTANIOBIS GmbH</v>
      </c>
    </row>
    <row r="376" spans="1:11">
      <c r="A376" s="278" t="s">
        <v>1132</v>
      </c>
      <c r="B376" s="278" t="s">
        <v>15185</v>
      </c>
      <c r="C376" s="278" t="s">
        <v>15185</v>
      </c>
      <c r="D376" s="278" t="s">
        <v>1108</v>
      </c>
      <c r="E376" s="278" t="s">
        <v>1423</v>
      </c>
      <c r="F376" s="278" t="s">
        <v>13320</v>
      </c>
      <c r="G376" s="278"/>
      <c r="H376" s="247" t="s">
        <v>1764</v>
      </c>
      <c r="I376" s="247" t="s">
        <v>1765</v>
      </c>
      <c r="J376" s="280" t="str">
        <f t="shared" si="14"/>
        <v>TantalumTANIOBIS Japan Co., Ltd.</v>
      </c>
      <c r="K376" s="280" t="str">
        <f t="shared" si="15"/>
        <v>TantalumTANIOBIS Japan Co., Ltd.</v>
      </c>
    </row>
    <row r="377" spans="1:11">
      <c r="A377" s="278" t="s">
        <v>1132</v>
      </c>
      <c r="B377" s="278" t="s">
        <v>15186</v>
      </c>
      <c r="C377" s="278" t="s">
        <v>15186</v>
      </c>
      <c r="D377" s="278" t="s">
        <v>1101</v>
      </c>
      <c r="E377" s="278" t="s">
        <v>1424</v>
      </c>
      <c r="F377" s="278" t="s">
        <v>13320</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13320</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13320</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13320</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15183</v>
      </c>
      <c r="C381" s="278" t="s">
        <v>15183</v>
      </c>
      <c r="D381" s="278" t="s">
        <v>1100</v>
      </c>
      <c r="E381" s="278" t="s">
        <v>751</v>
      </c>
      <c r="F381" s="278" t="s">
        <v>13320</v>
      </c>
      <c r="G381" s="278"/>
      <c r="H381" s="247" t="s">
        <v>1729</v>
      </c>
      <c r="I381" s="247" t="s">
        <v>13704</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13320</v>
      </c>
      <c r="G382" s="278"/>
      <c r="H382" s="247" t="s">
        <v>1754</v>
      </c>
      <c r="I382" s="247" t="s">
        <v>13704</v>
      </c>
      <c r="J382" s="280" t="str">
        <f t="shared" si="14"/>
        <v>TantalumXinXing HaoRong Electronic Material Co., Ltd.</v>
      </c>
      <c r="K382" s="280" t="str">
        <f t="shared" si="15"/>
        <v>TantalumXinXing HaoRong Electronic Material Co., Ltd.</v>
      </c>
    </row>
    <row r="383" spans="1:11">
      <c r="A383" s="278" t="s">
        <v>1132</v>
      </c>
      <c r="B383" s="278" t="s">
        <v>15189</v>
      </c>
      <c r="C383" s="278" t="s">
        <v>15575</v>
      </c>
      <c r="D383" s="278" t="s">
        <v>1100</v>
      </c>
      <c r="E383" s="278" t="s">
        <v>15190</v>
      </c>
      <c r="F383" s="278" t="s">
        <v>13320</v>
      </c>
      <c r="G383" s="278"/>
      <c r="H383" s="278" t="s">
        <v>15246</v>
      </c>
      <c r="I383" s="279" t="s">
        <v>13712</v>
      </c>
      <c r="J383" s="280" t="str">
        <f t="shared" si="14"/>
        <v>TantalumYancheng Jinye New Material Technology Co., Ltd.</v>
      </c>
      <c r="K383" s="280" t="str">
        <f t="shared" si="15"/>
        <v>TantalumYancheng Jinye New Material Technology Co., Ltd.</v>
      </c>
    </row>
    <row r="384" spans="1:11">
      <c r="A384" s="278" t="s">
        <v>1132</v>
      </c>
      <c r="B384" s="278" t="s">
        <v>13355</v>
      </c>
      <c r="C384" s="278" t="s">
        <v>13355</v>
      </c>
      <c r="D384" s="278" t="s">
        <v>1100</v>
      </c>
      <c r="E384" s="278" t="s">
        <v>761</v>
      </c>
      <c r="F384" s="278" t="s">
        <v>13320</v>
      </c>
      <c r="G384" s="278"/>
      <c r="H384" s="278" t="s">
        <v>1743</v>
      </c>
      <c r="I384" s="279" t="s">
        <v>13703</v>
      </c>
      <c r="J384" s="280" t="str">
        <f t="shared" si="14"/>
        <v>TantalumYanling Jincheng Tantalum &amp; Niobium Co., Ltd.</v>
      </c>
      <c r="K384" s="280" t="str">
        <f t="shared" si="15"/>
        <v>TantalumYanling Jincheng Tantalum &amp; Niobium Co., Ltd.</v>
      </c>
    </row>
    <row r="385" spans="1:11">
      <c r="A385" s="278" t="s">
        <v>1132</v>
      </c>
      <c r="B385" s="278" t="s">
        <v>13356</v>
      </c>
      <c r="C385" s="278" t="s">
        <v>13355</v>
      </c>
      <c r="D385" s="278" t="s">
        <v>1100</v>
      </c>
      <c r="E385" s="278" t="s">
        <v>761</v>
      </c>
      <c r="F385" s="278" t="s">
        <v>13320</v>
      </c>
      <c r="G385" s="278"/>
      <c r="H385" s="247" t="s">
        <v>1743</v>
      </c>
      <c r="I385" s="247" t="s">
        <v>13703</v>
      </c>
      <c r="J385" s="280" t="str">
        <f t="shared" si="14"/>
        <v>TantalumYanling Jincheng Tantalum Co., Ltd.</v>
      </c>
      <c r="K385" s="280" t="str">
        <f t="shared" si="15"/>
        <v>TantalumYanling Jincheng Tantalum Co., Ltd.</v>
      </c>
    </row>
    <row r="386" spans="1:11">
      <c r="A386" s="278" t="s">
        <v>1132</v>
      </c>
      <c r="B386" s="278" t="s">
        <v>15191</v>
      </c>
      <c r="C386" s="278" t="s">
        <v>15185</v>
      </c>
      <c r="D386" s="278" t="s">
        <v>1108</v>
      </c>
      <c r="E386" s="278" t="s">
        <v>1423</v>
      </c>
      <c r="F386" s="278" t="s">
        <v>13320</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13320</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13320</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13320</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13320</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13320</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13320</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15576</v>
      </c>
      <c r="C395" s="278" t="s">
        <v>15577</v>
      </c>
      <c r="D395" s="278" t="s">
        <v>1105</v>
      </c>
      <c r="E395" s="278" t="s">
        <v>15578</v>
      </c>
      <c r="F395" s="278" t="s">
        <v>13320</v>
      </c>
      <c r="G395" s="278"/>
      <c r="H395" s="247" t="s">
        <v>15249</v>
      </c>
      <c r="I395" s="247" t="s">
        <v>12931</v>
      </c>
      <c r="J395" s="280" t="str">
        <f t="shared" si="16"/>
        <v>TinBrand IMLI</v>
      </c>
      <c r="K395" s="280" t="str">
        <f t="shared" si="17"/>
        <v>TinBrand IMLI</v>
      </c>
    </row>
    <row r="396" spans="1:11">
      <c r="A396" s="278" t="s">
        <v>1131</v>
      </c>
      <c r="B396" s="278" t="s">
        <v>1804</v>
      </c>
      <c r="C396" s="278" t="s">
        <v>2171</v>
      </c>
      <c r="D396" s="278" t="s">
        <v>1105</v>
      </c>
      <c r="E396" s="278" t="s">
        <v>783</v>
      </c>
      <c r="F396" s="278" t="s">
        <v>13320</v>
      </c>
      <c r="G396" s="278"/>
      <c r="H396" s="247" t="s">
        <v>1779</v>
      </c>
      <c r="I396" s="247" t="s">
        <v>12931</v>
      </c>
      <c r="J396" s="280" t="str">
        <f t="shared" si="16"/>
        <v>TinBrand RBT</v>
      </c>
      <c r="K396" s="280" t="str">
        <f t="shared" si="17"/>
        <v>TinBrand RBT</v>
      </c>
    </row>
    <row r="397" spans="1:11">
      <c r="A397" s="278" t="s">
        <v>1131</v>
      </c>
      <c r="B397" s="278" t="s">
        <v>2243</v>
      </c>
      <c r="C397" s="278" t="s">
        <v>2181</v>
      </c>
      <c r="D397" s="278" t="s">
        <v>1100</v>
      </c>
      <c r="E397" s="278" t="s">
        <v>790</v>
      </c>
      <c r="F397" s="278" t="s">
        <v>13320</v>
      </c>
      <c r="G397" s="278"/>
      <c r="H397" s="247" t="s">
        <v>2470</v>
      </c>
      <c r="I397" s="247" t="s">
        <v>13708</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13320</v>
      </c>
      <c r="G398" s="278"/>
      <c r="H398" s="247" t="s">
        <v>1787</v>
      </c>
      <c r="I398" s="247" t="s">
        <v>13703</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13320</v>
      </c>
      <c r="G399" s="278"/>
      <c r="H399" s="247" t="s">
        <v>1787</v>
      </c>
      <c r="I399" s="247" t="s">
        <v>13703</v>
      </c>
      <c r="J399" s="280" t="str">
        <f t="shared" si="16"/>
        <v>TinChenzhou Yunxiang Mining and Metallurgy Co., Ltd.</v>
      </c>
      <c r="K399" s="280" t="str">
        <f t="shared" si="17"/>
        <v>TinChenzhou Yunxiang Mining and Metallurgy Co., Ltd.</v>
      </c>
    </row>
    <row r="400" spans="1:11">
      <c r="A400" s="278" t="s">
        <v>1131</v>
      </c>
      <c r="B400" s="278" t="s">
        <v>13009</v>
      </c>
      <c r="C400" s="278" t="s">
        <v>13009</v>
      </c>
      <c r="D400" s="278" t="s">
        <v>1100</v>
      </c>
      <c r="E400" s="278" t="s">
        <v>13010</v>
      </c>
      <c r="F400" s="278" t="s">
        <v>13320</v>
      </c>
      <c r="G400" s="278"/>
      <c r="H400" s="247" t="s">
        <v>13028</v>
      </c>
      <c r="I400" s="247" t="s">
        <v>13682</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13320</v>
      </c>
      <c r="G401" s="278"/>
      <c r="H401" s="247" t="s">
        <v>1788</v>
      </c>
      <c r="I401" s="247" t="s">
        <v>13683</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13320</v>
      </c>
      <c r="G402" s="278"/>
      <c r="H402" s="247" t="s">
        <v>1788</v>
      </c>
      <c r="I402" s="247" t="s">
        <v>13683</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13320</v>
      </c>
      <c r="G403" s="278"/>
      <c r="H403" s="247" t="s">
        <v>1788</v>
      </c>
      <c r="I403" s="247" t="s">
        <v>13683</v>
      </c>
      <c r="J403" s="280" t="str">
        <f t="shared" si="16"/>
        <v>TinChina Tin Lai Ben Smelter Co., Ltd.</v>
      </c>
      <c r="K403" s="280" t="str">
        <f t="shared" si="17"/>
        <v>TinChina Tin Lai Ben Smelter Co., Ltd.</v>
      </c>
    </row>
    <row r="404" spans="1:11">
      <c r="A404" s="278" t="s">
        <v>1131</v>
      </c>
      <c r="B404" s="278" t="s">
        <v>39</v>
      </c>
      <c r="C404" s="278" t="s">
        <v>15579</v>
      </c>
      <c r="D404" s="278" t="s">
        <v>1100</v>
      </c>
      <c r="E404" s="278" t="s">
        <v>791</v>
      </c>
      <c r="F404" s="278" t="s">
        <v>13320</v>
      </c>
      <c r="G404" s="278"/>
      <c r="H404" s="247" t="s">
        <v>2470</v>
      </c>
      <c r="I404" s="247" t="s">
        <v>13708</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13320</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13320</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13320</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15192</v>
      </c>
      <c r="C408" s="278" t="s">
        <v>15192</v>
      </c>
      <c r="D408" s="278" t="s">
        <v>1096</v>
      </c>
      <c r="E408" s="278" t="s">
        <v>15193</v>
      </c>
      <c r="F408" s="278" t="s">
        <v>13320</v>
      </c>
      <c r="G408" s="278"/>
      <c r="H408" s="247" t="s">
        <v>15247</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15194</v>
      </c>
      <c r="C409" s="278" t="s">
        <v>15192</v>
      </c>
      <c r="D409" s="278" t="s">
        <v>1096</v>
      </c>
      <c r="E409" s="278" t="s">
        <v>15193</v>
      </c>
      <c r="F409" s="278" t="s">
        <v>13320</v>
      </c>
      <c r="G409" s="278"/>
      <c r="H409" s="247" t="s">
        <v>15247</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15195</v>
      </c>
      <c r="C410" s="278" t="s">
        <v>15195</v>
      </c>
      <c r="D410" s="278" t="s">
        <v>1102</v>
      </c>
      <c r="E410" s="278" t="s">
        <v>15196</v>
      </c>
      <c r="F410" s="278" t="s">
        <v>13320</v>
      </c>
      <c r="G410" s="278"/>
      <c r="H410" s="247" t="s">
        <v>3675</v>
      </c>
      <c r="I410" s="247" t="s">
        <v>3675</v>
      </c>
      <c r="J410" s="280" t="str">
        <f t="shared" si="16"/>
        <v>TinCRM Synergies</v>
      </c>
      <c r="K410" s="280" t="str">
        <f t="shared" si="17"/>
        <v>TinCRM Synergies</v>
      </c>
    </row>
    <row r="411" spans="1:11">
      <c r="A411" s="278" t="s">
        <v>1131</v>
      </c>
      <c r="B411" s="278" t="s">
        <v>15197</v>
      </c>
      <c r="C411" s="278" t="s">
        <v>15198</v>
      </c>
      <c r="D411" s="278" t="s">
        <v>1105</v>
      </c>
      <c r="E411" s="278" t="s">
        <v>15199</v>
      </c>
      <c r="F411" s="278" t="s">
        <v>13320</v>
      </c>
      <c r="G411" s="278"/>
      <c r="H411" s="247" t="s">
        <v>15248</v>
      </c>
      <c r="I411" s="247" t="s">
        <v>12931</v>
      </c>
      <c r="J411" s="280" t="str">
        <f t="shared" si="16"/>
        <v>TinCV Nurjanah</v>
      </c>
      <c r="K411" s="280" t="str">
        <f t="shared" si="17"/>
        <v>TinCV Nurjanah</v>
      </c>
    </row>
    <row r="412" spans="1:11">
      <c r="A412" s="278" t="s">
        <v>1131</v>
      </c>
      <c r="B412" s="278" t="s">
        <v>15200</v>
      </c>
      <c r="C412" s="278" t="s">
        <v>15200</v>
      </c>
      <c r="D412" s="278" t="s">
        <v>1105</v>
      </c>
      <c r="E412" s="278" t="s">
        <v>15201</v>
      </c>
      <c r="F412" s="278" t="s">
        <v>13320</v>
      </c>
      <c r="G412" s="278"/>
      <c r="H412" s="247" t="s">
        <v>15249</v>
      </c>
      <c r="I412" s="247" t="s">
        <v>12931</v>
      </c>
      <c r="J412" s="280" t="str">
        <f t="shared" si="16"/>
        <v>TinCV Venus Inti Perkasa</v>
      </c>
      <c r="K412" s="280" t="str">
        <f t="shared" si="17"/>
        <v>TinCV Venus Inti Perkasa</v>
      </c>
    </row>
    <row r="413" spans="1:11">
      <c r="A413" s="278" t="s">
        <v>1131</v>
      </c>
      <c r="B413" s="278" t="s">
        <v>13877</v>
      </c>
      <c r="C413" s="278" t="s">
        <v>13877</v>
      </c>
      <c r="D413" s="278" t="s">
        <v>1100</v>
      </c>
      <c r="E413" s="278" t="s">
        <v>13878</v>
      </c>
      <c r="F413" s="278" t="s">
        <v>13320</v>
      </c>
      <c r="G413" s="278"/>
      <c r="H413" s="247" t="s">
        <v>13913</v>
      </c>
      <c r="I413" s="247" t="s">
        <v>13704</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13320</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13320</v>
      </c>
      <c r="G415" s="278"/>
      <c r="H415" s="247" t="s">
        <v>1581</v>
      </c>
      <c r="I415" s="247" t="s">
        <v>1582</v>
      </c>
      <c r="J415" s="280" t="str">
        <f t="shared" si="16"/>
        <v>TinDowa Metaltech Co., Ltd.</v>
      </c>
      <c r="K415" s="280" t="str">
        <f t="shared" si="17"/>
        <v>TinDowa Metaltech Co., Ltd.</v>
      </c>
    </row>
    <row r="416" spans="1:11">
      <c r="A416" s="278" t="s">
        <v>1131</v>
      </c>
      <c r="B416" s="278" t="s">
        <v>15580</v>
      </c>
      <c r="C416" s="278" t="s">
        <v>15580</v>
      </c>
      <c r="D416" s="278" t="s">
        <v>1114</v>
      </c>
      <c r="E416" s="278" t="s">
        <v>15581</v>
      </c>
      <c r="F416" s="278" t="s">
        <v>13320</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13320</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13320</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13320</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13320</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13320</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13320</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13320</v>
      </c>
      <c r="G423" s="278"/>
      <c r="H423" s="247" t="s">
        <v>1778</v>
      </c>
      <c r="I423" s="247" t="s">
        <v>1782</v>
      </c>
      <c r="J423" s="280" t="str">
        <f t="shared" si="16"/>
        <v>TinEstanho de Rondônia S.A.</v>
      </c>
      <c r="K423" s="280" t="str">
        <f t="shared" si="17"/>
        <v>TinEstanho de Rondônia S.A.</v>
      </c>
    </row>
    <row r="424" spans="1:11">
      <c r="A424" s="278" t="s">
        <v>1131</v>
      </c>
      <c r="B424" s="278" t="s">
        <v>15202</v>
      </c>
      <c r="C424" s="278" t="s">
        <v>15203</v>
      </c>
      <c r="D424" s="278" t="s">
        <v>1096</v>
      </c>
      <c r="E424" s="278" t="s">
        <v>15204</v>
      </c>
      <c r="F424" s="278" t="s">
        <v>13320</v>
      </c>
      <c r="G424" s="278"/>
      <c r="H424" s="247" t="s">
        <v>15250</v>
      </c>
      <c r="I424" s="247" t="s">
        <v>1682</v>
      </c>
      <c r="J424" s="280" t="str">
        <f t="shared" si="16"/>
        <v>TinFabrica Auricchio</v>
      </c>
      <c r="K424" s="280" t="str">
        <f t="shared" si="17"/>
        <v>TinFabrica Auricchio</v>
      </c>
    </row>
    <row r="425" spans="1:11">
      <c r="A425" s="278" t="s">
        <v>1131</v>
      </c>
      <c r="B425" s="278" t="s">
        <v>15205</v>
      </c>
      <c r="C425" s="278" t="s">
        <v>15203</v>
      </c>
      <c r="D425" s="278" t="s">
        <v>1096</v>
      </c>
      <c r="E425" s="278" t="s">
        <v>15204</v>
      </c>
      <c r="F425" s="278" t="s">
        <v>13320</v>
      </c>
      <c r="G425" s="278"/>
      <c r="H425" s="247" t="s">
        <v>15250</v>
      </c>
      <c r="I425" s="247" t="s">
        <v>1682</v>
      </c>
      <c r="J425" s="280" t="str">
        <f t="shared" si="16"/>
        <v>TinFábrica Auricchio</v>
      </c>
      <c r="K425" s="280" t="str">
        <f t="shared" si="17"/>
        <v>TinFábrica Auricchio</v>
      </c>
    </row>
    <row r="426" spans="1:11">
      <c r="A426" s="278" t="s">
        <v>1131</v>
      </c>
      <c r="B426" s="278" t="s">
        <v>15203</v>
      </c>
      <c r="C426" s="278" t="s">
        <v>15203</v>
      </c>
      <c r="D426" s="278" t="s">
        <v>1096</v>
      </c>
      <c r="E426" s="278" t="s">
        <v>15204</v>
      </c>
      <c r="F426" s="278" t="s">
        <v>13320</v>
      </c>
      <c r="G426" s="278"/>
      <c r="H426" s="247" t="s">
        <v>15250</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13320</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13320</v>
      </c>
      <c r="G428" s="278"/>
      <c r="H428" s="247" t="s">
        <v>1798</v>
      </c>
      <c r="I428" s="247" t="s">
        <v>9194</v>
      </c>
      <c r="J428" s="280" t="str">
        <f t="shared" si="16"/>
        <v>TinFunsur Smelter</v>
      </c>
      <c r="K428" s="280" t="str">
        <f t="shared" si="17"/>
        <v>TinFunsur Smelter</v>
      </c>
    </row>
    <row r="429" spans="1:11">
      <c r="A429" s="278" t="s">
        <v>1131</v>
      </c>
      <c r="B429" s="278" t="s">
        <v>13357</v>
      </c>
      <c r="C429" s="278" t="s">
        <v>2181</v>
      </c>
      <c r="D429" s="278" t="s">
        <v>1100</v>
      </c>
      <c r="E429" s="278" t="s">
        <v>790</v>
      </c>
      <c r="F429" s="278" t="s">
        <v>13320</v>
      </c>
      <c r="G429" s="278"/>
      <c r="H429" s="247" t="s">
        <v>2470</v>
      </c>
      <c r="I429" s="247" t="s">
        <v>13708</v>
      </c>
      <c r="J429" s="280" t="str">
        <f t="shared" si="16"/>
        <v>TinGejiu City Datun Chengfeng Smelter</v>
      </c>
      <c r="K429" s="280" t="str">
        <f t="shared" si="17"/>
        <v>TinGejiu City Datun Chengfeng Smelter</v>
      </c>
    </row>
    <row r="430" spans="1:11">
      <c r="A430" s="278" t="s">
        <v>1131</v>
      </c>
      <c r="B430" s="278" t="s">
        <v>13941</v>
      </c>
      <c r="C430" s="278" t="s">
        <v>13941</v>
      </c>
      <c r="D430" s="278" t="s">
        <v>1100</v>
      </c>
      <c r="E430" s="278" t="s">
        <v>13880</v>
      </c>
      <c r="F430" s="278" t="s">
        <v>13320</v>
      </c>
      <c r="G430" s="278"/>
      <c r="H430" s="247" t="s">
        <v>2470</v>
      </c>
      <c r="I430" s="247" t="s">
        <v>13708</v>
      </c>
      <c r="J430" s="280" t="str">
        <f t="shared" si="16"/>
        <v>TinGejiu City Fuxiang Industry and Trade Co., Ltd.</v>
      </c>
      <c r="K430" s="280" t="str">
        <f t="shared" si="17"/>
        <v>TinGejiu City Fuxiang Industry and Trade Co., Ltd.</v>
      </c>
    </row>
    <row r="431" spans="1:11">
      <c r="A431" s="278" t="s">
        <v>1131</v>
      </c>
      <c r="B431" s="278" t="s">
        <v>13879</v>
      </c>
      <c r="C431" s="278" t="s">
        <v>13941</v>
      </c>
      <c r="D431" s="278" t="s">
        <v>1100</v>
      </c>
      <c r="E431" s="278" t="s">
        <v>13880</v>
      </c>
      <c r="F431" s="278" t="s">
        <v>13320</v>
      </c>
      <c r="G431" s="278"/>
      <c r="H431" s="247" t="s">
        <v>2470</v>
      </c>
      <c r="I431" s="247" t="s">
        <v>13708</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13320</v>
      </c>
      <c r="G432" s="278"/>
      <c r="H432" s="247" t="s">
        <v>2470</v>
      </c>
      <c r="I432" s="247" t="s">
        <v>13708</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13320</v>
      </c>
      <c r="G433" s="278"/>
      <c r="H433" s="247" t="s">
        <v>2470</v>
      </c>
      <c r="I433" s="247" t="s">
        <v>13708</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13320</v>
      </c>
      <c r="G434" s="278"/>
      <c r="H434" s="247" t="s">
        <v>2470</v>
      </c>
      <c r="I434" s="247" t="s">
        <v>13708</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13320</v>
      </c>
      <c r="G435" s="278"/>
      <c r="H435" s="247" t="s">
        <v>2470</v>
      </c>
      <c r="I435" s="247" t="s">
        <v>13708</v>
      </c>
      <c r="J435" s="280" t="str">
        <f t="shared" si="16"/>
        <v>TinGejiu Zi-Li</v>
      </c>
      <c r="K435" s="280" t="str">
        <f t="shared" si="17"/>
        <v>TinGejiu Zi-Li</v>
      </c>
    </row>
    <row r="436" spans="1:11">
      <c r="A436" s="278" t="s">
        <v>1131</v>
      </c>
      <c r="B436" s="278" t="s">
        <v>1785</v>
      </c>
      <c r="C436" s="278" t="s">
        <v>1785</v>
      </c>
      <c r="D436" s="278" t="s">
        <v>1100</v>
      </c>
      <c r="E436" s="278" t="s">
        <v>771</v>
      </c>
      <c r="F436" s="278" t="s">
        <v>13320</v>
      </c>
      <c r="G436" s="278"/>
      <c r="H436" s="247" t="s">
        <v>2470</v>
      </c>
      <c r="I436" s="247" t="s">
        <v>13708</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13320</v>
      </c>
      <c r="G437" s="278"/>
      <c r="H437" s="247" t="s">
        <v>1788</v>
      </c>
      <c r="I437" s="247" t="s">
        <v>13683</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13320</v>
      </c>
      <c r="G438" s="278"/>
      <c r="H438" s="247" t="s">
        <v>1788</v>
      </c>
      <c r="I438" s="247" t="s">
        <v>13683</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13320</v>
      </c>
      <c r="G439" s="278"/>
      <c r="H439" s="247" t="s">
        <v>1838</v>
      </c>
      <c r="I439" s="247" t="s">
        <v>13704</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13320</v>
      </c>
      <c r="G440" s="278"/>
      <c r="H440" s="247" t="s">
        <v>1788</v>
      </c>
      <c r="I440" s="247" t="s">
        <v>13683</v>
      </c>
      <c r="J440" s="280" t="str">
        <f t="shared" si="16"/>
        <v>TinGuangXi China Tin</v>
      </c>
      <c r="K440" s="280" t="str">
        <f t="shared" si="17"/>
        <v>TinGuangXi China Tin</v>
      </c>
    </row>
    <row r="441" spans="1:11">
      <c r="A441" s="278" t="s">
        <v>1131</v>
      </c>
      <c r="B441" s="278" t="s">
        <v>13011</v>
      </c>
      <c r="C441" s="278" t="s">
        <v>1327</v>
      </c>
      <c r="D441" s="278" t="s">
        <v>1100</v>
      </c>
      <c r="E441" s="278" t="s">
        <v>773</v>
      </c>
      <c r="F441" s="278" t="s">
        <v>13320</v>
      </c>
      <c r="G441" s="278"/>
      <c r="H441" s="247" t="s">
        <v>1788</v>
      </c>
      <c r="I441" s="247" t="s">
        <v>13683</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13320</v>
      </c>
      <c r="G442" s="278"/>
      <c r="H442" s="247" t="s">
        <v>1786</v>
      </c>
      <c r="I442" s="247" t="s">
        <v>13699</v>
      </c>
      <c r="J442" s="280" t="str">
        <f t="shared" si="16"/>
        <v>TinHuiChang Hill Tin Industry Co., Ltd.</v>
      </c>
      <c r="K442" s="280" t="str">
        <f t="shared" si="17"/>
        <v>TinHuiChang Hill Tin Industry Co., Ltd.</v>
      </c>
    </row>
    <row r="443" spans="1:11">
      <c r="A443" s="278" t="s">
        <v>1131</v>
      </c>
      <c r="B443" s="278" t="s">
        <v>15582</v>
      </c>
      <c r="C443" s="278" t="s">
        <v>821</v>
      </c>
      <c r="D443" s="278" t="s">
        <v>1115</v>
      </c>
      <c r="E443" s="278" t="s">
        <v>774</v>
      </c>
      <c r="F443" s="278" t="s">
        <v>13320</v>
      </c>
      <c r="G443" s="278"/>
      <c r="H443" s="247" t="s">
        <v>1793</v>
      </c>
      <c r="I443" s="247" t="s">
        <v>8739</v>
      </c>
      <c r="J443" s="280" t="str">
        <f t="shared" si="16"/>
        <v>TinHulterworth Smelter</v>
      </c>
      <c r="K443" s="280" t="str">
        <f t="shared" si="17"/>
        <v>TinHulterworth Smelter</v>
      </c>
    </row>
    <row r="444" spans="1:11">
      <c r="A444" s="278" t="s">
        <v>1131</v>
      </c>
      <c r="B444" s="278" t="s">
        <v>15583</v>
      </c>
      <c r="C444" s="278" t="s">
        <v>1164</v>
      </c>
      <c r="D444" s="278" t="s">
        <v>1108</v>
      </c>
      <c r="E444" s="278" t="s">
        <v>777</v>
      </c>
      <c r="F444" s="278" t="s">
        <v>13320</v>
      </c>
      <c r="G444" s="278"/>
      <c r="H444" s="247" t="s">
        <v>1548</v>
      </c>
      <c r="I444" s="247" t="s">
        <v>1548</v>
      </c>
      <c r="J444" s="280" t="str">
        <f t="shared" si="16"/>
        <v>TinIkuno Tin Smelter</v>
      </c>
      <c r="K444" s="280" t="str">
        <f t="shared" si="17"/>
        <v>TinIkuno Tin Smelter</v>
      </c>
    </row>
    <row r="445" spans="1:11">
      <c r="A445" s="278" t="s">
        <v>1131</v>
      </c>
      <c r="B445" s="278" t="s">
        <v>2364</v>
      </c>
      <c r="C445" s="278" t="s">
        <v>13881</v>
      </c>
      <c r="D445" s="278" t="s">
        <v>1105</v>
      </c>
      <c r="E445" s="278" t="s">
        <v>784</v>
      </c>
      <c r="F445" s="278" t="s">
        <v>13320</v>
      </c>
      <c r="G445" s="278"/>
      <c r="H445" s="247" t="s">
        <v>1807</v>
      </c>
      <c r="I445" s="247" t="s">
        <v>12931</v>
      </c>
      <c r="J445" s="280" t="str">
        <f t="shared" si="16"/>
        <v>TinINDONESIAN STATE TIN CORPORATION MENTOK SMELTER</v>
      </c>
      <c r="K445" s="280" t="str">
        <f t="shared" si="17"/>
        <v>TinINDONESIAN STATE TIN CORPORATION MENTOK SMELTER</v>
      </c>
    </row>
    <row r="446" spans="1:11">
      <c r="A446" s="278" t="s">
        <v>1131</v>
      </c>
      <c r="B446" s="278" t="s">
        <v>15584</v>
      </c>
      <c r="C446" s="278" t="s">
        <v>15577</v>
      </c>
      <c r="D446" s="278" t="s">
        <v>1105</v>
      </c>
      <c r="E446" s="278" t="s">
        <v>15578</v>
      </c>
      <c r="F446" s="278" t="s">
        <v>13320</v>
      </c>
      <c r="G446" s="278"/>
      <c r="H446" s="247" t="s">
        <v>15249</v>
      </c>
      <c r="I446" s="247" t="s">
        <v>12931</v>
      </c>
      <c r="J446" s="280" t="str">
        <f t="shared" si="16"/>
        <v>TinIndra Eramulti Logam</v>
      </c>
      <c r="K446" s="280" t="str">
        <f t="shared" si="17"/>
        <v>TinIndra Eramulti Logam</v>
      </c>
    </row>
    <row r="447" spans="1:11">
      <c r="A447" s="278" t="s">
        <v>1131</v>
      </c>
      <c r="B447" s="278" t="s">
        <v>2247</v>
      </c>
      <c r="C447" s="278" t="s">
        <v>13261</v>
      </c>
      <c r="D447" s="278" t="s">
        <v>1100</v>
      </c>
      <c r="E447" s="278" t="s">
        <v>1801</v>
      </c>
      <c r="F447" s="278" t="s">
        <v>13320</v>
      </c>
      <c r="G447" s="278"/>
      <c r="H447" s="247" t="s">
        <v>1786</v>
      </c>
      <c r="I447" s="247" t="s">
        <v>13699</v>
      </c>
      <c r="J447" s="280" t="str">
        <f t="shared" si="16"/>
        <v>TinJiangxi Nanshan</v>
      </c>
      <c r="K447" s="280" t="str">
        <f t="shared" si="17"/>
        <v>TinJiangxi Nanshan</v>
      </c>
    </row>
    <row r="448" spans="1:11">
      <c r="A448" s="278" t="s">
        <v>1131</v>
      </c>
      <c r="B448" s="278" t="s">
        <v>13261</v>
      </c>
      <c r="C448" s="278" t="s">
        <v>13261</v>
      </c>
      <c r="D448" s="278" t="s">
        <v>1100</v>
      </c>
      <c r="E448" s="278" t="s">
        <v>1801</v>
      </c>
      <c r="F448" s="278" t="s">
        <v>13320</v>
      </c>
      <c r="G448" s="278"/>
      <c r="H448" s="247" t="s">
        <v>1786</v>
      </c>
      <c r="I448" s="247" t="s">
        <v>13699</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13320</v>
      </c>
      <c r="G449" s="278"/>
      <c r="H449" s="247" t="s">
        <v>2470</v>
      </c>
      <c r="I449" s="247" t="s">
        <v>13708</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13320</v>
      </c>
      <c r="G450" s="278"/>
      <c r="H450" s="247" t="s">
        <v>2470</v>
      </c>
      <c r="I450" s="247" t="s">
        <v>13708</v>
      </c>
      <c r="J450" s="280" t="str">
        <f t="shared" si="16"/>
        <v>TinKai Unita Trade Limited Liability Company</v>
      </c>
      <c r="K450" s="280" t="str">
        <f t="shared" si="17"/>
        <v>TinKai Unita Trade Limited Liability Company</v>
      </c>
    </row>
    <row r="451" spans="1:11">
      <c r="A451" s="278" t="s">
        <v>1131</v>
      </c>
      <c r="B451" s="278" t="s">
        <v>13262</v>
      </c>
      <c r="C451" s="278" t="s">
        <v>1427</v>
      </c>
      <c r="D451" s="278" t="s">
        <v>1100</v>
      </c>
      <c r="E451" s="278" t="s">
        <v>772</v>
      </c>
      <c r="F451" s="278" t="s">
        <v>13320</v>
      </c>
      <c r="G451" s="278"/>
      <c r="H451" s="247" t="s">
        <v>2470</v>
      </c>
      <c r="I451" s="247" t="s">
        <v>13708</v>
      </c>
      <c r="J451" s="280" t="str">
        <f t="shared" si="16"/>
        <v>TinKaimeng (Gejiu) Industry and Trade Co., Ltd.</v>
      </c>
      <c r="K451" s="280" t="str">
        <f t="shared" si="17"/>
        <v>TinKaimeng (Gejiu) Industry and Trade Co., Ltd.</v>
      </c>
    </row>
    <row r="452" spans="1:11">
      <c r="A452" s="278" t="s">
        <v>1131</v>
      </c>
      <c r="B452" s="278" t="s">
        <v>1806</v>
      </c>
      <c r="C452" s="278" t="s">
        <v>13882</v>
      </c>
      <c r="D452" s="278" t="s">
        <v>1105</v>
      </c>
      <c r="E452" s="278" t="s">
        <v>804</v>
      </c>
      <c r="F452" s="278" t="s">
        <v>13320</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13320</v>
      </c>
      <c r="G453" s="278"/>
      <c r="H453" s="247" t="s">
        <v>1788</v>
      </c>
      <c r="I453" s="247" t="s">
        <v>13683</v>
      </c>
      <c r="J453" s="280" t="str">
        <f t="shared" si="16"/>
        <v>TinLiuzhhou China Tin</v>
      </c>
      <c r="K453" s="280" t="str">
        <f t="shared" si="17"/>
        <v>TinLiuzhhou China Tin</v>
      </c>
    </row>
    <row r="454" spans="1:11">
      <c r="A454" s="278" t="s">
        <v>1131</v>
      </c>
      <c r="B454" s="278" t="s">
        <v>13942</v>
      </c>
      <c r="C454" s="278" t="s">
        <v>13942</v>
      </c>
      <c r="D454" s="278" t="s">
        <v>13185</v>
      </c>
      <c r="E454" s="278" t="s">
        <v>13957</v>
      </c>
      <c r="F454" s="278" t="s">
        <v>13320</v>
      </c>
      <c r="G454" s="278"/>
      <c r="H454" s="247" t="s">
        <v>13969</v>
      </c>
      <c r="I454" s="247" t="s">
        <v>10144</v>
      </c>
      <c r="J454" s="280" t="str">
        <f t="shared" si="16"/>
        <v>TinLuna Smelter, Ltd.</v>
      </c>
      <c r="K454" s="280" t="str">
        <f t="shared" si="17"/>
        <v>TinLuna Smelter, Ltd.</v>
      </c>
    </row>
    <row r="455" spans="1:11">
      <c r="A455" s="278" t="s">
        <v>1131</v>
      </c>
      <c r="B455" s="278" t="s">
        <v>13883</v>
      </c>
      <c r="C455" s="278" t="s">
        <v>13883</v>
      </c>
      <c r="D455" s="278" t="s">
        <v>1100</v>
      </c>
      <c r="E455" s="278" t="s">
        <v>13884</v>
      </c>
      <c r="F455" s="278" t="s">
        <v>13320</v>
      </c>
      <c r="G455" s="278"/>
      <c r="H455" s="247" t="s">
        <v>13922</v>
      </c>
      <c r="I455" s="247" t="s">
        <v>13697</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13320</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13320</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13320</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13881</v>
      </c>
      <c r="D459" s="278" t="s">
        <v>1105</v>
      </c>
      <c r="E459" s="278" t="s">
        <v>784</v>
      </c>
      <c r="F459" s="278" t="s">
        <v>13320</v>
      </c>
      <c r="G459" s="278"/>
      <c r="H459" s="247" t="s">
        <v>1807</v>
      </c>
      <c r="I459" s="247" t="s">
        <v>12931</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13320</v>
      </c>
      <c r="G460" s="278"/>
      <c r="H460" s="247" t="s">
        <v>1788</v>
      </c>
      <c r="I460" s="247" t="s">
        <v>13683</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13320</v>
      </c>
      <c r="G461" s="278"/>
      <c r="H461" s="247" t="s">
        <v>1795</v>
      </c>
      <c r="I461" s="247" t="s">
        <v>1642</v>
      </c>
      <c r="J461" s="280" t="str">
        <f t="shared" si="18"/>
        <v>TinMetallic Resources, Inc.</v>
      </c>
      <c r="K461" s="280" t="str">
        <f t="shared" si="19"/>
        <v>TinMetallic Resources, Inc.</v>
      </c>
    </row>
    <row r="462" spans="1:11">
      <c r="A462" s="278" t="s">
        <v>1131</v>
      </c>
      <c r="B462" s="278" t="s">
        <v>13012</v>
      </c>
      <c r="C462" s="278" t="s">
        <v>13012</v>
      </c>
      <c r="D462" s="278" t="s">
        <v>1095</v>
      </c>
      <c r="E462" s="278" t="s">
        <v>1829</v>
      </c>
      <c r="F462" s="278" t="s">
        <v>13320</v>
      </c>
      <c r="G462" s="278"/>
      <c r="H462" s="247" t="s">
        <v>1830</v>
      </c>
      <c r="I462" s="247" t="s">
        <v>3177</v>
      </c>
      <c r="J462" s="280" t="str">
        <f t="shared" si="18"/>
        <v>TinMetallo Belgium N.V.</v>
      </c>
      <c r="K462" s="280" t="str">
        <f t="shared" si="19"/>
        <v>TinMetallo Belgium N.V.</v>
      </c>
    </row>
    <row r="463" spans="1:11">
      <c r="A463" s="278" t="s">
        <v>1131</v>
      </c>
      <c r="B463" s="278" t="s">
        <v>13013</v>
      </c>
      <c r="C463" s="278" t="s">
        <v>13013</v>
      </c>
      <c r="D463" s="278" t="s">
        <v>1102</v>
      </c>
      <c r="E463" s="278" t="s">
        <v>1831</v>
      </c>
      <c r="F463" s="278" t="s">
        <v>13320</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13320</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13320</v>
      </c>
      <c r="G465" s="278"/>
      <c r="H465" s="247" t="s">
        <v>1796</v>
      </c>
      <c r="I465" s="247" t="s">
        <v>1682</v>
      </c>
      <c r="J465" s="280" t="str">
        <f t="shared" si="18"/>
        <v>TinMineração Taboca S.A.</v>
      </c>
      <c r="K465" s="280" t="str">
        <f t="shared" si="19"/>
        <v>TinMineração Taboca S.A.</v>
      </c>
    </row>
    <row r="466" spans="1:11">
      <c r="A466" s="278" t="s">
        <v>1131</v>
      </c>
      <c r="B466" s="278" t="s">
        <v>13008</v>
      </c>
      <c r="C466" s="278" t="s">
        <v>12509</v>
      </c>
      <c r="D466" s="278" t="s">
        <v>1096</v>
      </c>
      <c r="E466" s="278" t="s">
        <v>775</v>
      </c>
      <c r="F466" s="278" t="s">
        <v>13320</v>
      </c>
      <c r="G466" s="278"/>
      <c r="H466" s="247" t="s">
        <v>1796</v>
      </c>
      <c r="I466" s="247" t="s">
        <v>1682</v>
      </c>
      <c r="J466" s="280" t="str">
        <f t="shared" si="18"/>
        <v>TinMineracao Taboca SA</v>
      </c>
      <c r="K466" s="280" t="str">
        <f t="shared" si="19"/>
        <v>TinMineracao Taboca SA</v>
      </c>
    </row>
    <row r="467" spans="1:11">
      <c r="A467" s="278" t="s">
        <v>1131</v>
      </c>
      <c r="B467" s="278" t="s">
        <v>15206</v>
      </c>
      <c r="C467" s="278" t="s">
        <v>15207</v>
      </c>
      <c r="D467" s="278" t="s">
        <v>892</v>
      </c>
      <c r="E467" s="278" t="s">
        <v>15208</v>
      </c>
      <c r="F467" s="278" t="s">
        <v>13320</v>
      </c>
      <c r="G467" s="278"/>
      <c r="H467" s="247" t="s">
        <v>15251</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13320</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13320</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13320</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13320</v>
      </c>
      <c r="G471" s="278"/>
      <c r="H471" s="247" t="s">
        <v>1793</v>
      </c>
      <c r="I471" s="247" t="s">
        <v>8739</v>
      </c>
      <c r="J471" s="280" t="str">
        <f t="shared" si="18"/>
        <v>TinMSC</v>
      </c>
      <c r="K471" s="280" t="str">
        <f t="shared" si="19"/>
        <v>TinMSC</v>
      </c>
    </row>
    <row r="472" spans="1:11">
      <c r="A472" s="278" t="s">
        <v>1131</v>
      </c>
      <c r="B472" s="278" t="s">
        <v>2167</v>
      </c>
      <c r="C472" s="278" t="s">
        <v>13261</v>
      </c>
      <c r="D472" s="278" t="s">
        <v>1100</v>
      </c>
      <c r="E472" s="278" t="s">
        <v>1801</v>
      </c>
      <c r="F472" s="278" t="s">
        <v>13320</v>
      </c>
      <c r="G472" s="278"/>
      <c r="H472" s="247" t="s">
        <v>1786</v>
      </c>
      <c r="I472" s="247" t="s">
        <v>13699</v>
      </c>
      <c r="J472" s="280" t="str">
        <f t="shared" si="18"/>
        <v>TinNankang Nanshan Tin Manufactory Co., Ltd.</v>
      </c>
      <c r="K472" s="280" t="str">
        <f t="shared" si="19"/>
        <v>TinNankang Nanshan Tin Manufactory Co., Ltd.</v>
      </c>
    </row>
    <row r="473" spans="1:11">
      <c r="A473" s="278" t="s">
        <v>1131</v>
      </c>
      <c r="B473" s="278" t="s">
        <v>1802</v>
      </c>
      <c r="C473" s="278" t="s">
        <v>13261</v>
      </c>
      <c r="D473" s="278" t="s">
        <v>1100</v>
      </c>
      <c r="E473" s="278" t="s">
        <v>1801</v>
      </c>
      <c r="F473" s="278" t="s">
        <v>13320</v>
      </c>
      <c r="G473" s="278"/>
      <c r="H473" s="247" t="s">
        <v>1786</v>
      </c>
      <c r="I473" s="247" t="s">
        <v>13699</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13320</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15209</v>
      </c>
      <c r="C475" s="278" t="s">
        <v>15209</v>
      </c>
      <c r="D475" s="278" t="s">
        <v>883</v>
      </c>
      <c r="E475" s="278" t="s">
        <v>15210</v>
      </c>
      <c r="F475" s="278" t="s">
        <v>13320</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13320</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13320</v>
      </c>
      <c r="G477" s="278"/>
      <c r="H477" s="247" t="s">
        <v>13022</v>
      </c>
      <c r="I477" s="247" t="s">
        <v>9530</v>
      </c>
      <c r="J477" s="280" t="str">
        <f t="shared" si="18"/>
        <v>TinO.M. Manufacturing Philippines, Inc.</v>
      </c>
      <c r="K477" s="280" t="str">
        <f t="shared" si="19"/>
        <v>TinO.M. Manufacturing Philippines, Inc.</v>
      </c>
    </row>
    <row r="478" spans="1:11">
      <c r="A478" s="278" t="s">
        <v>1131</v>
      </c>
      <c r="B478" s="278" t="s">
        <v>2152</v>
      </c>
      <c r="C478" s="278" t="s">
        <v>13885</v>
      </c>
      <c r="D478" s="278" t="s">
        <v>2454</v>
      </c>
      <c r="E478" s="278" t="s">
        <v>780</v>
      </c>
      <c r="F478" s="278" t="s">
        <v>13320</v>
      </c>
      <c r="G478" s="278"/>
      <c r="H478" s="247" t="s">
        <v>1781</v>
      </c>
      <c r="I478" s="247" t="s">
        <v>1781</v>
      </c>
      <c r="J478" s="280" t="str">
        <f t="shared" si="18"/>
        <v>TinOMSA</v>
      </c>
      <c r="K478" s="280" t="str">
        <f t="shared" si="19"/>
        <v>TinOMSA</v>
      </c>
    </row>
    <row r="479" spans="1:11">
      <c r="A479" s="278" t="s">
        <v>1131</v>
      </c>
      <c r="B479" s="278" t="s">
        <v>13885</v>
      </c>
      <c r="C479" s="278" t="s">
        <v>13885</v>
      </c>
      <c r="D479" s="278" t="s">
        <v>2454</v>
      </c>
      <c r="E479" s="278" t="s">
        <v>780</v>
      </c>
      <c r="F479" s="278" t="s">
        <v>13320</v>
      </c>
      <c r="G479" s="278"/>
      <c r="H479" s="247" t="s">
        <v>1781</v>
      </c>
      <c r="I479" s="247" t="s">
        <v>1781</v>
      </c>
      <c r="J479" s="280" t="str">
        <f t="shared" si="18"/>
        <v>TinOperaciones Metalurgicas S.A.</v>
      </c>
      <c r="K479" s="280" t="str">
        <f t="shared" si="19"/>
        <v>TinOperaciones Metalurgicas S.A.</v>
      </c>
    </row>
    <row r="480" spans="1:11">
      <c r="A480" s="278" t="s">
        <v>1131</v>
      </c>
      <c r="B480" s="278" t="s">
        <v>13886</v>
      </c>
      <c r="C480" s="278" t="s">
        <v>13885</v>
      </c>
      <c r="D480" s="278" t="s">
        <v>2454</v>
      </c>
      <c r="E480" s="278" t="s">
        <v>780</v>
      </c>
      <c r="F480" s="278" t="s">
        <v>13320</v>
      </c>
      <c r="G480" s="278"/>
      <c r="H480" s="247" t="s">
        <v>1781</v>
      </c>
      <c r="I480" s="247" t="s">
        <v>1781</v>
      </c>
      <c r="J480" s="280" t="str">
        <f t="shared" si="18"/>
        <v>TinOperaciones Metalúrgicas S.A.</v>
      </c>
      <c r="K480" s="280" t="str">
        <f t="shared" si="19"/>
        <v>TinOperaciones Metalúrgicas S.A.</v>
      </c>
    </row>
    <row r="481" spans="1:11">
      <c r="A481" s="278" t="s">
        <v>1131</v>
      </c>
      <c r="B481" s="278" t="s">
        <v>13014</v>
      </c>
      <c r="C481" s="278" t="s">
        <v>13014</v>
      </c>
      <c r="D481" s="278" t="s">
        <v>1114</v>
      </c>
      <c r="E481" s="278" t="s">
        <v>13015</v>
      </c>
      <c r="F481" s="278" t="s">
        <v>13320</v>
      </c>
      <c r="G481" s="278"/>
      <c r="H481" s="247" t="s">
        <v>8314</v>
      </c>
      <c r="I481" s="247" t="s">
        <v>8314</v>
      </c>
      <c r="J481" s="280" t="str">
        <f t="shared" si="18"/>
        <v>TinPongpipat Company Limited</v>
      </c>
      <c r="K481" s="280" t="str">
        <f t="shared" si="19"/>
        <v>TinPongpipat Company Limited</v>
      </c>
    </row>
    <row r="482" spans="1:11">
      <c r="A482" s="278" t="s">
        <v>1131</v>
      </c>
      <c r="B482" s="278" t="s">
        <v>13887</v>
      </c>
      <c r="C482" s="278" t="s">
        <v>13887</v>
      </c>
      <c r="D482" s="278" t="s">
        <v>1106</v>
      </c>
      <c r="E482" s="278" t="s">
        <v>13888</v>
      </c>
      <c r="F482" s="278" t="s">
        <v>13320</v>
      </c>
      <c r="G482" s="278"/>
      <c r="H482" s="247" t="s">
        <v>13914</v>
      </c>
      <c r="I482" s="247" t="s">
        <v>6205</v>
      </c>
      <c r="J482" s="280" t="str">
        <f t="shared" si="18"/>
        <v>TinPrecious Minerals and Smelting Limited</v>
      </c>
      <c r="K482" s="280" t="str">
        <f t="shared" si="19"/>
        <v>TinPrecious Minerals and Smelting Limited</v>
      </c>
    </row>
    <row r="483" spans="1:11">
      <c r="A483" s="278" t="s">
        <v>1131</v>
      </c>
      <c r="B483" s="278" t="s">
        <v>15198</v>
      </c>
      <c r="C483" s="278" t="s">
        <v>15198</v>
      </c>
      <c r="D483" s="278" t="s">
        <v>1105</v>
      </c>
      <c r="E483" s="278" t="s">
        <v>15199</v>
      </c>
      <c r="F483" s="278" t="s">
        <v>13320</v>
      </c>
      <c r="G483" s="278"/>
      <c r="H483" s="247" t="s">
        <v>15248</v>
      </c>
      <c r="I483" s="247" t="s">
        <v>12931</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13320</v>
      </c>
      <c r="G484" s="278"/>
      <c r="H484" s="247" t="s">
        <v>1779</v>
      </c>
      <c r="I484" s="247" t="s">
        <v>12931</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13320</v>
      </c>
      <c r="G485" s="278"/>
      <c r="H485" s="247" t="s">
        <v>1779</v>
      </c>
      <c r="I485" s="247" t="s">
        <v>12931</v>
      </c>
      <c r="J485" s="280" t="str">
        <f t="shared" si="18"/>
        <v>TinPT ATD Makmur Mandiri Jaya</v>
      </c>
      <c r="K485" s="280" t="str">
        <f t="shared" si="19"/>
        <v>TinPT ATD Makmur Mandiri Jaya</v>
      </c>
    </row>
    <row r="486" spans="1:11">
      <c r="A486" s="278" t="s">
        <v>1131</v>
      </c>
      <c r="B486" s="278" t="s">
        <v>15585</v>
      </c>
      <c r="C486" s="278" t="s">
        <v>15585</v>
      </c>
      <c r="D486" s="278" t="s">
        <v>1105</v>
      </c>
      <c r="E486" s="278" t="s">
        <v>15586</v>
      </c>
      <c r="F486" s="278" t="s">
        <v>13320</v>
      </c>
      <c r="G486" s="278"/>
      <c r="H486" s="247" t="s">
        <v>15587</v>
      </c>
      <c r="I486" s="247" t="s">
        <v>12931</v>
      </c>
      <c r="J486" s="280" t="str">
        <f t="shared" si="18"/>
        <v>TinPT Babel Inti Perkasa</v>
      </c>
      <c r="K486" s="280" t="str">
        <f t="shared" si="19"/>
        <v>TinPT Babel Inti Perkasa</v>
      </c>
    </row>
    <row r="487" spans="1:11">
      <c r="A487" s="278" t="s">
        <v>1131</v>
      </c>
      <c r="B487" s="278" t="s">
        <v>15211</v>
      </c>
      <c r="C487" s="278" t="s">
        <v>15211</v>
      </c>
      <c r="D487" s="278" t="s">
        <v>1105</v>
      </c>
      <c r="E487" s="278" t="s">
        <v>15212</v>
      </c>
      <c r="F487" s="278" t="s">
        <v>13320</v>
      </c>
      <c r="G487" s="278"/>
      <c r="H487" s="247" t="s">
        <v>15252</v>
      </c>
      <c r="I487" s="247" t="s">
        <v>12931</v>
      </c>
      <c r="J487" s="280" t="str">
        <f t="shared" si="18"/>
        <v>TinPT Babel Surya Alam Lestari</v>
      </c>
      <c r="K487" s="280" t="str">
        <f t="shared" si="19"/>
        <v>TinPT Babel Surya Alam Lestari</v>
      </c>
    </row>
    <row r="488" spans="1:11">
      <c r="A488" s="278" t="s">
        <v>1131</v>
      </c>
      <c r="B488" s="278" t="s">
        <v>13016</v>
      </c>
      <c r="C488" s="278" t="s">
        <v>13016</v>
      </c>
      <c r="D488" s="278" t="s">
        <v>1105</v>
      </c>
      <c r="E488" s="278" t="s">
        <v>14119</v>
      </c>
      <c r="F488" s="278" t="s">
        <v>13320</v>
      </c>
      <c r="G488" s="278"/>
      <c r="H488" s="247" t="s">
        <v>15253</v>
      </c>
      <c r="I488" s="247" t="s">
        <v>12931</v>
      </c>
      <c r="J488" s="280" t="str">
        <f t="shared" si="18"/>
        <v>TinPT Bangka Serumpun</v>
      </c>
      <c r="K488" s="280" t="str">
        <f t="shared" si="19"/>
        <v>TinPT Bangka Serumpun</v>
      </c>
    </row>
    <row r="489" spans="1:11">
      <c r="A489" s="278" t="s">
        <v>1131</v>
      </c>
      <c r="B489" s="278" t="s">
        <v>15588</v>
      </c>
      <c r="C489" s="278" t="s">
        <v>15588</v>
      </c>
      <c r="D489" s="278" t="s">
        <v>1105</v>
      </c>
      <c r="E489" s="278" t="s">
        <v>15589</v>
      </c>
      <c r="F489" s="278" t="s">
        <v>13320</v>
      </c>
      <c r="G489" s="278"/>
      <c r="H489" s="247" t="s">
        <v>15590</v>
      </c>
      <c r="I489" s="247" t="s">
        <v>12931</v>
      </c>
      <c r="J489" s="280" t="str">
        <f t="shared" si="18"/>
        <v>TinPT Belitung Industri Sejahtera</v>
      </c>
      <c r="K489" s="280" t="str">
        <f t="shared" si="19"/>
        <v>TinPT Belitung Industri Sejahtera</v>
      </c>
    </row>
    <row r="490" spans="1:11" s="279" customFormat="1">
      <c r="A490" s="278" t="s">
        <v>1131</v>
      </c>
      <c r="B490" s="278" t="s">
        <v>15577</v>
      </c>
      <c r="C490" s="278" t="s">
        <v>15577</v>
      </c>
      <c r="D490" s="278" t="s">
        <v>1105</v>
      </c>
      <c r="E490" s="278" t="s">
        <v>15578</v>
      </c>
      <c r="F490" s="278" t="s">
        <v>13320</v>
      </c>
      <c r="G490" s="278"/>
      <c r="H490" s="247" t="s">
        <v>15249</v>
      </c>
      <c r="I490" s="279" t="s">
        <v>12931</v>
      </c>
      <c r="J490" s="280" t="str">
        <f t="shared" si="18"/>
        <v>TinPT Bukit Timah</v>
      </c>
      <c r="K490" s="280" t="str">
        <f t="shared" si="19"/>
        <v>TinPT Bukit Timah</v>
      </c>
    </row>
    <row r="491" spans="1:11" s="279" customFormat="1">
      <c r="A491" s="278" t="s">
        <v>1131</v>
      </c>
      <c r="B491" s="278" t="s">
        <v>15591</v>
      </c>
      <c r="C491" s="278" t="s">
        <v>15591</v>
      </c>
      <c r="D491" s="278" t="s">
        <v>1105</v>
      </c>
      <c r="E491" s="278" t="s">
        <v>15592</v>
      </c>
      <c r="F491" s="278" t="s">
        <v>13320</v>
      </c>
      <c r="G491" s="278"/>
      <c r="H491" s="247" t="s">
        <v>15593</v>
      </c>
      <c r="I491" s="279" t="s">
        <v>1803</v>
      </c>
      <c r="J491" s="280" t="str">
        <f t="shared" si="18"/>
        <v>TinPT Cipta Persada Mulia</v>
      </c>
      <c r="K491" s="280" t="str">
        <f t="shared" si="19"/>
        <v>TinPT Cipta Persada Mulia</v>
      </c>
    </row>
    <row r="492" spans="1:11">
      <c r="A492" s="278" t="s">
        <v>1131</v>
      </c>
      <c r="B492" s="278" t="s">
        <v>15594</v>
      </c>
      <c r="C492" s="278" t="s">
        <v>15577</v>
      </c>
      <c r="D492" s="278" t="s">
        <v>1105</v>
      </c>
      <c r="E492" s="278" t="s">
        <v>15578</v>
      </c>
      <c r="F492" s="278" t="s">
        <v>13320</v>
      </c>
      <c r="G492" s="278"/>
      <c r="H492" s="247" t="s">
        <v>15249</v>
      </c>
      <c r="I492" s="247" t="s">
        <v>12931</v>
      </c>
      <c r="J492" s="280" t="str">
        <f t="shared" si="18"/>
        <v>TinPT Indora Ermulti</v>
      </c>
      <c r="K492" s="280" t="str">
        <f t="shared" si="19"/>
        <v>TinPT Indora Ermulti</v>
      </c>
    </row>
    <row r="493" spans="1:11">
      <c r="A493" s="278" t="s">
        <v>1131</v>
      </c>
      <c r="B493" s="278" t="s">
        <v>15595</v>
      </c>
      <c r="C493" s="278" t="s">
        <v>15577</v>
      </c>
      <c r="D493" s="278" t="s">
        <v>1105</v>
      </c>
      <c r="E493" s="278" t="s">
        <v>15578</v>
      </c>
      <c r="F493" s="278" t="s">
        <v>13320</v>
      </c>
      <c r="G493" s="278"/>
      <c r="H493" s="247" t="s">
        <v>15249</v>
      </c>
      <c r="I493" s="247" t="s">
        <v>12931</v>
      </c>
      <c r="J493" s="280" t="str">
        <f t="shared" si="18"/>
        <v>TinPT Indra Eramult Logam Industri</v>
      </c>
      <c r="K493" s="280" t="str">
        <f t="shared" si="19"/>
        <v>TinPT Indra Eramult Logam Industri</v>
      </c>
    </row>
    <row r="494" spans="1:11">
      <c r="A494" s="278" t="s">
        <v>1131</v>
      </c>
      <c r="B494" s="278" t="s">
        <v>15596</v>
      </c>
      <c r="C494" s="278" t="s">
        <v>15596</v>
      </c>
      <c r="D494" s="278" t="s">
        <v>1105</v>
      </c>
      <c r="E494" s="278" t="s">
        <v>15597</v>
      </c>
      <c r="F494" s="278" t="s">
        <v>13320</v>
      </c>
      <c r="G494" s="278"/>
      <c r="H494" s="247" t="s">
        <v>1779</v>
      </c>
      <c r="I494" s="247" t="s">
        <v>12931</v>
      </c>
      <c r="J494" s="280" t="str">
        <f t="shared" si="18"/>
        <v>TinPT Masbro Alam Stania</v>
      </c>
      <c r="K494" s="280" t="str">
        <f t="shared" si="19"/>
        <v>TinPT Masbro Alam Stania</v>
      </c>
    </row>
    <row r="495" spans="1:11">
      <c r="A495" s="278" t="s">
        <v>1131</v>
      </c>
      <c r="B495" s="278" t="s">
        <v>15213</v>
      </c>
      <c r="C495" s="278" t="s">
        <v>15213</v>
      </c>
      <c r="D495" s="278" t="s">
        <v>1105</v>
      </c>
      <c r="E495" s="278" t="s">
        <v>15214</v>
      </c>
      <c r="F495" s="278" t="s">
        <v>13320</v>
      </c>
      <c r="G495" s="278"/>
      <c r="H495" s="247" t="s">
        <v>15254</v>
      </c>
      <c r="I495" s="247" t="s">
        <v>12931</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13320</v>
      </c>
      <c r="G496" s="278"/>
      <c r="H496" s="247" t="s">
        <v>1779</v>
      </c>
      <c r="I496" s="247" t="s">
        <v>12931</v>
      </c>
      <c r="J496" s="280" t="str">
        <f t="shared" si="18"/>
        <v>TinPT Mitra Stania Prima</v>
      </c>
      <c r="K496" s="280" t="str">
        <f t="shared" si="19"/>
        <v>TinPT Mitra Stania Prima</v>
      </c>
    </row>
    <row r="497" spans="1:11">
      <c r="A497" s="278" t="s">
        <v>1131</v>
      </c>
      <c r="B497" s="278" t="s">
        <v>13943</v>
      </c>
      <c r="C497" s="278" t="s">
        <v>13943</v>
      </c>
      <c r="D497" s="278" t="s">
        <v>1105</v>
      </c>
      <c r="E497" s="278" t="s">
        <v>13958</v>
      </c>
      <c r="F497" s="278" t="s">
        <v>13320</v>
      </c>
      <c r="G497" s="278"/>
      <c r="H497" s="247" t="s">
        <v>15253</v>
      </c>
      <c r="I497" s="247" t="s">
        <v>12931</v>
      </c>
      <c r="J497" s="280" t="str">
        <f t="shared" si="18"/>
        <v>TinPT Mitra Sukses Globalindo</v>
      </c>
      <c r="K497" s="280" t="str">
        <f t="shared" si="19"/>
        <v>TinPT Mitra Sukses Globalindo</v>
      </c>
    </row>
    <row r="498" spans="1:11">
      <c r="A498" s="278" t="s">
        <v>1131</v>
      </c>
      <c r="B498" s="278" t="s">
        <v>15598</v>
      </c>
      <c r="C498" s="278" t="s">
        <v>15598</v>
      </c>
      <c r="D498" s="278" t="s">
        <v>1105</v>
      </c>
      <c r="E498" s="278" t="s">
        <v>15599</v>
      </c>
      <c r="F498" s="278" t="s">
        <v>13320</v>
      </c>
      <c r="G498" s="278"/>
      <c r="H498" s="247" t="s">
        <v>1779</v>
      </c>
      <c r="I498" s="247" t="s">
        <v>12931</v>
      </c>
      <c r="J498" s="280" t="str">
        <f t="shared" si="18"/>
        <v>TinPT Panca Mega Persada</v>
      </c>
      <c r="K498" s="280" t="str">
        <f t="shared" si="19"/>
        <v>TinPT Panca Mega Persada</v>
      </c>
    </row>
    <row r="499" spans="1:11">
      <c r="A499" s="278" t="s">
        <v>1131</v>
      </c>
      <c r="B499" s="278" t="s">
        <v>15215</v>
      </c>
      <c r="C499" s="278" t="s">
        <v>15215</v>
      </c>
      <c r="D499" s="278" t="s">
        <v>1105</v>
      </c>
      <c r="E499" s="278" t="s">
        <v>15216</v>
      </c>
      <c r="F499" s="278" t="s">
        <v>13320</v>
      </c>
      <c r="G499" s="278"/>
      <c r="H499" s="247" t="s">
        <v>15249</v>
      </c>
      <c r="I499" s="247" t="s">
        <v>12931</v>
      </c>
      <c r="J499" s="280" t="str">
        <f t="shared" si="18"/>
        <v>TinPT Prima Timah Utama</v>
      </c>
      <c r="K499" s="280" t="str">
        <f t="shared" si="19"/>
        <v>TinPT Prima Timah Utama</v>
      </c>
    </row>
    <row r="500" spans="1:11">
      <c r="A500" s="278" t="s">
        <v>1131</v>
      </c>
      <c r="B500" s="278" t="s">
        <v>15600</v>
      </c>
      <c r="C500" s="278" t="s">
        <v>15600</v>
      </c>
      <c r="D500" s="278" t="s">
        <v>1105</v>
      </c>
      <c r="E500" s="278" t="s">
        <v>15601</v>
      </c>
      <c r="F500" s="278" t="s">
        <v>13320</v>
      </c>
      <c r="G500" s="278"/>
      <c r="H500" s="247" t="s">
        <v>1779</v>
      </c>
      <c r="I500" s="247" t="s">
        <v>12931</v>
      </c>
      <c r="J500" s="280" t="str">
        <f t="shared" si="18"/>
        <v>TinPT Putera Sarana Shakti (PT PSS)</v>
      </c>
      <c r="K500" s="280" t="str">
        <f t="shared" si="19"/>
        <v>TinPT Putera Sarana Shakti (PT PSS)</v>
      </c>
    </row>
    <row r="501" spans="1:11">
      <c r="A501" s="278" t="s">
        <v>1131</v>
      </c>
      <c r="B501" s="278" t="s">
        <v>15217</v>
      </c>
      <c r="C501" s="278" t="s">
        <v>15217</v>
      </c>
      <c r="D501" s="278" t="s">
        <v>1105</v>
      </c>
      <c r="E501" s="278" t="s">
        <v>15218</v>
      </c>
      <c r="F501" s="278" t="s">
        <v>13320</v>
      </c>
      <c r="G501" s="278"/>
      <c r="H501" s="247" t="s">
        <v>15255</v>
      </c>
      <c r="I501" s="247" t="s">
        <v>12931</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13320</v>
      </c>
      <c r="G502" s="278"/>
      <c r="H502" s="247" t="s">
        <v>1779</v>
      </c>
      <c r="I502" s="247" t="s">
        <v>12931</v>
      </c>
      <c r="J502" s="280" t="str">
        <f t="shared" si="18"/>
        <v>TinPT Refined Bangka Tin</v>
      </c>
      <c r="K502" s="280" t="str">
        <f t="shared" si="19"/>
        <v>TinPT Refined Bangka Tin</v>
      </c>
    </row>
    <row r="503" spans="1:11">
      <c r="A503" s="278" t="s">
        <v>1131</v>
      </c>
      <c r="B503" s="278" t="s">
        <v>15602</v>
      </c>
      <c r="C503" s="278" t="s">
        <v>15602</v>
      </c>
      <c r="D503" s="278" t="s">
        <v>1105</v>
      </c>
      <c r="E503" s="278" t="s">
        <v>15603</v>
      </c>
      <c r="F503" s="278" t="s">
        <v>13320</v>
      </c>
      <c r="G503" s="278"/>
      <c r="H503" s="247" t="s">
        <v>15249</v>
      </c>
      <c r="I503" s="247" t="s">
        <v>12931</v>
      </c>
      <c r="J503" s="280" t="str">
        <f t="shared" si="18"/>
        <v>TinPT Sariwiguna Binasentosa</v>
      </c>
      <c r="K503" s="280" t="str">
        <f t="shared" si="19"/>
        <v>TinPT Sariwiguna Binasentosa</v>
      </c>
    </row>
    <row r="504" spans="1:11">
      <c r="A504" s="278" t="s">
        <v>1131</v>
      </c>
      <c r="B504" s="278" t="s">
        <v>15219</v>
      </c>
      <c r="C504" s="278" t="s">
        <v>15219</v>
      </c>
      <c r="D504" s="278" t="s">
        <v>1105</v>
      </c>
      <c r="E504" s="278" t="s">
        <v>15220</v>
      </c>
      <c r="F504" s="278" t="s">
        <v>13320</v>
      </c>
      <c r="G504" s="278"/>
      <c r="H504" s="247" t="s">
        <v>15249</v>
      </c>
      <c r="I504" s="247" t="s">
        <v>12931</v>
      </c>
      <c r="J504" s="280" t="str">
        <f t="shared" si="18"/>
        <v>TinPT Stanindo Inti Perkasa</v>
      </c>
      <c r="K504" s="280" t="str">
        <f t="shared" si="19"/>
        <v>TinPT Stanindo Inti Perkasa</v>
      </c>
    </row>
    <row r="505" spans="1:11">
      <c r="A505" s="278" t="s">
        <v>1131</v>
      </c>
      <c r="B505" s="278" t="s">
        <v>15604</v>
      </c>
      <c r="C505" s="278" t="s">
        <v>15604</v>
      </c>
      <c r="D505" s="278" t="s">
        <v>1105</v>
      </c>
      <c r="E505" s="278" t="s">
        <v>15605</v>
      </c>
      <c r="F505" s="278" t="s">
        <v>13320</v>
      </c>
      <c r="G505" s="278"/>
      <c r="H505" s="247" t="s">
        <v>15606</v>
      </c>
      <c r="I505" s="247" t="s">
        <v>12931</v>
      </c>
      <c r="J505" s="280" t="str">
        <f t="shared" si="18"/>
        <v>TinPT Sukses Inti Makmur</v>
      </c>
      <c r="K505" s="280" t="str">
        <f t="shared" si="19"/>
        <v>TinPT Sukses Inti Makmur</v>
      </c>
    </row>
    <row r="506" spans="1:11">
      <c r="A506" s="278" t="s">
        <v>1131</v>
      </c>
      <c r="B506" s="278" t="s">
        <v>1032</v>
      </c>
      <c r="C506" s="278" t="s">
        <v>13882</v>
      </c>
      <c r="D506" s="278" t="s">
        <v>1105</v>
      </c>
      <c r="E506" s="278" t="s">
        <v>804</v>
      </c>
      <c r="F506" s="278" t="s">
        <v>13320</v>
      </c>
      <c r="G506" s="278"/>
      <c r="H506" s="247" t="s">
        <v>1805</v>
      </c>
      <c r="I506" s="247" t="s">
        <v>6100</v>
      </c>
      <c r="J506" s="280" t="str">
        <f t="shared" si="18"/>
        <v>TinPT Tambang Timah</v>
      </c>
      <c r="K506" s="280" t="str">
        <f t="shared" si="19"/>
        <v>TinPT Tambang Timah</v>
      </c>
    </row>
    <row r="507" spans="1:11">
      <c r="A507" s="278" t="s">
        <v>1131</v>
      </c>
      <c r="B507" s="278" t="s">
        <v>15221</v>
      </c>
      <c r="C507" s="278" t="s">
        <v>15221</v>
      </c>
      <c r="D507" s="278" t="s">
        <v>1105</v>
      </c>
      <c r="E507" s="278" t="s">
        <v>15222</v>
      </c>
      <c r="F507" s="278" t="s">
        <v>13320</v>
      </c>
      <c r="G507" s="278"/>
      <c r="H507" s="247" t="s">
        <v>15256</v>
      </c>
      <c r="I507" s="247" t="s">
        <v>12931</v>
      </c>
      <c r="J507" s="280" t="str">
        <f t="shared" si="18"/>
        <v>TinPT Timah Nusantara</v>
      </c>
      <c r="K507" s="280" t="str">
        <f t="shared" si="19"/>
        <v>TinPT Timah Nusantara</v>
      </c>
    </row>
    <row r="508" spans="1:11">
      <c r="A508" s="278" t="s">
        <v>1131</v>
      </c>
      <c r="B508" s="278" t="s">
        <v>13882</v>
      </c>
      <c r="C508" s="278" t="s">
        <v>13882</v>
      </c>
      <c r="D508" s="278" t="s">
        <v>1105</v>
      </c>
      <c r="E508" s="278" t="s">
        <v>804</v>
      </c>
      <c r="F508" s="278" t="s">
        <v>13320</v>
      </c>
      <c r="G508" s="278"/>
      <c r="H508" s="247" t="s">
        <v>1805</v>
      </c>
      <c r="I508" s="247" t="s">
        <v>6100</v>
      </c>
      <c r="J508" s="280" t="str">
        <f t="shared" si="18"/>
        <v>TinPT Timah Tbk Kundur</v>
      </c>
      <c r="K508" s="280" t="str">
        <f t="shared" si="19"/>
        <v>TinPT Timah Tbk Kundur</v>
      </c>
    </row>
    <row r="509" spans="1:11">
      <c r="A509" s="278" t="s">
        <v>1131</v>
      </c>
      <c r="B509" s="278" t="s">
        <v>13881</v>
      </c>
      <c r="C509" s="278" t="s">
        <v>13881</v>
      </c>
      <c r="D509" s="278" t="s">
        <v>1105</v>
      </c>
      <c r="E509" s="278" t="s">
        <v>784</v>
      </c>
      <c r="F509" s="278" t="s">
        <v>13320</v>
      </c>
      <c r="G509" s="278"/>
      <c r="H509" s="247" t="s">
        <v>1807</v>
      </c>
      <c r="I509" s="247" t="s">
        <v>12931</v>
      </c>
      <c r="J509" s="280" t="str">
        <f t="shared" si="18"/>
        <v>TinPT Timah Tbk Mentok</v>
      </c>
      <c r="K509" s="280" t="str">
        <f t="shared" si="19"/>
        <v>TinPT Timah Tbk Mentok</v>
      </c>
    </row>
    <row r="510" spans="1:11">
      <c r="A510" s="278" t="s">
        <v>1131</v>
      </c>
      <c r="B510" s="278" t="s">
        <v>15223</v>
      </c>
      <c r="C510" s="278" t="s">
        <v>15223</v>
      </c>
      <c r="D510" s="278" t="s">
        <v>1105</v>
      </c>
      <c r="E510" s="278" t="s">
        <v>15224</v>
      </c>
      <c r="F510" s="278" t="s">
        <v>13320</v>
      </c>
      <c r="G510" s="278"/>
      <c r="H510" s="247" t="s">
        <v>15249</v>
      </c>
      <c r="I510" s="247" t="s">
        <v>12931</v>
      </c>
      <c r="J510" s="280" t="str">
        <f t="shared" si="18"/>
        <v>TinPT Tinindo Inter Nusa</v>
      </c>
      <c r="K510" s="280" t="str">
        <f t="shared" si="19"/>
        <v>TinPT Tinindo Inter Nusa</v>
      </c>
    </row>
    <row r="511" spans="1:11">
      <c r="A511" s="278" t="s">
        <v>1131</v>
      </c>
      <c r="B511" s="278" t="s">
        <v>15607</v>
      </c>
      <c r="C511" s="278" t="s">
        <v>15607</v>
      </c>
      <c r="D511" s="278" t="s">
        <v>1105</v>
      </c>
      <c r="E511" s="278" t="s">
        <v>15608</v>
      </c>
      <c r="F511" s="278" t="s">
        <v>13320</v>
      </c>
      <c r="G511" s="278"/>
      <c r="H511" s="247" t="s">
        <v>15609</v>
      </c>
      <c r="I511" s="247" t="s">
        <v>6028</v>
      </c>
      <c r="J511" s="280" t="str">
        <f t="shared" si="18"/>
        <v>TinPT Tirus Putra Mandiri</v>
      </c>
      <c r="K511" s="280" t="str">
        <f t="shared" si="19"/>
        <v>TinPT Tirus Putra Mandiri</v>
      </c>
    </row>
    <row r="512" spans="1:11">
      <c r="A512" s="278" t="s">
        <v>1131</v>
      </c>
      <c r="B512" s="278" t="s">
        <v>15610</v>
      </c>
      <c r="C512" s="278" t="s">
        <v>15610</v>
      </c>
      <c r="D512" s="278" t="s">
        <v>1105</v>
      </c>
      <c r="E512" s="278" t="s">
        <v>15611</v>
      </c>
      <c r="F512" s="278" t="s">
        <v>13320</v>
      </c>
      <c r="G512" s="278"/>
      <c r="H512" s="247" t="s">
        <v>15612</v>
      </c>
      <c r="I512" s="247" t="s">
        <v>12931</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13320</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13320</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13320</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13320</v>
      </c>
      <c r="G516" s="278"/>
      <c r="H516" s="247" t="s">
        <v>13915</v>
      </c>
      <c r="I516" s="247" t="s">
        <v>1710</v>
      </c>
      <c r="J516" s="280" t="str">
        <f t="shared" si="18"/>
        <v>TinRui Da Hung</v>
      </c>
      <c r="K516" s="280" t="str">
        <f t="shared" si="19"/>
        <v>TinRui Da Hung</v>
      </c>
    </row>
    <row r="517" spans="1:11">
      <c r="A517" s="278" t="s">
        <v>1131</v>
      </c>
      <c r="B517" s="278" t="s">
        <v>2251</v>
      </c>
      <c r="C517" s="278" t="s">
        <v>15579</v>
      </c>
      <c r="D517" s="278" t="s">
        <v>1100</v>
      </c>
      <c r="E517" s="278" t="s">
        <v>791</v>
      </c>
      <c r="F517" s="278" t="s">
        <v>13320</v>
      </c>
      <c r="G517" s="278"/>
      <c r="H517" s="247" t="s">
        <v>2470</v>
      </c>
      <c r="I517" s="247" t="s">
        <v>13708</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13320</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13320</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13889</v>
      </c>
      <c r="C520" s="278" t="s">
        <v>13889</v>
      </c>
      <c r="D520" s="278" t="s">
        <v>892</v>
      </c>
      <c r="E520" s="278" t="s">
        <v>13890</v>
      </c>
      <c r="F520" s="278" t="s">
        <v>13320</v>
      </c>
      <c r="G520" s="278"/>
      <c r="H520" s="247" t="s">
        <v>13916</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13320</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13320</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13320</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13320</v>
      </c>
      <c r="G524" s="278"/>
      <c r="H524" s="247" t="s">
        <v>2470</v>
      </c>
      <c r="I524" s="224" t="s">
        <v>13708</v>
      </c>
      <c r="J524" s="280" t="str">
        <f t="shared" si="20"/>
        <v>TinThe Gejiu cloud new colored electrolytic</v>
      </c>
      <c r="K524" s="280" t="str">
        <f t="shared" si="21"/>
        <v>TinThe Gejiu cloud new colored electrolytic</v>
      </c>
    </row>
    <row r="525" spans="1:11">
      <c r="A525" s="278" t="s">
        <v>1131</v>
      </c>
      <c r="B525" s="278" t="s">
        <v>43</v>
      </c>
      <c r="C525" s="278" t="s">
        <v>15579</v>
      </c>
      <c r="D525" s="278" t="s">
        <v>1100</v>
      </c>
      <c r="E525" s="278" t="s">
        <v>791</v>
      </c>
      <c r="F525" s="278" t="s">
        <v>13320</v>
      </c>
      <c r="G525" s="278"/>
      <c r="H525" s="247" t="s">
        <v>2470</v>
      </c>
      <c r="I525" s="224" t="s">
        <v>13708</v>
      </c>
      <c r="J525" s="280" t="str">
        <f t="shared" si="20"/>
        <v>TinTin Products Manufacturing Co.LTD. of YTCL</v>
      </c>
      <c r="K525" s="280" t="str">
        <f t="shared" si="21"/>
        <v>TinTin Products Manufacturing Co.LTD. of YTCL</v>
      </c>
    </row>
    <row r="526" spans="1:11">
      <c r="A526" s="278" t="s">
        <v>1131</v>
      </c>
      <c r="B526" s="278" t="s">
        <v>15579</v>
      </c>
      <c r="C526" s="278" t="s">
        <v>15579</v>
      </c>
      <c r="D526" s="278" t="s">
        <v>1100</v>
      </c>
      <c r="E526" s="278" t="s">
        <v>791</v>
      </c>
      <c r="F526" s="278" t="s">
        <v>13320</v>
      </c>
      <c r="G526" s="278"/>
      <c r="H526" s="247" t="s">
        <v>2470</v>
      </c>
      <c r="I526" s="247" t="s">
        <v>13708</v>
      </c>
      <c r="J526" s="280" t="str">
        <f t="shared" si="20"/>
        <v>TinTin Smelting Branch of Yunnan Tin Co., Ltd.</v>
      </c>
      <c r="K526" s="280" t="str">
        <f t="shared" si="21"/>
        <v>TinTin Smelting Branch of Yunnan Tin Co., Ltd.</v>
      </c>
    </row>
    <row r="527" spans="1:11">
      <c r="A527" s="278" t="s">
        <v>1131</v>
      </c>
      <c r="B527" s="278" t="s">
        <v>13263</v>
      </c>
      <c r="C527" s="278" t="s">
        <v>13263</v>
      </c>
      <c r="D527" s="278" t="s">
        <v>2456</v>
      </c>
      <c r="E527" s="278" t="s">
        <v>13264</v>
      </c>
      <c r="F527" s="278" t="s">
        <v>13320</v>
      </c>
      <c r="G527" s="278"/>
      <c r="H527" s="247" t="s">
        <v>13265</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13320</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13320</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13882</v>
      </c>
      <c r="D530" s="278" t="s">
        <v>1105</v>
      </c>
      <c r="E530" s="278" t="s">
        <v>804</v>
      </c>
      <c r="F530" s="278" t="s">
        <v>13320</v>
      </c>
      <c r="G530" s="278"/>
      <c r="H530" s="247" t="s">
        <v>1805</v>
      </c>
      <c r="I530" s="247" t="s">
        <v>6100</v>
      </c>
      <c r="J530" s="280" t="str">
        <f t="shared" si="20"/>
        <v>TinUnit Timah Kundur PT Tambang</v>
      </c>
      <c r="K530" s="280" t="str">
        <f t="shared" si="21"/>
        <v>TinUnit Timah Kundur PT Tambang</v>
      </c>
    </row>
    <row r="531" spans="1:11">
      <c r="A531" s="278" t="s">
        <v>1131</v>
      </c>
      <c r="B531" s="278" t="s">
        <v>15207</v>
      </c>
      <c r="C531" s="278" t="s">
        <v>15207</v>
      </c>
      <c r="D531" s="278" t="s">
        <v>892</v>
      </c>
      <c r="E531" s="278" t="s">
        <v>15208</v>
      </c>
      <c r="F531" s="278" t="s">
        <v>13320</v>
      </c>
      <c r="G531" s="278"/>
      <c r="H531" s="247" t="s">
        <v>15251</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13320</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13320</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13320</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13320</v>
      </c>
      <c r="G535" s="278"/>
      <c r="H535" s="278" t="s">
        <v>1788</v>
      </c>
      <c r="I535" s="279" t="s">
        <v>13683</v>
      </c>
      <c r="J535" s="280" t="str">
        <f t="shared" si="20"/>
        <v>TinXiHai - Liuzhou China Tin Group Co ltd</v>
      </c>
      <c r="K535" s="280" t="str">
        <f t="shared" si="21"/>
        <v>TinXiHai - Liuzhou China Tin Group Co ltd</v>
      </c>
    </row>
    <row r="536" spans="1:11">
      <c r="A536" s="278" t="s">
        <v>1131</v>
      </c>
      <c r="B536" s="278" t="s">
        <v>1023</v>
      </c>
      <c r="C536" s="278" t="s">
        <v>15579</v>
      </c>
      <c r="D536" s="278" t="s">
        <v>1100</v>
      </c>
      <c r="E536" s="278" t="s">
        <v>791</v>
      </c>
      <c r="F536" s="278" t="s">
        <v>13320</v>
      </c>
      <c r="G536" s="278"/>
      <c r="H536" s="278" t="s">
        <v>2470</v>
      </c>
      <c r="I536" s="279" t="s">
        <v>13708</v>
      </c>
      <c r="J536" s="280" t="str">
        <f t="shared" si="20"/>
        <v>TinYTCL</v>
      </c>
      <c r="K536" s="280" t="str">
        <f t="shared" si="21"/>
        <v>TinYTCL</v>
      </c>
    </row>
    <row r="537" spans="1:11">
      <c r="A537" s="278" t="s">
        <v>1131</v>
      </c>
      <c r="B537" s="278" t="s">
        <v>1815</v>
      </c>
      <c r="C537" s="278" t="s">
        <v>1812</v>
      </c>
      <c r="D537" s="278" t="s">
        <v>1100</v>
      </c>
      <c r="E537" s="278" t="s">
        <v>1813</v>
      </c>
      <c r="F537" s="278" t="s">
        <v>13320</v>
      </c>
      <c r="G537" s="278"/>
      <c r="H537" s="247" t="s">
        <v>2470</v>
      </c>
      <c r="I537" s="247" t="s">
        <v>13708</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13320</v>
      </c>
      <c r="G538" s="278"/>
      <c r="H538" s="247" t="s">
        <v>2470</v>
      </c>
      <c r="I538" s="247" t="s">
        <v>13708</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13320</v>
      </c>
      <c r="G539" s="278"/>
      <c r="H539" s="247" t="s">
        <v>2470</v>
      </c>
      <c r="I539" s="247" t="s">
        <v>13708</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13320</v>
      </c>
      <c r="G540" s="278"/>
      <c r="H540" s="247" t="s">
        <v>2470</v>
      </c>
      <c r="I540" s="247" t="s">
        <v>13708</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13320</v>
      </c>
      <c r="G541" s="278"/>
      <c r="H541" s="247" t="s">
        <v>2470</v>
      </c>
      <c r="I541" s="247" t="s">
        <v>13708</v>
      </c>
      <c r="J541" s="280" t="str">
        <f t="shared" si="20"/>
        <v>TinYunNan Gejiu Yunxin Electrolyze Limited</v>
      </c>
      <c r="K541" s="280" t="str">
        <f t="shared" si="21"/>
        <v>TinYunNan Gejiu Yunxin Electrolyze Limited</v>
      </c>
    </row>
    <row r="542" spans="1:11">
      <c r="A542" s="278" t="s">
        <v>1131</v>
      </c>
      <c r="B542" s="278" t="s">
        <v>13354</v>
      </c>
      <c r="C542" s="278" t="s">
        <v>1785</v>
      </c>
      <c r="D542" s="278" t="s">
        <v>1100</v>
      </c>
      <c r="E542" s="278" t="s">
        <v>771</v>
      </c>
      <c r="F542" s="278" t="s">
        <v>13320</v>
      </c>
      <c r="G542" s="278"/>
      <c r="H542" s="247" t="s">
        <v>2470</v>
      </c>
      <c r="I542" s="247" t="s">
        <v>13708</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13320</v>
      </c>
      <c r="G543" s="278"/>
      <c r="H543" s="247" t="s">
        <v>2470</v>
      </c>
      <c r="I543" s="247" t="s">
        <v>13708</v>
      </c>
      <c r="J543" s="280" t="str">
        <f t="shared" si="20"/>
        <v>TinYunnan ride non-ferrous metal co., LTD</v>
      </c>
      <c r="K543" s="280" t="str">
        <f t="shared" si="21"/>
        <v>TinYunnan ride non-ferrous metal co., LTD</v>
      </c>
    </row>
    <row r="544" spans="1:11">
      <c r="A544" s="278" t="s">
        <v>1131</v>
      </c>
      <c r="B544" s="278" t="s">
        <v>2365</v>
      </c>
      <c r="C544" s="278" t="s">
        <v>15579</v>
      </c>
      <c r="D544" s="278" t="s">
        <v>1100</v>
      </c>
      <c r="E544" s="278" t="s">
        <v>791</v>
      </c>
      <c r="F544" s="278" t="s">
        <v>13320</v>
      </c>
      <c r="G544" s="278"/>
      <c r="H544" s="247" t="s">
        <v>2470</v>
      </c>
      <c r="I544" s="247" t="s">
        <v>13708</v>
      </c>
      <c r="J544" s="280" t="str">
        <f t="shared" si="20"/>
        <v>TinYunnan Tin Company Limited</v>
      </c>
      <c r="K544" s="280" t="str">
        <f t="shared" si="21"/>
        <v>TinYunnan Tin Company Limited</v>
      </c>
    </row>
    <row r="545" spans="1:11">
      <c r="A545" s="278" t="s">
        <v>1131</v>
      </c>
      <c r="B545" s="278" t="s">
        <v>51</v>
      </c>
      <c r="C545" s="278" t="s">
        <v>15579</v>
      </c>
      <c r="D545" s="278" t="s">
        <v>1100</v>
      </c>
      <c r="E545" s="278" t="s">
        <v>791</v>
      </c>
      <c r="F545" s="278" t="s">
        <v>13320</v>
      </c>
      <c r="G545" s="278"/>
      <c r="H545" s="247" t="s">
        <v>2470</v>
      </c>
      <c r="I545" s="247" t="s">
        <v>13708</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13320</v>
      </c>
      <c r="G546" s="278"/>
      <c r="H546" s="247" t="s">
        <v>2470</v>
      </c>
      <c r="I546" s="247" t="s">
        <v>13708</v>
      </c>
      <c r="J546" s="280" t="str">
        <f t="shared" si="20"/>
        <v>TinYunnan wind Nonferrous Metals Co., Ltd.</v>
      </c>
      <c r="K546" s="280" t="str">
        <f t="shared" si="21"/>
        <v>TinYunnan wind Nonferrous Metals Co., Ltd.</v>
      </c>
    </row>
    <row r="547" spans="1:11">
      <c r="A547" s="278" t="s">
        <v>1131</v>
      </c>
      <c r="B547" s="278" t="s">
        <v>2558</v>
      </c>
      <c r="C547" s="278" t="s">
        <v>15579</v>
      </c>
      <c r="D547" s="278" t="s">
        <v>1100</v>
      </c>
      <c r="E547" s="278" t="s">
        <v>791</v>
      </c>
      <c r="F547" s="278" t="s">
        <v>13320</v>
      </c>
      <c r="G547" s="278"/>
      <c r="H547" s="247" t="s">
        <v>2470</v>
      </c>
      <c r="I547" s="247" t="s">
        <v>13708</v>
      </c>
      <c r="J547" s="280" t="str">
        <f t="shared" si="20"/>
        <v>TinYunnan Xi YE</v>
      </c>
      <c r="K547" s="280" t="str">
        <f t="shared" si="21"/>
        <v>TinYunnan Xi YE</v>
      </c>
    </row>
    <row r="548" spans="1:11">
      <c r="A548" s="278" t="s">
        <v>1131</v>
      </c>
      <c r="B548" s="278" t="s">
        <v>13891</v>
      </c>
      <c r="C548" s="278" t="s">
        <v>13891</v>
      </c>
      <c r="D548" s="278" t="s">
        <v>1100</v>
      </c>
      <c r="E548" s="278" t="s">
        <v>13892</v>
      </c>
      <c r="F548" s="278" t="s">
        <v>13320</v>
      </c>
      <c r="G548" s="278"/>
      <c r="H548" s="247" t="s">
        <v>2470</v>
      </c>
      <c r="I548" s="247" t="s">
        <v>13708</v>
      </c>
      <c r="J548" s="280" t="str">
        <f t="shared" si="20"/>
        <v>TinYunnan Yunfan Non-ferrous Metals Co., Ltd.</v>
      </c>
      <c r="K548" s="280" t="str">
        <f t="shared" si="21"/>
        <v>TinYunnan Yunfan Non-ferrous Metals Co., Ltd.</v>
      </c>
    </row>
    <row r="549" spans="1:11">
      <c r="A549" s="278" t="s">
        <v>1131</v>
      </c>
      <c r="B549" s="278" t="s">
        <v>44</v>
      </c>
      <c r="C549" s="278" t="s">
        <v>15579</v>
      </c>
      <c r="D549" s="278" t="s">
        <v>1100</v>
      </c>
      <c r="E549" s="278" t="s">
        <v>791</v>
      </c>
      <c r="F549" s="278" t="s">
        <v>13320</v>
      </c>
      <c r="G549" s="278"/>
      <c r="H549" s="247" t="s">
        <v>2470</v>
      </c>
      <c r="I549" s="247" t="s">
        <v>13708</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13320</v>
      </c>
      <c r="G550" s="278"/>
      <c r="H550" s="247" t="s">
        <v>2470</v>
      </c>
      <c r="I550" s="247" t="s">
        <v>13708</v>
      </c>
      <c r="J550" s="280" t="str">
        <f t="shared" si="20"/>
        <v>TinYUNXIN colored electrolysis Company Limited</v>
      </c>
      <c r="K550" s="280" t="str">
        <f t="shared" si="21"/>
        <v>TinYUNXIN colored electrolysis Company Limited</v>
      </c>
    </row>
    <row r="551" spans="1:11">
      <c r="A551" s="278" t="s">
        <v>1131</v>
      </c>
      <c r="B551" s="278" t="s">
        <v>15613</v>
      </c>
      <c r="C551" s="278" t="s">
        <v>15579</v>
      </c>
      <c r="D551" s="278" t="s">
        <v>1100</v>
      </c>
      <c r="E551" s="278" t="s">
        <v>791</v>
      </c>
      <c r="F551" s="278" t="s">
        <v>13320</v>
      </c>
      <c r="G551" s="278"/>
      <c r="H551" s="247" t="s">
        <v>2470</v>
      </c>
      <c r="I551" s="247" t="s">
        <v>13708</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13893</v>
      </c>
      <c r="C554" s="278" t="s">
        <v>13893</v>
      </c>
      <c r="D554" s="278" t="s">
        <v>1108</v>
      </c>
      <c r="E554" s="278" t="s">
        <v>792</v>
      </c>
      <c r="F554" s="278" t="s">
        <v>13320</v>
      </c>
      <c r="G554" s="278"/>
      <c r="H554" s="247" t="s">
        <v>2146</v>
      </c>
      <c r="I554" s="247" t="s">
        <v>2147</v>
      </c>
      <c r="J554" s="280" t="str">
        <f t="shared" si="20"/>
        <v>TungstenA.L.M.T. Corp.</v>
      </c>
      <c r="K554" s="280" t="str">
        <f t="shared" si="21"/>
        <v>TungstenA.L.M.T. Corp.</v>
      </c>
    </row>
    <row r="555" spans="1:11">
      <c r="A555" s="278" t="s">
        <v>1133</v>
      </c>
      <c r="B555" s="278" t="s">
        <v>1833</v>
      </c>
      <c r="C555" s="278" t="s">
        <v>13893</v>
      </c>
      <c r="D555" s="278" t="s">
        <v>1108</v>
      </c>
      <c r="E555" s="278" t="s">
        <v>792</v>
      </c>
      <c r="F555" s="278" t="s">
        <v>13320</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13320</v>
      </c>
      <c r="G556" s="278"/>
      <c r="H556" s="247" t="s">
        <v>2285</v>
      </c>
      <c r="I556" s="247" t="s">
        <v>1682</v>
      </c>
      <c r="J556" s="280" t="str">
        <f t="shared" si="20"/>
        <v>TungstenACL Metais Eireli</v>
      </c>
      <c r="K556" s="280" t="str">
        <f t="shared" si="21"/>
        <v>TungstenACL Metais Eireli</v>
      </c>
    </row>
    <row r="557" spans="1:11">
      <c r="A557" s="278" t="s">
        <v>1133</v>
      </c>
      <c r="B557" s="278" t="s">
        <v>13944</v>
      </c>
      <c r="C557" s="278" t="s">
        <v>13944</v>
      </c>
      <c r="D557" s="278" t="s">
        <v>1096</v>
      </c>
      <c r="E557" s="278" t="s">
        <v>13959</v>
      </c>
      <c r="F557" s="278" t="s">
        <v>13320</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13893</v>
      </c>
      <c r="D558" s="278" t="s">
        <v>1108</v>
      </c>
      <c r="E558" s="278" t="s">
        <v>792</v>
      </c>
      <c r="F558" s="278" t="s">
        <v>13320</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13893</v>
      </c>
      <c r="D559" s="278" t="s">
        <v>1108</v>
      </c>
      <c r="E559" s="278" t="s">
        <v>792</v>
      </c>
      <c r="F559" s="278" t="s">
        <v>13320</v>
      </c>
      <c r="G559" s="278"/>
      <c r="H559" s="247" t="s">
        <v>2146</v>
      </c>
      <c r="I559" s="247" t="s">
        <v>2147</v>
      </c>
      <c r="J559" s="280" t="str">
        <f t="shared" si="20"/>
        <v>TungstenALMT Corp</v>
      </c>
      <c r="K559" s="280" t="str">
        <f t="shared" si="21"/>
        <v>TungstenALMT Corp</v>
      </c>
    </row>
    <row r="560" spans="1:11">
      <c r="A560" s="278" t="s">
        <v>1133</v>
      </c>
      <c r="B560" s="278" t="s">
        <v>2254</v>
      </c>
      <c r="C560" s="278" t="s">
        <v>13893</v>
      </c>
      <c r="D560" s="278" t="s">
        <v>1108</v>
      </c>
      <c r="E560" s="278" t="s">
        <v>792</v>
      </c>
      <c r="F560" s="278" t="s">
        <v>13320</v>
      </c>
      <c r="G560" s="278"/>
      <c r="H560" s="247" t="s">
        <v>2146</v>
      </c>
      <c r="I560" s="247" t="s">
        <v>2147</v>
      </c>
      <c r="J560" s="280" t="str">
        <f t="shared" si="20"/>
        <v>TungstenALMT Sumitomo Group</v>
      </c>
      <c r="K560" s="280" t="str">
        <f t="shared" si="21"/>
        <v>TungstenALMT Sumitomo Group</v>
      </c>
    </row>
    <row r="561" spans="1:11">
      <c r="A561" s="278" t="s">
        <v>1133</v>
      </c>
      <c r="B561" s="278" t="s">
        <v>15225</v>
      </c>
      <c r="C561" s="278" t="s">
        <v>15225</v>
      </c>
      <c r="D561" s="278" t="s">
        <v>883</v>
      </c>
      <c r="E561" s="278" t="s">
        <v>15226</v>
      </c>
      <c r="F561" s="278" t="s">
        <v>13320</v>
      </c>
      <c r="G561" s="278"/>
      <c r="H561" s="247" t="s">
        <v>15257</v>
      </c>
      <c r="I561" s="247" t="s">
        <v>9971</v>
      </c>
      <c r="J561" s="280" t="str">
        <f t="shared" si="20"/>
        <v>TungstenArtek LLC</v>
      </c>
      <c r="K561" s="280" t="str">
        <f t="shared" si="21"/>
        <v>TungstenArtek LLC</v>
      </c>
    </row>
    <row r="562" spans="1:11">
      <c r="A562" s="278" t="s">
        <v>1133</v>
      </c>
      <c r="B562" s="278" t="s">
        <v>13945</v>
      </c>
      <c r="C562" s="278" t="s">
        <v>13945</v>
      </c>
      <c r="D562" s="278" t="s">
        <v>892</v>
      </c>
      <c r="E562" s="278" t="s">
        <v>13960</v>
      </c>
      <c r="F562" s="278" t="s">
        <v>13320</v>
      </c>
      <c r="G562" s="278"/>
      <c r="H562" s="247" t="s">
        <v>13970</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13320</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13320</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13320</v>
      </c>
      <c r="G565" s="278"/>
      <c r="H565" s="247" t="s">
        <v>1838</v>
      </c>
      <c r="I565" s="247" t="s">
        <v>13704</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13320</v>
      </c>
      <c r="G566" s="278"/>
      <c r="H566" s="247" t="s">
        <v>1787</v>
      </c>
      <c r="I566" s="247" t="s">
        <v>13703</v>
      </c>
      <c r="J566" s="280" t="str">
        <f t="shared" si="20"/>
        <v>TungstenChenzhou Diamond Tungsten Products Co., Ltd.</v>
      </c>
      <c r="K566" s="280" t="str">
        <f t="shared" si="21"/>
        <v>TungstenChenzhou Diamond Tungsten Products Co., Ltd.</v>
      </c>
    </row>
    <row r="567" spans="1:11">
      <c r="A567" s="278" t="s">
        <v>1133</v>
      </c>
      <c r="B567" s="278" t="s">
        <v>13894</v>
      </c>
      <c r="C567" s="278" t="s">
        <v>15227</v>
      </c>
      <c r="D567" s="278" t="s">
        <v>1100</v>
      </c>
      <c r="E567" s="278" t="s">
        <v>13896</v>
      </c>
      <c r="F567" s="278" t="s">
        <v>13320</v>
      </c>
      <c r="G567" s="278"/>
      <c r="H567" s="247" t="s">
        <v>1622</v>
      </c>
      <c r="I567" s="247" t="s">
        <v>13701</v>
      </c>
      <c r="J567" s="280" t="str">
        <f t="shared" si="20"/>
        <v>TungstenChina Molybdenum Co., Ltd.</v>
      </c>
      <c r="K567" s="280" t="str">
        <f t="shared" si="21"/>
        <v>TungstenChina Molybdenum Co., Ltd.</v>
      </c>
    </row>
    <row r="568" spans="1:11">
      <c r="A568" s="278" t="s">
        <v>1133</v>
      </c>
      <c r="B568" s="278" t="s">
        <v>15227</v>
      </c>
      <c r="C568" s="278" t="s">
        <v>15227</v>
      </c>
      <c r="D568" s="278" t="s">
        <v>1100</v>
      </c>
      <c r="E568" s="278" t="s">
        <v>13896</v>
      </c>
      <c r="F568" s="278" t="s">
        <v>13320</v>
      </c>
      <c r="G568" s="278"/>
      <c r="H568" s="247" t="s">
        <v>1622</v>
      </c>
      <c r="I568" s="247" t="s">
        <v>13701</v>
      </c>
      <c r="J568" s="280" t="str">
        <f t="shared" si="20"/>
        <v>TungstenChina Molybdenum Tungsten Co., Ltd.</v>
      </c>
      <c r="K568" s="280" t="str">
        <f t="shared" si="21"/>
        <v>TungstenChina Molybdenum Tungsten Co., Ltd.</v>
      </c>
    </row>
    <row r="569" spans="1:11">
      <c r="A569" s="278" t="s">
        <v>1133</v>
      </c>
      <c r="B569" s="278" t="s">
        <v>13895</v>
      </c>
      <c r="C569" s="278" t="s">
        <v>15227</v>
      </c>
      <c r="D569" s="278" t="s">
        <v>1100</v>
      </c>
      <c r="E569" s="278" t="s">
        <v>13896</v>
      </c>
      <c r="F569" s="278" t="s">
        <v>13320</v>
      </c>
      <c r="G569" s="278"/>
      <c r="H569" s="247" t="s">
        <v>1622</v>
      </c>
      <c r="I569" s="247" t="s">
        <v>13701</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13320</v>
      </c>
      <c r="G570" s="278"/>
      <c r="H570" s="247" t="s">
        <v>1786</v>
      </c>
      <c r="I570" s="247" t="s">
        <v>13699</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13897</v>
      </c>
      <c r="F571" s="278" t="s">
        <v>13320</v>
      </c>
      <c r="G571" s="278"/>
      <c r="H571" s="247" t="s">
        <v>1771</v>
      </c>
      <c r="I571" s="247" t="s">
        <v>13683</v>
      </c>
      <c r="J571" s="280" t="str">
        <f t="shared" si="20"/>
        <v>TungstenCNMC (Guangxi) PGMA Co., Ltd.</v>
      </c>
      <c r="K571" s="280" t="str">
        <f t="shared" si="21"/>
        <v>TungstenCNMC (Guangxi) PGMA Co., Ltd.</v>
      </c>
    </row>
    <row r="572" spans="1:11">
      <c r="A572" s="278" t="s">
        <v>1133</v>
      </c>
      <c r="B572" s="278" t="s">
        <v>13946</v>
      </c>
      <c r="C572" s="278" t="s">
        <v>13946</v>
      </c>
      <c r="D572" s="278" t="s">
        <v>1096</v>
      </c>
      <c r="E572" s="278" t="s">
        <v>13961</v>
      </c>
      <c r="F572" s="278" t="s">
        <v>13320</v>
      </c>
      <c r="G572" s="278"/>
      <c r="H572" s="247" t="s">
        <v>13971</v>
      </c>
      <c r="I572" s="247" t="s">
        <v>3485</v>
      </c>
      <c r="J572" s="280" t="str">
        <f t="shared" si="20"/>
        <v>TungstenCronimet Brasil Ltda</v>
      </c>
      <c r="K572" s="280" t="str">
        <f t="shared" si="21"/>
        <v>TungstenCronimet Brasil Ltda</v>
      </c>
    </row>
    <row r="573" spans="1:11">
      <c r="A573" s="278" t="s">
        <v>1133</v>
      </c>
      <c r="B573" s="278" t="s">
        <v>13898</v>
      </c>
      <c r="C573" s="278" t="s">
        <v>13898</v>
      </c>
      <c r="D573" s="278" t="s">
        <v>1100</v>
      </c>
      <c r="E573" s="278" t="s">
        <v>13899</v>
      </c>
      <c r="F573" s="278" t="s">
        <v>13320</v>
      </c>
      <c r="G573" s="278"/>
      <c r="H573" s="247" t="s">
        <v>13924</v>
      </c>
      <c r="I573" s="247" t="s">
        <v>13698</v>
      </c>
      <c r="J573" s="280" t="str">
        <f t="shared" si="20"/>
        <v>TungstenFujian Ganmin RareMetal Co., Ltd.</v>
      </c>
      <c r="K573" s="280" t="str">
        <f t="shared" si="21"/>
        <v>TungstenFujian Ganmin RareMetal Co., Ltd.</v>
      </c>
    </row>
    <row r="574" spans="1:11">
      <c r="A574" s="278" t="s">
        <v>1133</v>
      </c>
      <c r="B574" s="278" t="s">
        <v>15228</v>
      </c>
      <c r="C574" s="278" t="s">
        <v>15228</v>
      </c>
      <c r="D574" s="278" t="s">
        <v>1100</v>
      </c>
      <c r="E574" s="278" t="s">
        <v>15229</v>
      </c>
      <c r="F574" s="278" t="s">
        <v>13320</v>
      </c>
      <c r="G574" s="278"/>
      <c r="H574" s="247" t="s">
        <v>13924</v>
      </c>
      <c r="I574" s="247" t="s">
        <v>13698</v>
      </c>
      <c r="J574" s="280" t="str">
        <f t="shared" si="20"/>
        <v>TungstenFujian Xinlu Tungsten</v>
      </c>
      <c r="K574" s="280" t="str">
        <f t="shared" si="21"/>
        <v>TungstenFujian Xinlu Tungsten</v>
      </c>
    </row>
    <row r="575" spans="1:11">
      <c r="A575" s="278" t="s">
        <v>1133</v>
      </c>
      <c r="B575" s="278" t="s">
        <v>13017</v>
      </c>
      <c r="C575" s="278" t="s">
        <v>13017</v>
      </c>
      <c r="D575" s="278" t="s">
        <v>1100</v>
      </c>
      <c r="E575" s="278" t="s">
        <v>2559</v>
      </c>
      <c r="F575" s="278" t="s">
        <v>13320</v>
      </c>
      <c r="G575" s="278"/>
      <c r="H575" s="247" t="s">
        <v>1786</v>
      </c>
      <c r="I575" s="247" t="s">
        <v>13699</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13320</v>
      </c>
      <c r="G576" s="278"/>
      <c r="H576" s="247" t="s">
        <v>1786</v>
      </c>
      <c r="I576" s="247" t="s">
        <v>13699</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13320</v>
      </c>
      <c r="G577" s="278"/>
      <c r="H577" s="247" t="s">
        <v>1786</v>
      </c>
      <c r="I577" s="247" t="s">
        <v>13699</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13320</v>
      </c>
      <c r="G578" s="278"/>
      <c r="H578" s="247" t="s">
        <v>1786</v>
      </c>
      <c r="I578" s="247" t="s">
        <v>13699</v>
      </c>
      <c r="J578" s="280" t="str">
        <f t="shared" si="20"/>
        <v>TungstenGanzhou Seadragon W &amp; Mo Co., Ltd.</v>
      </c>
      <c r="K578" s="280" t="str">
        <f t="shared" si="21"/>
        <v>TungstenGanzhou Seadragon W &amp; Mo Co., Ltd.</v>
      </c>
    </row>
    <row r="579" spans="1:11">
      <c r="A579" s="278" t="s">
        <v>1133</v>
      </c>
      <c r="B579" s="278" t="s">
        <v>13947</v>
      </c>
      <c r="C579" s="278" t="s">
        <v>15614</v>
      </c>
      <c r="D579" s="278" t="s">
        <v>1100</v>
      </c>
      <c r="E579" s="278" t="s">
        <v>13962</v>
      </c>
      <c r="F579" s="278" t="s">
        <v>13320</v>
      </c>
      <c r="G579" s="278"/>
      <c r="H579" s="247" t="s">
        <v>15243</v>
      </c>
      <c r="I579" s="247" t="s">
        <v>13704</v>
      </c>
      <c r="J579" s="280" t="str">
        <f t="shared" si="20"/>
        <v>TungstenGEM Co., Ltd.</v>
      </c>
      <c r="K579" s="280" t="str">
        <f t="shared" si="21"/>
        <v>TungstenGEM Co., Ltd.</v>
      </c>
    </row>
    <row r="580" spans="1:11">
      <c r="A580" s="278" t="s">
        <v>1133</v>
      </c>
      <c r="B580" s="278" t="s">
        <v>1</v>
      </c>
      <c r="C580" s="278" t="s">
        <v>1</v>
      </c>
      <c r="D580" s="278" t="s">
        <v>2456</v>
      </c>
      <c r="E580" s="278" t="s">
        <v>796</v>
      </c>
      <c r="F580" s="278" t="s">
        <v>13320</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13320</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13320</v>
      </c>
      <c r="G582" s="278"/>
      <c r="H582" s="247" t="s">
        <v>1838</v>
      </c>
      <c r="I582" s="247" t="s">
        <v>13704</v>
      </c>
      <c r="J582" s="280" t="str">
        <f t="shared" si="20"/>
        <v>TungstenGuangdong Xianglu Tungsten Co., Ltd.</v>
      </c>
      <c r="K582" s="280" t="str">
        <f t="shared" si="21"/>
        <v>TungstenGuangdong Xianglu Tungsten Co., Ltd.</v>
      </c>
    </row>
    <row r="583" spans="1:11">
      <c r="A583" s="278" t="s">
        <v>1133</v>
      </c>
      <c r="B583" s="278" t="s">
        <v>2357</v>
      </c>
      <c r="C583" s="278" t="s">
        <v>15186</v>
      </c>
      <c r="D583" s="278" t="s">
        <v>1101</v>
      </c>
      <c r="E583" s="278" t="s">
        <v>1429</v>
      </c>
      <c r="F583" s="278" t="s">
        <v>13320</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13320</v>
      </c>
      <c r="G584" s="278"/>
      <c r="H584" s="247" t="s">
        <v>1760</v>
      </c>
      <c r="I584" s="247" t="s">
        <v>4270</v>
      </c>
      <c r="J584" s="280" t="str">
        <f t="shared" si="22"/>
        <v>TungstenH.C. Starck Tungsten GmbH</v>
      </c>
      <c r="K584" s="280" t="str">
        <f t="shared" si="23"/>
        <v>TungstenH.C. Starck Tungsten GmbH</v>
      </c>
    </row>
    <row r="585" spans="1:11">
      <c r="A585" s="278" t="s">
        <v>1133</v>
      </c>
      <c r="B585" s="278" t="s">
        <v>13018</v>
      </c>
      <c r="C585" s="278" t="s">
        <v>151</v>
      </c>
      <c r="D585" s="278" t="s">
        <v>1100</v>
      </c>
      <c r="E585" s="278" t="s">
        <v>140</v>
      </c>
      <c r="F585" s="278" t="s">
        <v>13320</v>
      </c>
      <c r="G585" s="278"/>
      <c r="H585" s="247" t="s">
        <v>1786</v>
      </c>
      <c r="I585" s="247" t="s">
        <v>13699</v>
      </c>
      <c r="J585" s="280" t="str">
        <f t="shared" si="22"/>
        <v>TungstenHan River Pelican State Alloy Co., Ltd.</v>
      </c>
      <c r="K585" s="280" t="str">
        <f t="shared" si="23"/>
        <v>TungstenHan River Pelican State Alloy Co., Ltd.</v>
      </c>
    </row>
    <row r="586" spans="1:11">
      <c r="A586" s="278" t="s">
        <v>1133</v>
      </c>
      <c r="B586" s="278" t="s">
        <v>15615</v>
      </c>
      <c r="C586" s="278" t="s">
        <v>15615</v>
      </c>
      <c r="D586" s="278" t="s">
        <v>1111</v>
      </c>
      <c r="E586" s="278" t="s">
        <v>15616</v>
      </c>
      <c r="F586" s="278" t="s">
        <v>13320</v>
      </c>
      <c r="G586" s="278"/>
      <c r="H586" s="247" t="s">
        <v>15617</v>
      </c>
      <c r="I586" s="247" t="s">
        <v>12948</v>
      </c>
      <c r="J586" s="280" t="str">
        <f t="shared" si="22"/>
        <v>TungstenHANNAE FOR T Co., Ltd.</v>
      </c>
      <c r="K586" s="280" t="str">
        <f t="shared" si="23"/>
        <v>TungstenHANNAE FOR T Co., Ltd.</v>
      </c>
    </row>
    <row r="587" spans="1:11">
      <c r="A587" s="278" t="s">
        <v>1133</v>
      </c>
      <c r="B587" s="278" t="s">
        <v>13900</v>
      </c>
      <c r="C587" s="278" t="s">
        <v>1381</v>
      </c>
      <c r="D587" s="278" t="s">
        <v>1100</v>
      </c>
      <c r="E587" s="278" t="s">
        <v>798</v>
      </c>
      <c r="F587" s="278" t="s">
        <v>13320</v>
      </c>
      <c r="G587" s="278"/>
      <c r="H587" s="247" t="s">
        <v>1751</v>
      </c>
      <c r="I587" s="247" t="s">
        <v>13703</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13320</v>
      </c>
      <c r="G588" s="278"/>
      <c r="H588" s="247" t="s">
        <v>2148</v>
      </c>
      <c r="I588" s="247" t="s">
        <v>13703</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13320</v>
      </c>
      <c r="G589" s="278"/>
      <c r="H589" s="247" t="s">
        <v>2148</v>
      </c>
      <c r="I589" s="247" t="s">
        <v>13703</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13320</v>
      </c>
      <c r="G590" s="278"/>
      <c r="H590" s="247" t="s">
        <v>1751</v>
      </c>
      <c r="I590" s="247" t="s">
        <v>13703</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13320</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13320</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13320</v>
      </c>
      <c r="G593" s="278"/>
      <c r="H593" s="247" t="s">
        <v>1786</v>
      </c>
      <c r="I593" s="247" t="s">
        <v>13699</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13320</v>
      </c>
      <c r="G594" s="278"/>
      <c r="H594" s="247" t="s">
        <v>1851</v>
      </c>
      <c r="I594" s="247" t="s">
        <v>13699</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13320</v>
      </c>
      <c r="G595" s="278"/>
      <c r="H595" s="247" t="s">
        <v>1847</v>
      </c>
      <c r="I595" s="224" t="s">
        <v>13699</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13320</v>
      </c>
      <c r="G596" s="278"/>
      <c r="H596" s="247" t="s">
        <v>1848</v>
      </c>
      <c r="I596" s="224" t="s">
        <v>13699</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13320</v>
      </c>
      <c r="G597" s="278"/>
      <c r="H597" s="247" t="s">
        <v>1786</v>
      </c>
      <c r="I597" s="224" t="s">
        <v>13699</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13320</v>
      </c>
      <c r="G598" s="278"/>
      <c r="H598" s="247" t="s">
        <v>1786</v>
      </c>
      <c r="I598" s="224" t="s">
        <v>13699</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13320</v>
      </c>
      <c r="G599" s="278"/>
      <c r="H599" s="247" t="s">
        <v>1786</v>
      </c>
      <c r="I599" s="224" t="s">
        <v>13699</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13320</v>
      </c>
      <c r="G600" s="278"/>
      <c r="H600" s="247" t="s">
        <v>1786</v>
      </c>
      <c r="I600" s="224" t="s">
        <v>13699</v>
      </c>
      <c r="J600" s="280" t="str">
        <f t="shared" si="22"/>
        <v>TungstenJiangxi Yaosheng Tungsten Co., Ltd.</v>
      </c>
      <c r="K600" s="280" t="str">
        <f t="shared" si="23"/>
        <v>TungstenJiangxi Yaosheng Tungsten Co., Ltd.</v>
      </c>
    </row>
    <row r="601" spans="1:11">
      <c r="A601" s="278" t="s">
        <v>1133</v>
      </c>
      <c r="B601" s="278" t="s">
        <v>15614</v>
      </c>
      <c r="C601" s="278" t="s">
        <v>15614</v>
      </c>
      <c r="D601" s="278" t="s">
        <v>1100</v>
      </c>
      <c r="E601" s="278" t="s">
        <v>13962</v>
      </c>
      <c r="F601" s="278" t="s">
        <v>13320</v>
      </c>
      <c r="G601" s="278"/>
      <c r="H601" s="247" t="s">
        <v>15243</v>
      </c>
      <c r="I601" s="224" t="s">
        <v>13704</v>
      </c>
      <c r="J601" s="280" t="str">
        <f t="shared" si="22"/>
        <v>TungstenJingmen Dewei GEM Tungsten Resources Recycling Co., Ltd.</v>
      </c>
      <c r="K601" s="280" t="str">
        <f t="shared" si="23"/>
        <v>TungstenJingmen Dewei GEM Tungsten Resources Recycling Co., Ltd.</v>
      </c>
    </row>
    <row r="602" spans="1:11">
      <c r="A602" s="278" t="s">
        <v>1133</v>
      </c>
      <c r="B602" s="278" t="s">
        <v>13901</v>
      </c>
      <c r="C602" s="278" t="s">
        <v>13901</v>
      </c>
      <c r="D602" s="278" t="s">
        <v>883</v>
      </c>
      <c r="E602" s="278" t="s">
        <v>13902</v>
      </c>
      <c r="F602" s="278" t="s">
        <v>13320</v>
      </c>
      <c r="G602" s="278"/>
      <c r="H602" s="247" t="s">
        <v>13917</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13320</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13320</v>
      </c>
      <c r="G604" s="278"/>
      <c r="H604" s="247" t="s">
        <v>1836</v>
      </c>
      <c r="I604" s="224" t="s">
        <v>1837</v>
      </c>
      <c r="J604" s="280" t="str">
        <f t="shared" si="22"/>
        <v>TungstenKennametal Huntsville</v>
      </c>
      <c r="K604" s="280" t="str">
        <f t="shared" si="23"/>
        <v>TungstenKennametal Huntsville</v>
      </c>
    </row>
    <row r="605" spans="1:11">
      <c r="A605" s="278" t="s">
        <v>1133</v>
      </c>
      <c r="B605" s="278" t="s">
        <v>13903</v>
      </c>
      <c r="C605" s="278" t="s">
        <v>13903</v>
      </c>
      <c r="D605" s="278" t="s">
        <v>1111</v>
      </c>
      <c r="E605" s="278" t="s">
        <v>13904</v>
      </c>
      <c r="F605" s="278" t="s">
        <v>13320</v>
      </c>
      <c r="G605" s="278"/>
      <c r="H605" s="247" t="s">
        <v>13918</v>
      </c>
      <c r="I605" s="224" t="s">
        <v>12950</v>
      </c>
      <c r="J605" s="280" t="str">
        <f t="shared" si="22"/>
        <v>TungstenKGETS Co., Ltd.</v>
      </c>
      <c r="K605" s="280" t="str">
        <f t="shared" si="23"/>
        <v>TungstenKGETS Co., Ltd.</v>
      </c>
    </row>
    <row r="606" spans="1:11">
      <c r="A606" s="278" t="s">
        <v>1133</v>
      </c>
      <c r="B606" s="278" t="s">
        <v>13905</v>
      </c>
      <c r="C606" s="278" t="s">
        <v>13905</v>
      </c>
      <c r="D606" s="278" t="s">
        <v>2455</v>
      </c>
      <c r="E606" s="278" t="s">
        <v>13906</v>
      </c>
      <c r="F606" s="278" t="s">
        <v>13320</v>
      </c>
      <c r="G606" s="278"/>
      <c r="H606" s="247" t="s">
        <v>13919</v>
      </c>
      <c r="I606" s="224" t="s">
        <v>11563</v>
      </c>
      <c r="J606" s="280" t="str">
        <f t="shared" si="22"/>
        <v>TungstenLianyou Metals Co., Ltd.</v>
      </c>
      <c r="K606" s="280" t="str">
        <f t="shared" si="23"/>
        <v>TungstenLianyou Metals Co., Ltd.</v>
      </c>
    </row>
    <row r="607" spans="1:11">
      <c r="A607" s="278" t="s">
        <v>1133</v>
      </c>
      <c r="B607" s="278" t="s">
        <v>15618</v>
      </c>
      <c r="C607" s="278" t="s">
        <v>15618</v>
      </c>
      <c r="D607" s="278" t="s">
        <v>883</v>
      </c>
      <c r="E607" s="278" t="s">
        <v>15619</v>
      </c>
      <c r="F607" s="278" t="s">
        <v>13320</v>
      </c>
      <c r="G607" s="278"/>
      <c r="H607" s="247" t="s">
        <v>15620</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13320</v>
      </c>
      <c r="G608" s="278"/>
      <c r="H608" s="247" t="s">
        <v>1849</v>
      </c>
      <c r="I608" s="224" t="s">
        <v>13708</v>
      </c>
      <c r="J608" s="280" t="str">
        <f t="shared" si="22"/>
        <v>TungstenMalipo Haiyu Tungsten Co., Ltd.</v>
      </c>
      <c r="K608" s="280" t="str">
        <f t="shared" si="23"/>
        <v>TungstenMalipo Haiyu Tungsten Co., Ltd.</v>
      </c>
    </row>
    <row r="609" spans="1:11">
      <c r="A609" s="278" t="s">
        <v>1133</v>
      </c>
      <c r="B609" s="278" t="s">
        <v>15230</v>
      </c>
      <c r="C609" s="278" t="s">
        <v>15230</v>
      </c>
      <c r="D609" s="278" t="s">
        <v>892</v>
      </c>
      <c r="E609" s="278" t="s">
        <v>1432</v>
      </c>
      <c r="F609" s="278" t="s">
        <v>13320</v>
      </c>
      <c r="G609" s="278"/>
      <c r="H609" s="247" t="s">
        <v>1853</v>
      </c>
      <c r="I609" s="224" t="s">
        <v>12213</v>
      </c>
      <c r="J609" s="280" t="str">
        <f t="shared" si="22"/>
        <v>TungstenMasan High-Tech Materials</v>
      </c>
      <c r="K609" s="280" t="str">
        <f t="shared" si="23"/>
        <v>TungstenMasan High-Tech Materials</v>
      </c>
    </row>
    <row r="610" spans="1:11">
      <c r="A610" s="278" t="s">
        <v>1133</v>
      </c>
      <c r="B610" s="278" t="s">
        <v>13907</v>
      </c>
      <c r="C610" s="278" t="s">
        <v>15230</v>
      </c>
      <c r="D610" s="278" t="s">
        <v>892</v>
      </c>
      <c r="E610" s="278" t="s">
        <v>1432</v>
      </c>
      <c r="F610" s="278" t="s">
        <v>13320</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13320</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13320</v>
      </c>
      <c r="G612" s="278"/>
      <c r="H612" s="247" t="s">
        <v>1856</v>
      </c>
      <c r="I612" s="224" t="s">
        <v>1624</v>
      </c>
      <c r="J612" s="280" t="str">
        <f t="shared" si="22"/>
        <v>TungstenNiagara Refining LLC</v>
      </c>
      <c r="K612" s="280" t="str">
        <f t="shared" si="23"/>
        <v>TungstenNiagara Refining LLC</v>
      </c>
    </row>
    <row r="613" spans="1:11">
      <c r="A613" s="278" t="s">
        <v>1133</v>
      </c>
      <c r="B613" s="278" t="s">
        <v>13948</v>
      </c>
      <c r="C613" s="278" t="s">
        <v>13948</v>
      </c>
      <c r="D613" s="278" t="s">
        <v>883</v>
      </c>
      <c r="E613" s="278" t="s">
        <v>13963</v>
      </c>
      <c r="F613" s="278" t="s">
        <v>13320</v>
      </c>
      <c r="G613" s="278"/>
      <c r="H613" s="247" t="s">
        <v>13972</v>
      </c>
      <c r="I613" s="224" t="s">
        <v>13973</v>
      </c>
      <c r="J613" s="280" t="str">
        <f t="shared" si="22"/>
        <v>TungstenNPP Tyazhmetprom LLC</v>
      </c>
      <c r="K613" s="280" t="str">
        <f t="shared" si="23"/>
        <v>TungstenNPP Tyazhmetprom LLC</v>
      </c>
    </row>
    <row r="614" spans="1:11">
      <c r="A614" s="278" t="s">
        <v>1133</v>
      </c>
      <c r="B614" s="278" t="s">
        <v>1433</v>
      </c>
      <c r="C614" s="278" t="s">
        <v>15230</v>
      </c>
      <c r="D614" s="278" t="s">
        <v>892</v>
      </c>
      <c r="E614" s="278" t="s">
        <v>1432</v>
      </c>
      <c r="F614" s="278" t="s">
        <v>13320</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15231</v>
      </c>
      <c r="C615" s="278" t="s">
        <v>15231</v>
      </c>
      <c r="D615" s="278" t="s">
        <v>883</v>
      </c>
      <c r="E615" s="278" t="s">
        <v>15232</v>
      </c>
      <c r="F615" s="278" t="s">
        <v>13320</v>
      </c>
      <c r="G615" s="278"/>
      <c r="H615" s="278" t="s">
        <v>15258</v>
      </c>
      <c r="I615" s="279" t="s">
        <v>10038</v>
      </c>
      <c r="J615" s="280" t="str">
        <f t="shared" si="22"/>
        <v>TungstenOOO “Technolom” 1</v>
      </c>
      <c r="K615" s="280" t="str">
        <f t="shared" si="23"/>
        <v>TungstenOOO “Technolom” 1</v>
      </c>
    </row>
    <row r="616" spans="1:11">
      <c r="A616" s="278" t="s">
        <v>1133</v>
      </c>
      <c r="B616" s="278" t="s">
        <v>15233</v>
      </c>
      <c r="C616" s="278" t="s">
        <v>15233</v>
      </c>
      <c r="D616" s="278" t="s">
        <v>883</v>
      </c>
      <c r="E616" s="278" t="s">
        <v>15234</v>
      </c>
      <c r="F616" s="278" t="s">
        <v>13320</v>
      </c>
      <c r="G616" s="278"/>
      <c r="H616" s="278" t="s">
        <v>15258</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13320</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15186</v>
      </c>
      <c r="C618" s="224" t="s">
        <v>15186</v>
      </c>
      <c r="D618" s="224" t="s">
        <v>1101</v>
      </c>
      <c r="E618" s="224" t="s">
        <v>1429</v>
      </c>
      <c r="F618" s="278" t="s">
        <v>13320</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13320</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13320</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13320</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13320</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13320</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13320</v>
      </c>
      <c r="H624" s="225" t="s">
        <v>1846</v>
      </c>
      <c r="I624" s="224" t="s">
        <v>13698</v>
      </c>
      <c r="J624" s="280" t="str">
        <f t="shared" si="22"/>
        <v>TungstenXiamen H.C.</v>
      </c>
      <c r="K624" s="280" t="str">
        <f t="shared" si="23"/>
        <v>TungstenXiamen H.C.</v>
      </c>
    </row>
    <row r="625" spans="1:11">
      <c r="A625" s="224" t="s">
        <v>1133</v>
      </c>
      <c r="B625" s="224" t="s">
        <v>156</v>
      </c>
      <c r="C625" s="224" t="s">
        <v>156</v>
      </c>
      <c r="D625" s="224" t="s">
        <v>1100</v>
      </c>
      <c r="E625" s="224" t="s">
        <v>145</v>
      </c>
      <c r="F625" s="278" t="s">
        <v>13320</v>
      </c>
      <c r="H625" s="225" t="s">
        <v>1846</v>
      </c>
      <c r="I625" s="224" t="s">
        <v>13698</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13320</v>
      </c>
      <c r="H626" s="225" t="s">
        <v>1846</v>
      </c>
      <c r="I626" s="224" t="s">
        <v>13698</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13320</v>
      </c>
      <c r="H627" s="225" t="s">
        <v>1786</v>
      </c>
      <c r="I627" s="224" t="s">
        <v>13699</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15621</v>
      </c>
      <c r="C628" s="224" t="s">
        <v>15621</v>
      </c>
      <c r="D628" s="224" t="s">
        <v>1100</v>
      </c>
      <c r="E628" s="224" t="s">
        <v>15622</v>
      </c>
      <c r="F628" s="278" t="s">
        <v>13320</v>
      </c>
      <c r="H628" s="225" t="s">
        <v>15623</v>
      </c>
      <c r="I628" s="224" t="s">
        <v>13699</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13320</v>
      </c>
      <c r="H629" s="225" t="s">
        <v>1786</v>
      </c>
      <c r="I629" s="224" t="s">
        <v>13699</v>
      </c>
      <c r="J629" s="280" t="str">
        <f t="shared" si="22"/>
        <v>TungstenZhangyuan Tungsten Co Ltd</v>
      </c>
      <c r="K629" s="280" t="str">
        <f t="shared" si="23"/>
        <v>TungstenZhangyuan Tungsten Co Ltd</v>
      </c>
    </row>
    <row r="630" spans="1:11">
      <c r="A630" s="224" t="s">
        <v>1133</v>
      </c>
      <c r="B630" s="224" t="s">
        <v>13908</v>
      </c>
      <c r="C630" s="224" t="s">
        <v>15227</v>
      </c>
      <c r="D630" s="224" t="s">
        <v>1100</v>
      </c>
      <c r="E630" s="224" t="s">
        <v>13896</v>
      </c>
      <c r="F630" s="278" t="s">
        <v>13320</v>
      </c>
      <c r="H630" s="225" t="s">
        <v>1622</v>
      </c>
      <c r="I630" s="224" t="s">
        <v>13701</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13373</v>
      </c>
      <c r="F1" s="287" t="s">
        <v>14282</v>
      </c>
      <c r="G1" s="290" t="s">
        <v>533</v>
      </c>
      <c r="H1" s="287" t="s">
        <v>534</v>
      </c>
      <c r="I1" s="287" t="s">
        <v>535</v>
      </c>
      <c r="J1" s="287" t="s">
        <v>536</v>
      </c>
      <c r="K1" s="290" t="s">
        <v>537</v>
      </c>
      <c r="L1" s="293" t="s">
        <v>15262</v>
      </c>
      <c r="M1" s="185" t="s">
        <v>14746</v>
      </c>
    </row>
    <row r="2" spans="1:13" ht="81">
      <c r="A2" s="287" t="str">
        <f>B2&amp;C2</f>
        <v>InstructionsA1</v>
      </c>
      <c r="B2" s="287" t="s">
        <v>532</v>
      </c>
      <c r="C2" s="287" t="s">
        <v>631</v>
      </c>
      <c r="D2" s="287" t="s">
        <v>13233</v>
      </c>
      <c r="E2" s="287" t="s">
        <v>14187</v>
      </c>
      <c r="F2" s="337" t="s">
        <v>14283</v>
      </c>
      <c r="G2" s="290" t="s">
        <v>15266</v>
      </c>
      <c r="H2" s="287" t="s">
        <v>14528</v>
      </c>
      <c r="I2" s="287" t="s">
        <v>14582</v>
      </c>
      <c r="J2" s="287" t="s">
        <v>13545</v>
      </c>
      <c r="K2" s="281" t="s">
        <v>13361</v>
      </c>
      <c r="L2" s="293" t="s">
        <v>14696</v>
      </c>
      <c r="M2" s="287" t="s">
        <v>14747</v>
      </c>
    </row>
    <row r="3" spans="1:13">
      <c r="A3" s="287" t="str">
        <f t="shared" ref="A3" si="0">B3&amp;C3</f>
        <v>InstructionsA2</v>
      </c>
      <c r="B3" s="287" t="s">
        <v>532</v>
      </c>
      <c r="C3" s="287" t="s">
        <v>632</v>
      </c>
      <c r="D3" s="287" t="s">
        <v>854</v>
      </c>
      <c r="E3" s="253" t="s">
        <v>13374</v>
      </c>
      <c r="F3" s="337" t="s">
        <v>14284</v>
      </c>
      <c r="G3" s="290" t="s">
        <v>1041</v>
      </c>
      <c r="H3" s="287" t="s">
        <v>854</v>
      </c>
      <c r="I3" s="287" t="s">
        <v>1042</v>
      </c>
      <c r="J3" s="287" t="s">
        <v>1043</v>
      </c>
      <c r="K3" s="281" t="s">
        <v>398</v>
      </c>
      <c r="L3" s="293" t="s">
        <v>1174</v>
      </c>
      <c r="M3" s="287" t="s">
        <v>14748</v>
      </c>
    </row>
    <row r="4" spans="1:13" ht="337.5">
      <c r="A4" s="287" t="str">
        <f t="shared" ref="A4:A27" si="1">B4&amp;C4</f>
        <v>InstructionsA3</v>
      </c>
      <c r="B4" s="287" t="s">
        <v>532</v>
      </c>
      <c r="C4" s="287" t="s">
        <v>633</v>
      </c>
      <c r="D4" s="287" t="s">
        <v>13359</v>
      </c>
      <c r="E4" s="319" t="s">
        <v>14188</v>
      </c>
      <c r="F4" s="337" t="s">
        <v>14285</v>
      </c>
      <c r="G4" s="290" t="s">
        <v>14475</v>
      </c>
      <c r="H4" s="287" t="s">
        <v>14529</v>
      </c>
      <c r="I4" s="287" t="s">
        <v>14583</v>
      </c>
      <c r="J4" s="287" t="s">
        <v>15357</v>
      </c>
      <c r="K4" s="281" t="s">
        <v>14639</v>
      </c>
      <c r="L4" s="293" t="s">
        <v>14697</v>
      </c>
      <c r="M4" s="287" t="s">
        <v>14749</v>
      </c>
    </row>
    <row r="5" spans="1:13" ht="365.25" customHeight="1">
      <c r="A5" s="287" t="str">
        <f t="shared" si="1"/>
        <v>InstructionsA4</v>
      </c>
      <c r="B5" s="287" t="s">
        <v>532</v>
      </c>
      <c r="C5" s="287" t="s">
        <v>634</v>
      </c>
      <c r="D5" s="287" t="s">
        <v>14939</v>
      </c>
      <c r="E5" s="287" t="s">
        <v>14189</v>
      </c>
      <c r="F5" s="337" t="s">
        <v>15115</v>
      </c>
      <c r="G5" s="290" t="s">
        <v>15267</v>
      </c>
      <c r="H5" s="287" t="s">
        <v>14530</v>
      </c>
      <c r="I5" s="287" t="s">
        <v>14584</v>
      </c>
      <c r="J5" s="287" t="s">
        <v>14938</v>
      </c>
      <c r="K5" s="287" t="s">
        <v>14640</v>
      </c>
      <c r="L5" s="287" t="s">
        <v>14698</v>
      </c>
      <c r="M5" s="287" t="s">
        <v>14750</v>
      </c>
    </row>
    <row r="6" spans="1:13" ht="40.5">
      <c r="A6" s="287" t="str">
        <f t="shared" si="1"/>
        <v>InstructionsA6</v>
      </c>
      <c r="B6" s="287" t="s">
        <v>532</v>
      </c>
      <c r="C6" s="287" t="s">
        <v>635</v>
      </c>
      <c r="D6" s="287" t="s">
        <v>410</v>
      </c>
      <c r="E6" s="253" t="s">
        <v>14190</v>
      </c>
      <c r="F6" s="337" t="s">
        <v>14286</v>
      </c>
      <c r="G6" s="290" t="s">
        <v>14476</v>
      </c>
      <c r="H6" s="287" t="s">
        <v>317</v>
      </c>
      <c r="I6" s="287" t="s">
        <v>281</v>
      </c>
      <c r="J6" s="287" t="s">
        <v>1329</v>
      </c>
      <c r="K6" s="281" t="s">
        <v>14641</v>
      </c>
      <c r="L6" s="293" t="s">
        <v>14699</v>
      </c>
      <c r="M6" s="287" t="s">
        <v>14751</v>
      </c>
    </row>
    <row r="7" spans="1:13" ht="27">
      <c r="A7" s="287" t="str">
        <f t="shared" si="1"/>
        <v>InstructionsA7</v>
      </c>
      <c r="B7" s="287" t="s">
        <v>532</v>
      </c>
      <c r="C7" s="287" t="s">
        <v>636</v>
      </c>
      <c r="D7" s="287" t="s">
        <v>2384</v>
      </c>
      <c r="E7" s="253" t="s">
        <v>13375</v>
      </c>
      <c r="F7" s="337" t="s">
        <v>14287</v>
      </c>
      <c r="G7" s="290" t="s">
        <v>1044</v>
      </c>
      <c r="H7" s="287" t="s">
        <v>538</v>
      </c>
      <c r="I7" s="287" t="s">
        <v>282</v>
      </c>
      <c r="J7" s="287" t="s">
        <v>1248</v>
      </c>
      <c r="K7" s="281" t="s">
        <v>399</v>
      </c>
      <c r="L7" s="293" t="s">
        <v>1175</v>
      </c>
      <c r="M7" s="287" t="s">
        <v>14752</v>
      </c>
    </row>
    <row r="8" spans="1:13" ht="86.25" customHeight="1">
      <c r="A8" s="287" t="str">
        <f t="shared" si="1"/>
        <v>InstructionsA8</v>
      </c>
      <c r="B8" s="287" t="s">
        <v>532</v>
      </c>
      <c r="C8" s="287" t="s">
        <v>637</v>
      </c>
      <c r="D8" s="287" t="s">
        <v>2453</v>
      </c>
      <c r="E8" s="319" t="s">
        <v>14191</v>
      </c>
      <c r="F8" s="337" t="s">
        <v>14288</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13576</v>
      </c>
      <c r="E9" s="318" t="s">
        <v>14192</v>
      </c>
      <c r="F9" s="338" t="s">
        <v>14289</v>
      </c>
      <c r="G9" s="341" t="s">
        <v>15268</v>
      </c>
      <c r="H9" s="289" t="s">
        <v>14531</v>
      </c>
      <c r="I9" s="289" t="s">
        <v>14585</v>
      </c>
      <c r="J9" s="289" t="s">
        <v>1440</v>
      </c>
      <c r="K9" s="283" t="s">
        <v>14642</v>
      </c>
      <c r="L9" s="294" t="s">
        <v>14700</v>
      </c>
      <c r="M9" s="287" t="s">
        <v>14753</v>
      </c>
    </row>
    <row r="10" spans="1:13" ht="40.5">
      <c r="A10" s="287" t="str">
        <f t="shared" si="1"/>
        <v>InstructionsA10</v>
      </c>
      <c r="B10" s="287" t="s">
        <v>532</v>
      </c>
      <c r="C10" s="287" t="s">
        <v>1178</v>
      </c>
      <c r="D10" s="287" t="s">
        <v>418</v>
      </c>
      <c r="E10" s="253" t="s">
        <v>13376</v>
      </c>
      <c r="F10" s="337" t="s">
        <v>14290</v>
      </c>
      <c r="G10" s="290" t="s">
        <v>824</v>
      </c>
      <c r="H10" s="287" t="s">
        <v>318</v>
      </c>
      <c r="I10" s="287" t="s">
        <v>283</v>
      </c>
      <c r="J10" s="287" t="s">
        <v>1330</v>
      </c>
      <c r="K10" s="248" t="s">
        <v>400</v>
      </c>
      <c r="L10" s="293" t="s">
        <v>1250</v>
      </c>
      <c r="M10" s="287" t="s">
        <v>14754</v>
      </c>
    </row>
    <row r="11" spans="1:13" ht="40.5">
      <c r="A11" s="287" t="str">
        <f t="shared" si="1"/>
        <v>InstructionsA11</v>
      </c>
      <c r="B11" s="287" t="s">
        <v>532</v>
      </c>
      <c r="C11" s="287" t="s">
        <v>1179</v>
      </c>
      <c r="D11" s="287" t="s">
        <v>419</v>
      </c>
      <c r="E11" s="253" t="s">
        <v>13377</v>
      </c>
      <c r="F11" s="337" t="s">
        <v>14291</v>
      </c>
      <c r="G11" s="290" t="s">
        <v>351</v>
      </c>
      <c r="H11" s="287" t="s">
        <v>425</v>
      </c>
      <c r="I11" s="287" t="s">
        <v>284</v>
      </c>
      <c r="J11" s="287" t="s">
        <v>1331</v>
      </c>
      <c r="K11" s="248" t="s">
        <v>401</v>
      </c>
      <c r="L11" s="293" t="s">
        <v>6</v>
      </c>
      <c r="M11" s="287" t="s">
        <v>14755</v>
      </c>
    </row>
    <row r="12" spans="1:13" ht="40.5">
      <c r="A12" s="287" t="str">
        <f t="shared" si="1"/>
        <v>InstructionsA12</v>
      </c>
      <c r="B12" s="287" t="s">
        <v>532</v>
      </c>
      <c r="C12" s="287" t="s">
        <v>1180</v>
      </c>
      <c r="D12" s="287" t="s">
        <v>420</v>
      </c>
      <c r="E12" s="253" t="s">
        <v>13378</v>
      </c>
      <c r="F12" s="337" t="s">
        <v>14292</v>
      </c>
      <c r="G12" s="290" t="s">
        <v>352</v>
      </c>
      <c r="H12" s="287" t="s">
        <v>426</v>
      </c>
      <c r="I12" s="287" t="s">
        <v>285</v>
      </c>
      <c r="J12" s="287" t="s">
        <v>1332</v>
      </c>
      <c r="K12" s="248" t="s">
        <v>123</v>
      </c>
      <c r="L12" s="293" t="s">
        <v>7</v>
      </c>
      <c r="M12" s="287" t="s">
        <v>14756</v>
      </c>
    </row>
    <row r="13" spans="1:13" ht="40.5">
      <c r="A13" s="287" t="str">
        <f t="shared" si="1"/>
        <v>InstructionsA13</v>
      </c>
      <c r="B13" s="287" t="s">
        <v>532</v>
      </c>
      <c r="C13" s="287" t="s">
        <v>1181</v>
      </c>
      <c r="D13" s="287" t="s">
        <v>411</v>
      </c>
      <c r="E13" s="253" t="s">
        <v>13379</v>
      </c>
      <c r="F13" s="337" t="s">
        <v>14293</v>
      </c>
      <c r="G13" s="290" t="s">
        <v>353</v>
      </c>
      <c r="H13" s="287" t="s">
        <v>427</v>
      </c>
      <c r="I13" s="287" t="s">
        <v>286</v>
      </c>
      <c r="J13" s="287" t="s">
        <v>1333</v>
      </c>
      <c r="K13" s="248" t="s">
        <v>122</v>
      </c>
      <c r="L13" s="293" t="s">
        <v>8</v>
      </c>
      <c r="M13" s="287" t="s">
        <v>14757</v>
      </c>
    </row>
    <row r="14" spans="1:13" ht="81">
      <c r="A14" s="287" t="str">
        <f t="shared" si="1"/>
        <v>InstructionsA14</v>
      </c>
      <c r="B14" s="287" t="s">
        <v>532</v>
      </c>
      <c r="C14" s="287" t="s">
        <v>1182</v>
      </c>
      <c r="D14" s="287" t="s">
        <v>412</v>
      </c>
      <c r="E14" s="253" t="s">
        <v>13380</v>
      </c>
      <c r="F14" s="337" t="s">
        <v>14294</v>
      </c>
      <c r="G14" s="290" t="s">
        <v>354</v>
      </c>
      <c r="H14" s="287" t="s">
        <v>428</v>
      </c>
      <c r="I14" s="287" t="s">
        <v>287</v>
      </c>
      <c r="J14" s="287" t="s">
        <v>1362</v>
      </c>
      <c r="K14" s="248" t="s">
        <v>121</v>
      </c>
      <c r="L14" s="293" t="s">
        <v>9</v>
      </c>
      <c r="M14" s="287" t="s">
        <v>14758</v>
      </c>
    </row>
    <row r="15" spans="1:13" ht="27">
      <c r="A15" s="287" t="str">
        <f t="shared" si="1"/>
        <v>InstructionsA15</v>
      </c>
      <c r="B15" s="287" t="s">
        <v>532</v>
      </c>
      <c r="C15" s="287" t="s">
        <v>414</v>
      </c>
      <c r="D15" s="287" t="s">
        <v>413</v>
      </c>
      <c r="E15" s="253" t="s">
        <v>13381</v>
      </c>
      <c r="F15" s="337" t="s">
        <v>14295</v>
      </c>
      <c r="G15" s="290" t="s">
        <v>355</v>
      </c>
      <c r="H15" s="287" t="s">
        <v>429</v>
      </c>
      <c r="I15" s="287" t="s">
        <v>288</v>
      </c>
      <c r="J15" s="287" t="s">
        <v>1334</v>
      </c>
      <c r="K15" s="248" t="s">
        <v>120</v>
      </c>
      <c r="L15" s="293" t="s">
        <v>10</v>
      </c>
      <c r="M15" s="287" t="s">
        <v>14759</v>
      </c>
    </row>
    <row r="16" spans="1:13" ht="81">
      <c r="A16" s="287" t="str">
        <f t="shared" si="1"/>
        <v>InstructionsA16</v>
      </c>
      <c r="B16" s="287" t="s">
        <v>532</v>
      </c>
      <c r="C16" s="287" t="s">
        <v>1183</v>
      </c>
      <c r="D16" s="287" t="s">
        <v>13228</v>
      </c>
      <c r="E16" s="253" t="s">
        <v>14068</v>
      </c>
      <c r="F16" s="337" t="s">
        <v>14296</v>
      </c>
      <c r="G16" s="290" t="s">
        <v>15269</v>
      </c>
      <c r="H16" s="287" t="s">
        <v>430</v>
      </c>
      <c r="I16" s="287" t="s">
        <v>289</v>
      </c>
      <c r="J16" s="287" t="s">
        <v>1335</v>
      </c>
      <c r="K16" s="281" t="s">
        <v>402</v>
      </c>
      <c r="L16" s="293" t="s">
        <v>11</v>
      </c>
      <c r="M16" s="287" t="s">
        <v>14760</v>
      </c>
    </row>
    <row r="17" spans="1:13" ht="27">
      <c r="A17" s="287" t="str">
        <f t="shared" si="1"/>
        <v>InstructionsA17</v>
      </c>
      <c r="B17" s="287" t="s">
        <v>532</v>
      </c>
      <c r="C17" s="287" t="s">
        <v>1184</v>
      </c>
      <c r="D17" s="287" t="s">
        <v>415</v>
      </c>
      <c r="E17" s="253" t="s">
        <v>13382</v>
      </c>
      <c r="F17" s="337" t="s">
        <v>14297</v>
      </c>
      <c r="G17" s="290" t="s">
        <v>15270</v>
      </c>
      <c r="H17" s="287" t="s">
        <v>431</v>
      </c>
      <c r="I17" s="287" t="s">
        <v>290</v>
      </c>
      <c r="J17" s="287" t="s">
        <v>1336</v>
      </c>
      <c r="K17" s="281" t="s">
        <v>403</v>
      </c>
      <c r="L17" s="293" t="s">
        <v>12</v>
      </c>
      <c r="M17" s="287" t="s">
        <v>14761</v>
      </c>
    </row>
    <row r="18" spans="1:13" ht="67.5">
      <c r="A18" s="287" t="str">
        <f t="shared" si="1"/>
        <v>InstructionsA18</v>
      </c>
      <c r="B18" s="287" t="s">
        <v>532</v>
      </c>
      <c r="C18" s="287" t="s">
        <v>1185</v>
      </c>
      <c r="D18" s="287" t="s">
        <v>2203</v>
      </c>
      <c r="E18" s="253" t="s">
        <v>13383</v>
      </c>
      <c r="F18" s="337" t="s">
        <v>14298</v>
      </c>
      <c r="G18" s="290" t="s">
        <v>15271</v>
      </c>
      <c r="H18" s="287" t="s">
        <v>2204</v>
      </c>
      <c r="I18" s="287" t="s">
        <v>2205</v>
      </c>
      <c r="J18" s="287" t="s">
        <v>2206</v>
      </c>
      <c r="K18" s="281" t="s">
        <v>2207</v>
      </c>
      <c r="L18" s="293" t="s">
        <v>2208</v>
      </c>
      <c r="M18" s="287" t="s">
        <v>14762</v>
      </c>
    </row>
    <row r="19" spans="1:13" ht="75.75" customHeight="1">
      <c r="A19" s="287" t="str">
        <f t="shared" si="1"/>
        <v>InstructionsA19</v>
      </c>
      <c r="B19" s="287" t="s">
        <v>532</v>
      </c>
      <c r="C19" s="287" t="s">
        <v>1186</v>
      </c>
      <c r="D19" s="287" t="s">
        <v>14941</v>
      </c>
      <c r="E19" s="287" t="s">
        <v>14193</v>
      </c>
      <c r="F19" s="337" t="s">
        <v>14299</v>
      </c>
      <c r="G19" s="290" t="s">
        <v>15267</v>
      </c>
      <c r="H19" s="287" t="s">
        <v>14532</v>
      </c>
      <c r="I19" s="287" t="s">
        <v>14584</v>
      </c>
      <c r="J19" s="287" t="s">
        <v>14940</v>
      </c>
      <c r="K19" s="287" t="s">
        <v>14643</v>
      </c>
      <c r="L19" s="287" t="s">
        <v>14701</v>
      </c>
      <c r="M19" s="287" t="s">
        <v>14763</v>
      </c>
    </row>
    <row r="20" spans="1:13" ht="40.5">
      <c r="A20" s="287" t="str">
        <f t="shared" si="1"/>
        <v>InstructionsA20</v>
      </c>
      <c r="B20" s="287" t="s">
        <v>532</v>
      </c>
      <c r="C20" s="287" t="s">
        <v>1187</v>
      </c>
      <c r="D20" s="287" t="s">
        <v>421</v>
      </c>
      <c r="E20" s="253" t="s">
        <v>13384</v>
      </c>
      <c r="F20" s="337" t="s">
        <v>14300</v>
      </c>
      <c r="G20" s="290" t="s">
        <v>356</v>
      </c>
      <c r="H20" s="287" t="s">
        <v>432</v>
      </c>
      <c r="I20" s="287" t="s">
        <v>291</v>
      </c>
      <c r="J20" s="287" t="s">
        <v>1337</v>
      </c>
      <c r="K20" s="281" t="s">
        <v>404</v>
      </c>
      <c r="L20" s="293" t="s">
        <v>13</v>
      </c>
      <c r="M20" s="287" t="s">
        <v>14764</v>
      </c>
    </row>
    <row r="21" spans="1:13" ht="40.5">
      <c r="A21" s="287" t="str">
        <f t="shared" si="1"/>
        <v>InstructionsA21</v>
      </c>
      <c r="B21" s="287" t="s">
        <v>532</v>
      </c>
      <c r="C21" s="287" t="s">
        <v>1188</v>
      </c>
      <c r="D21" s="287" t="s">
        <v>422</v>
      </c>
      <c r="E21" s="253" t="s">
        <v>13385</v>
      </c>
      <c r="F21" s="337" t="s">
        <v>14301</v>
      </c>
      <c r="G21" s="290" t="s">
        <v>357</v>
      </c>
      <c r="H21" s="287" t="s">
        <v>433</v>
      </c>
      <c r="I21" s="287" t="s">
        <v>292</v>
      </c>
      <c r="J21" s="287" t="s">
        <v>1338</v>
      </c>
      <c r="K21" s="281" t="s">
        <v>405</v>
      </c>
      <c r="L21" s="293" t="s">
        <v>14</v>
      </c>
      <c r="M21" s="287" t="s">
        <v>14765</v>
      </c>
    </row>
    <row r="22" spans="1:13" ht="54.75" customHeight="1">
      <c r="A22" s="287" t="str">
        <f t="shared" si="1"/>
        <v>InstructionsA23</v>
      </c>
      <c r="B22" s="287" t="s">
        <v>532</v>
      </c>
      <c r="C22" s="287" t="s">
        <v>1189</v>
      </c>
      <c r="D22" s="287" t="s">
        <v>14943</v>
      </c>
      <c r="E22" s="287" t="s">
        <v>14194</v>
      </c>
      <c r="F22" s="337" t="s">
        <v>15116</v>
      </c>
      <c r="G22" s="290" t="s">
        <v>14477</v>
      </c>
      <c r="H22" s="287" t="s">
        <v>14532</v>
      </c>
      <c r="I22" s="287" t="s">
        <v>14586</v>
      </c>
      <c r="J22" s="287" t="s">
        <v>14942</v>
      </c>
      <c r="K22" s="287" t="s">
        <v>14644</v>
      </c>
      <c r="L22" s="287" t="s">
        <v>14702</v>
      </c>
      <c r="M22" s="287" t="s">
        <v>14766</v>
      </c>
    </row>
    <row r="23" spans="1:13" ht="148.5">
      <c r="A23" s="287" t="str">
        <f t="shared" si="1"/>
        <v>InstructionsA24</v>
      </c>
      <c r="B23" s="287" t="s">
        <v>532</v>
      </c>
      <c r="C23" s="287" t="s">
        <v>1190</v>
      </c>
      <c r="D23" s="289" t="s">
        <v>14967</v>
      </c>
      <c r="E23" s="289" t="s">
        <v>14195</v>
      </c>
      <c r="F23" s="338" t="s">
        <v>14302</v>
      </c>
      <c r="G23" s="341" t="s">
        <v>15272</v>
      </c>
      <c r="H23" s="289" t="s">
        <v>14533</v>
      </c>
      <c r="I23" s="289" t="s">
        <v>14587</v>
      </c>
      <c r="J23" s="289" t="s">
        <v>14966</v>
      </c>
      <c r="K23" s="289" t="s">
        <v>14645</v>
      </c>
      <c r="L23" s="289" t="s">
        <v>14703</v>
      </c>
      <c r="M23" s="289" t="s">
        <v>14767</v>
      </c>
    </row>
    <row r="24" spans="1:13" ht="121.5">
      <c r="A24" s="287" t="str">
        <f t="shared" si="1"/>
        <v>InstructionsA25</v>
      </c>
      <c r="B24" s="287" t="s">
        <v>532</v>
      </c>
      <c r="C24" s="287" t="s">
        <v>1191</v>
      </c>
      <c r="D24" s="289" t="s">
        <v>14968</v>
      </c>
      <c r="E24" s="289" t="s">
        <v>14196</v>
      </c>
      <c r="F24" s="338" t="s">
        <v>15117</v>
      </c>
      <c r="G24" s="341" t="s">
        <v>14478</v>
      </c>
      <c r="H24" s="289" t="s">
        <v>14534</v>
      </c>
      <c r="I24" s="289" t="s">
        <v>14588</v>
      </c>
      <c r="J24" s="289" t="s">
        <v>15358</v>
      </c>
      <c r="K24" s="289" t="s">
        <v>14646</v>
      </c>
      <c r="L24" s="289" t="s">
        <v>14704</v>
      </c>
      <c r="M24" s="289" t="s">
        <v>14768</v>
      </c>
    </row>
    <row r="25" spans="1:13" ht="409.5">
      <c r="A25" s="287" t="str">
        <f t="shared" si="1"/>
        <v>InstructionsA26</v>
      </c>
      <c r="B25" s="287" t="s">
        <v>532</v>
      </c>
      <c r="C25" s="287" t="s">
        <v>1192</v>
      </c>
      <c r="D25" s="289" t="s">
        <v>12484</v>
      </c>
      <c r="E25" s="320" t="s">
        <v>14197</v>
      </c>
      <c r="F25" s="341" t="s">
        <v>15355</v>
      </c>
      <c r="G25" s="342" t="s">
        <v>14479</v>
      </c>
      <c r="H25" s="295" t="s">
        <v>14535</v>
      </c>
      <c r="I25" s="295" t="s">
        <v>14589</v>
      </c>
      <c r="J25" s="335" t="s">
        <v>15259</v>
      </c>
      <c r="K25" s="296" t="s">
        <v>14647</v>
      </c>
      <c r="L25" s="297" t="s">
        <v>15260</v>
      </c>
      <c r="M25" s="284" t="s">
        <v>14769</v>
      </c>
    </row>
    <row r="26" spans="1:13" ht="40.5">
      <c r="A26" s="287" t="str">
        <f t="shared" si="1"/>
        <v>InstructionsA27</v>
      </c>
      <c r="B26" s="287" t="s">
        <v>532</v>
      </c>
      <c r="C26" s="287" t="s">
        <v>416</v>
      </c>
      <c r="D26" s="287" t="s">
        <v>417</v>
      </c>
      <c r="E26" s="319" t="s">
        <v>13386</v>
      </c>
      <c r="F26" s="337" t="s">
        <v>14303</v>
      </c>
      <c r="G26" s="290" t="s">
        <v>13372</v>
      </c>
      <c r="H26" s="287" t="s">
        <v>434</v>
      </c>
      <c r="I26" s="287" t="s">
        <v>293</v>
      </c>
      <c r="J26" s="287" t="s">
        <v>1339</v>
      </c>
      <c r="K26" s="281" t="s">
        <v>406</v>
      </c>
      <c r="L26" s="293" t="s">
        <v>15</v>
      </c>
      <c r="M26" s="287" t="s">
        <v>14770</v>
      </c>
    </row>
    <row r="27" spans="1:13" ht="391.5">
      <c r="A27" s="287" t="str">
        <f t="shared" si="1"/>
        <v>InstructionsA28</v>
      </c>
      <c r="B27" s="287" t="s">
        <v>532</v>
      </c>
      <c r="C27" s="287" t="s">
        <v>993</v>
      </c>
      <c r="D27" s="289" t="s">
        <v>12497</v>
      </c>
      <c r="E27" s="320" t="s">
        <v>14198</v>
      </c>
      <c r="F27" s="332" t="s">
        <v>14304</v>
      </c>
      <c r="G27" s="343" t="s">
        <v>14480</v>
      </c>
      <c r="H27" s="295" t="s">
        <v>14536</v>
      </c>
      <c r="I27" s="295" t="s">
        <v>14590</v>
      </c>
      <c r="J27" s="295" t="s">
        <v>14944</v>
      </c>
      <c r="K27" s="296" t="s">
        <v>14648</v>
      </c>
      <c r="L27" s="297" t="s">
        <v>14705</v>
      </c>
      <c r="M27" s="284" t="s">
        <v>14771</v>
      </c>
    </row>
    <row r="28" spans="1:13" ht="348" customHeight="1">
      <c r="A28" s="287" t="str">
        <f t="shared" ref="A28" si="2">B28&amp;C28</f>
        <v>InstructionsA29</v>
      </c>
      <c r="B28" s="287" t="s">
        <v>532</v>
      </c>
      <c r="C28" s="287" t="s">
        <v>1193</v>
      </c>
      <c r="D28" s="289" t="s">
        <v>14970</v>
      </c>
      <c r="E28" s="289" t="s">
        <v>15628</v>
      </c>
      <c r="F28" s="338" t="s">
        <v>15629</v>
      </c>
      <c r="G28" s="341" t="s">
        <v>14478</v>
      </c>
      <c r="H28" s="289" t="s">
        <v>15630</v>
      </c>
      <c r="I28" s="289" t="s">
        <v>15077</v>
      </c>
      <c r="J28" s="289" t="s">
        <v>14969</v>
      </c>
      <c r="K28" s="289" t="s">
        <v>15631</v>
      </c>
      <c r="L28" s="289" t="s">
        <v>15632</v>
      </c>
      <c r="M28" s="289" t="s">
        <v>15633</v>
      </c>
    </row>
    <row r="29" spans="1:13" ht="234" customHeight="1">
      <c r="A29" s="287" t="str">
        <f t="shared" ref="A29:A47" si="3">B29&amp;C29</f>
        <v>InstructionsA30</v>
      </c>
      <c r="B29" s="287" t="s">
        <v>532</v>
      </c>
      <c r="C29" s="287" t="s">
        <v>1194</v>
      </c>
      <c r="D29" s="289" t="s">
        <v>15635</v>
      </c>
      <c r="E29" s="289" t="s">
        <v>15636</v>
      </c>
      <c r="F29" s="338" t="s">
        <v>15637</v>
      </c>
      <c r="G29" s="341" t="s">
        <v>15638</v>
      </c>
      <c r="H29" s="289" t="s">
        <v>15645</v>
      </c>
      <c r="I29" s="289" t="s">
        <v>15639</v>
      </c>
      <c r="J29" s="289" t="s">
        <v>15640</v>
      </c>
      <c r="K29" s="289" t="s">
        <v>15641</v>
      </c>
      <c r="L29" s="289" t="s">
        <v>15642</v>
      </c>
      <c r="M29" s="289" t="s">
        <v>15643</v>
      </c>
    </row>
    <row r="30" spans="1:13" ht="229.5">
      <c r="A30" s="287" t="str">
        <f t="shared" si="3"/>
        <v>InstructionsA31</v>
      </c>
      <c r="B30" s="287" t="s">
        <v>532</v>
      </c>
      <c r="C30" s="287" t="s">
        <v>1195</v>
      </c>
      <c r="D30" s="289" t="s">
        <v>14073</v>
      </c>
      <c r="E30" s="318" t="s">
        <v>14199</v>
      </c>
      <c r="F30" s="338" t="s">
        <v>15644</v>
      </c>
      <c r="G30" s="341" t="s">
        <v>15273</v>
      </c>
      <c r="H30" s="289" t="s">
        <v>14537</v>
      </c>
      <c r="I30" s="289" t="s">
        <v>14591</v>
      </c>
      <c r="J30" s="289" t="s">
        <v>14074</v>
      </c>
      <c r="K30" s="283" t="s">
        <v>14649</v>
      </c>
      <c r="L30" s="298" t="s">
        <v>14706</v>
      </c>
      <c r="M30" s="289" t="s">
        <v>14772</v>
      </c>
    </row>
    <row r="31" spans="1:13" ht="255">
      <c r="A31" s="287" t="str">
        <f t="shared" si="3"/>
        <v>InstructionsA32</v>
      </c>
      <c r="B31" s="287" t="s">
        <v>532</v>
      </c>
      <c r="C31" s="287" t="s">
        <v>1196</v>
      </c>
      <c r="D31" s="289" t="s">
        <v>14075</v>
      </c>
      <c r="E31" s="320" t="s">
        <v>14200</v>
      </c>
      <c r="F31" s="336" t="s">
        <v>14305</v>
      </c>
      <c r="G31" s="344" t="s">
        <v>15274</v>
      </c>
      <c r="H31" s="295" t="s">
        <v>14538</v>
      </c>
      <c r="I31" s="284" t="s">
        <v>14592</v>
      </c>
      <c r="J31" s="284" t="s">
        <v>14076</v>
      </c>
      <c r="K31" s="296" t="s">
        <v>14650</v>
      </c>
      <c r="L31" s="297" t="s">
        <v>14707</v>
      </c>
      <c r="M31" s="284" t="s">
        <v>14773</v>
      </c>
    </row>
    <row r="32" spans="1:13" ht="116">
      <c r="A32" s="287" t="str">
        <f t="shared" si="3"/>
        <v>InstructionsA33</v>
      </c>
      <c r="B32" s="287" t="s">
        <v>532</v>
      </c>
      <c r="C32" s="287" t="s">
        <v>1197</v>
      </c>
      <c r="D32" s="289" t="s">
        <v>14077</v>
      </c>
      <c r="E32" s="254" t="s">
        <v>14201</v>
      </c>
      <c r="F32" s="336" t="s">
        <v>14306</v>
      </c>
      <c r="G32" s="344" t="s">
        <v>15275</v>
      </c>
      <c r="H32" s="295" t="s">
        <v>14078</v>
      </c>
      <c r="I32" s="284" t="s">
        <v>14079</v>
      </c>
      <c r="J32" s="284" t="s">
        <v>14080</v>
      </c>
      <c r="K32" s="296" t="s">
        <v>14081</v>
      </c>
      <c r="L32" s="297" t="s">
        <v>14708</v>
      </c>
      <c r="M32" s="284" t="s">
        <v>14082</v>
      </c>
    </row>
    <row r="33" spans="1:13" ht="116">
      <c r="A33" s="287" t="str">
        <f t="shared" si="3"/>
        <v>InstructionsA34</v>
      </c>
      <c r="B33" s="287" t="s">
        <v>532</v>
      </c>
      <c r="C33" s="287" t="s">
        <v>1198</v>
      </c>
      <c r="D33" s="289" t="s">
        <v>14083</v>
      </c>
      <c r="E33" s="320" t="s">
        <v>14084</v>
      </c>
      <c r="F33" s="336" t="s">
        <v>14307</v>
      </c>
      <c r="G33" s="344" t="s">
        <v>15276</v>
      </c>
      <c r="H33" s="295" t="s">
        <v>14085</v>
      </c>
      <c r="I33" s="284" t="s">
        <v>15264</v>
      </c>
      <c r="J33" s="284" t="s">
        <v>14086</v>
      </c>
      <c r="K33" s="296" t="s">
        <v>15652</v>
      </c>
      <c r="L33" s="297" t="s">
        <v>14087</v>
      </c>
      <c r="M33" s="284" t="s">
        <v>14088</v>
      </c>
    </row>
    <row r="34" spans="1:13" ht="40.5">
      <c r="A34" s="287" t="str">
        <f t="shared" si="3"/>
        <v>InstructionsA35</v>
      </c>
      <c r="B34" s="287" t="s">
        <v>532</v>
      </c>
      <c r="C34" s="287" t="s">
        <v>14069</v>
      </c>
      <c r="D34" s="287" t="s">
        <v>1029</v>
      </c>
      <c r="E34" s="253" t="s">
        <v>13387</v>
      </c>
      <c r="F34" s="337" t="s">
        <v>14308</v>
      </c>
      <c r="G34" s="290" t="s">
        <v>943</v>
      </c>
      <c r="H34" s="287" t="s">
        <v>944</v>
      </c>
      <c r="I34" s="287" t="s">
        <v>294</v>
      </c>
      <c r="J34" s="287" t="s">
        <v>1045</v>
      </c>
      <c r="K34" s="249" t="s">
        <v>407</v>
      </c>
      <c r="L34" s="293" t="s">
        <v>1251</v>
      </c>
      <c r="M34" s="287" t="s">
        <v>14774</v>
      </c>
    </row>
    <row r="35" spans="1:13" ht="58">
      <c r="A35" s="287" t="str">
        <f t="shared" si="3"/>
        <v>InstructionsA37</v>
      </c>
      <c r="B35" s="287" t="s">
        <v>532</v>
      </c>
      <c r="C35" s="287" t="s">
        <v>1199</v>
      </c>
      <c r="D35" s="287" t="s">
        <v>14071</v>
      </c>
      <c r="E35" s="254" t="s">
        <v>14202</v>
      </c>
      <c r="F35" s="336" t="s">
        <v>14309</v>
      </c>
      <c r="G35" s="345" t="s">
        <v>14481</v>
      </c>
      <c r="H35" s="284" t="s">
        <v>14539</v>
      </c>
      <c r="I35" s="284" t="s">
        <v>14593</v>
      </c>
      <c r="J35" s="284" t="s">
        <v>14072</v>
      </c>
      <c r="K35" s="296" t="s">
        <v>14651</v>
      </c>
      <c r="L35" s="297" t="s">
        <v>14709</v>
      </c>
      <c r="M35" s="284" t="s">
        <v>14775</v>
      </c>
    </row>
    <row r="36" spans="1:13" ht="33.75" customHeight="1">
      <c r="A36" s="287" t="str">
        <f t="shared" si="3"/>
        <v>InstructionsA38</v>
      </c>
      <c r="B36" s="287" t="s">
        <v>532</v>
      </c>
      <c r="C36" s="287" t="s">
        <v>1200</v>
      </c>
      <c r="D36" s="287" t="s">
        <v>14089</v>
      </c>
      <c r="E36" s="253" t="s">
        <v>14090</v>
      </c>
      <c r="F36" s="337" t="s">
        <v>15118</v>
      </c>
      <c r="G36" s="290" t="s">
        <v>14482</v>
      </c>
      <c r="H36" s="287" t="s">
        <v>14091</v>
      </c>
      <c r="I36" s="287" t="s">
        <v>14092</v>
      </c>
      <c r="J36" s="287" t="s">
        <v>15359</v>
      </c>
      <c r="K36" s="281" t="s">
        <v>14093</v>
      </c>
      <c r="L36" s="293" t="s">
        <v>14710</v>
      </c>
      <c r="M36" s="287" t="s">
        <v>14094</v>
      </c>
    </row>
    <row r="37" spans="1:13" ht="108">
      <c r="A37" s="287" t="str">
        <f t="shared" si="3"/>
        <v>InstructionsA39</v>
      </c>
      <c r="B37" s="287" t="s">
        <v>532</v>
      </c>
      <c r="C37" s="287" t="s">
        <v>1201</v>
      </c>
      <c r="D37" s="287" t="s">
        <v>14946</v>
      </c>
      <c r="E37" s="287" t="s">
        <v>14203</v>
      </c>
      <c r="F37" s="337" t="s">
        <v>14310</v>
      </c>
      <c r="G37" s="290" t="s">
        <v>15277</v>
      </c>
      <c r="H37" s="287" t="s">
        <v>14540</v>
      </c>
      <c r="I37" s="287" t="s">
        <v>14594</v>
      </c>
      <c r="J37" s="287" t="s">
        <v>14945</v>
      </c>
      <c r="K37" s="287" t="s">
        <v>14652</v>
      </c>
      <c r="L37" s="287" t="s">
        <v>14711</v>
      </c>
      <c r="M37" s="287" t="s">
        <v>14776</v>
      </c>
    </row>
    <row r="38" spans="1:13" ht="108">
      <c r="A38" s="287" t="str">
        <f t="shared" si="3"/>
        <v>InstructionsA40</v>
      </c>
      <c r="B38" s="287" t="s">
        <v>532</v>
      </c>
      <c r="C38" s="287" t="s">
        <v>423</v>
      </c>
      <c r="D38" s="287" t="s">
        <v>14948</v>
      </c>
      <c r="E38" s="287" t="s">
        <v>14204</v>
      </c>
      <c r="F38" s="337" t="s">
        <v>14311</v>
      </c>
      <c r="G38" s="290" t="s">
        <v>15278</v>
      </c>
      <c r="H38" s="287" t="s">
        <v>14541</v>
      </c>
      <c r="I38" s="287" t="s">
        <v>14594</v>
      </c>
      <c r="J38" s="287" t="s">
        <v>14947</v>
      </c>
      <c r="K38" s="287" t="s">
        <v>14653</v>
      </c>
      <c r="L38" s="287" t="s">
        <v>14712</v>
      </c>
      <c r="M38" s="287" t="s">
        <v>14776</v>
      </c>
    </row>
    <row r="39" spans="1:13" ht="101.5">
      <c r="A39" s="287" t="str">
        <f t="shared" si="3"/>
        <v>InstructionsA41</v>
      </c>
      <c r="B39" s="287" t="s">
        <v>532</v>
      </c>
      <c r="C39" s="287" t="s">
        <v>994</v>
      </c>
      <c r="D39" s="289" t="s">
        <v>14115</v>
      </c>
      <c r="E39" s="254" t="s">
        <v>14205</v>
      </c>
      <c r="F39" s="332" t="s">
        <v>14312</v>
      </c>
      <c r="G39" s="342" t="s">
        <v>15279</v>
      </c>
      <c r="H39" s="284" t="s">
        <v>14542</v>
      </c>
      <c r="I39" s="284" t="s">
        <v>14595</v>
      </c>
      <c r="J39" s="284" t="s">
        <v>15360</v>
      </c>
      <c r="K39" s="296" t="s">
        <v>14654</v>
      </c>
      <c r="L39" s="297" t="s">
        <v>14713</v>
      </c>
      <c r="M39" s="284" t="s">
        <v>14777</v>
      </c>
    </row>
    <row r="40" spans="1:13" ht="364.5">
      <c r="A40" s="287" t="str">
        <f t="shared" si="3"/>
        <v>InstructionsA42</v>
      </c>
      <c r="B40" s="287" t="s">
        <v>532</v>
      </c>
      <c r="C40" s="287" t="s">
        <v>1202</v>
      </c>
      <c r="D40" s="287" t="s">
        <v>15092</v>
      </c>
      <c r="E40" s="287" t="s">
        <v>14206</v>
      </c>
      <c r="F40" s="337" t="s">
        <v>15091</v>
      </c>
      <c r="G40" s="290" t="s">
        <v>15280</v>
      </c>
      <c r="H40" s="287" t="s">
        <v>15093</v>
      </c>
      <c r="I40" s="287" t="s">
        <v>15097</v>
      </c>
      <c r="J40" s="287" t="s">
        <v>15361</v>
      </c>
      <c r="K40" s="287" t="s">
        <v>15094</v>
      </c>
      <c r="L40" s="287" t="s">
        <v>15096</v>
      </c>
      <c r="M40" s="287" t="s">
        <v>15095</v>
      </c>
    </row>
    <row r="41" spans="1:13" ht="203">
      <c r="A41" s="287" t="str">
        <f t="shared" si="3"/>
        <v>InstructionsA43</v>
      </c>
      <c r="B41" s="287" t="s">
        <v>532</v>
      </c>
      <c r="C41" s="287" t="s">
        <v>1203</v>
      </c>
      <c r="D41" s="289" t="s">
        <v>14099</v>
      </c>
      <c r="E41" s="320" t="s">
        <v>14207</v>
      </c>
      <c r="F41" s="332" t="s">
        <v>14313</v>
      </c>
      <c r="G41" s="342" t="s">
        <v>15281</v>
      </c>
      <c r="H41" s="295" t="s">
        <v>14543</v>
      </c>
      <c r="I41" s="284" t="s">
        <v>14596</v>
      </c>
      <c r="J41" s="284" t="s">
        <v>14100</v>
      </c>
      <c r="K41" s="296" t="s">
        <v>14655</v>
      </c>
      <c r="L41" s="297" t="s">
        <v>14714</v>
      </c>
      <c r="M41" s="284" t="s">
        <v>14778</v>
      </c>
    </row>
    <row r="42" spans="1:13" ht="188.5">
      <c r="A42" s="287" t="str">
        <f t="shared" si="3"/>
        <v>InstructionsA44</v>
      </c>
      <c r="B42" s="287" t="s">
        <v>532</v>
      </c>
      <c r="C42" s="287" t="s">
        <v>1204</v>
      </c>
      <c r="D42" s="287" t="s">
        <v>14101</v>
      </c>
      <c r="E42" s="320" t="s">
        <v>14208</v>
      </c>
      <c r="F42" s="332" t="s">
        <v>14314</v>
      </c>
      <c r="G42" s="342" t="s">
        <v>14483</v>
      </c>
      <c r="H42" s="295" t="s">
        <v>14544</v>
      </c>
      <c r="I42" s="284" t="s">
        <v>14597</v>
      </c>
      <c r="J42" s="284" t="s">
        <v>14102</v>
      </c>
      <c r="K42" s="296" t="s">
        <v>14656</v>
      </c>
      <c r="L42" s="297" t="s">
        <v>14715</v>
      </c>
      <c r="M42" s="284" t="s">
        <v>14779</v>
      </c>
    </row>
    <row r="43" spans="1:13" ht="101.5">
      <c r="A43" s="287" t="str">
        <f t="shared" si="3"/>
        <v>InstructionsA45</v>
      </c>
      <c r="B43" s="287" t="s">
        <v>532</v>
      </c>
      <c r="C43" s="287" t="s">
        <v>1205</v>
      </c>
      <c r="D43" s="287" t="s">
        <v>14103</v>
      </c>
      <c r="E43" s="320" t="s">
        <v>14104</v>
      </c>
      <c r="F43" s="332" t="s">
        <v>14315</v>
      </c>
      <c r="G43" s="342" t="s">
        <v>14484</v>
      </c>
      <c r="H43" s="284" t="s">
        <v>14545</v>
      </c>
      <c r="I43" s="284" t="s">
        <v>14598</v>
      </c>
      <c r="J43" s="284" t="s">
        <v>14105</v>
      </c>
      <c r="K43" s="296" t="s">
        <v>14657</v>
      </c>
      <c r="L43" s="297" t="s">
        <v>14716</v>
      </c>
      <c r="M43" s="284" t="s">
        <v>14780</v>
      </c>
    </row>
    <row r="44" spans="1:13" ht="139.5" customHeight="1">
      <c r="A44" s="287" t="str">
        <f t="shared" si="3"/>
        <v>InstructionsA46</v>
      </c>
      <c r="B44" s="287" t="s">
        <v>532</v>
      </c>
      <c r="C44" s="287" t="s">
        <v>1206</v>
      </c>
      <c r="D44" s="287" t="s">
        <v>14950</v>
      </c>
      <c r="E44" s="287" t="s">
        <v>14209</v>
      </c>
      <c r="F44" s="337" t="s">
        <v>14316</v>
      </c>
      <c r="G44" s="290" t="s">
        <v>14485</v>
      </c>
      <c r="H44" s="287" t="s">
        <v>14546</v>
      </c>
      <c r="I44" s="287" t="s">
        <v>14599</v>
      </c>
      <c r="J44" s="287" t="s">
        <v>14949</v>
      </c>
      <c r="K44" s="287" t="s">
        <v>14658</v>
      </c>
      <c r="L44" s="287" t="s">
        <v>14717</v>
      </c>
      <c r="M44" s="287" t="s">
        <v>14781</v>
      </c>
    </row>
    <row r="45" spans="1:13" ht="40.5">
      <c r="A45" s="287" t="str">
        <f t="shared" si="3"/>
        <v>InstructionsA48</v>
      </c>
      <c r="B45" s="287" t="s">
        <v>532</v>
      </c>
      <c r="C45" s="287" t="s">
        <v>2508</v>
      </c>
      <c r="D45" s="287" t="s">
        <v>1018</v>
      </c>
      <c r="E45" s="253" t="s">
        <v>13388</v>
      </c>
      <c r="F45" s="337" t="s">
        <v>14317</v>
      </c>
      <c r="G45" s="290" t="s">
        <v>14486</v>
      </c>
      <c r="H45" s="287" t="s">
        <v>14547</v>
      </c>
      <c r="I45" s="287" t="s">
        <v>14600</v>
      </c>
      <c r="J45" s="287" t="s">
        <v>1340</v>
      </c>
      <c r="K45" s="281" t="s">
        <v>14659</v>
      </c>
      <c r="L45" s="293" t="s">
        <v>14718</v>
      </c>
      <c r="M45" s="287" t="s">
        <v>14782</v>
      </c>
    </row>
    <row r="46" spans="1:13" ht="27">
      <c r="A46" s="287" t="str">
        <f t="shared" si="3"/>
        <v>InstructionsA49</v>
      </c>
      <c r="B46" s="287" t="s">
        <v>532</v>
      </c>
      <c r="C46" s="287" t="s">
        <v>1207</v>
      </c>
      <c r="D46" s="287" t="s">
        <v>855</v>
      </c>
      <c r="E46" s="253" t="s">
        <v>13389</v>
      </c>
      <c r="F46" s="337" t="s">
        <v>14318</v>
      </c>
      <c r="G46" s="290" t="s">
        <v>1171</v>
      </c>
      <c r="H46" s="287" t="s">
        <v>435</v>
      </c>
      <c r="I46" s="287" t="s">
        <v>295</v>
      </c>
      <c r="J46" s="287" t="s">
        <v>1176</v>
      </c>
      <c r="K46" s="281" t="s">
        <v>190</v>
      </c>
      <c r="L46" s="293" t="s">
        <v>592</v>
      </c>
      <c r="M46" s="287" t="s">
        <v>14783</v>
      </c>
    </row>
    <row r="47" spans="1:13" ht="87">
      <c r="A47" s="287" t="str">
        <f t="shared" si="3"/>
        <v>InstructionsA50</v>
      </c>
      <c r="B47" s="287" t="s">
        <v>532</v>
      </c>
      <c r="C47" s="287" t="s">
        <v>1208</v>
      </c>
      <c r="D47" s="287" t="s">
        <v>12504</v>
      </c>
      <c r="E47" s="320" t="s">
        <v>14210</v>
      </c>
      <c r="F47" s="332" t="s">
        <v>14319</v>
      </c>
      <c r="G47" s="342" t="s">
        <v>14487</v>
      </c>
      <c r="H47" s="295" t="s">
        <v>14548</v>
      </c>
      <c r="I47" s="295" t="s">
        <v>14601</v>
      </c>
      <c r="J47" s="335" t="s">
        <v>15362</v>
      </c>
      <c r="K47" s="296" t="s">
        <v>14660</v>
      </c>
      <c r="L47" s="297" t="s">
        <v>14719</v>
      </c>
      <c r="M47" s="295" t="s">
        <v>14784</v>
      </c>
    </row>
    <row r="48" spans="1:13" ht="67.5">
      <c r="A48" s="241" t="s">
        <v>14097</v>
      </c>
      <c r="B48" s="241" t="s">
        <v>532</v>
      </c>
      <c r="C48" s="287" t="s">
        <v>1209</v>
      </c>
      <c r="D48" s="241" t="s">
        <v>12800</v>
      </c>
      <c r="E48" s="319" t="s">
        <v>13390</v>
      </c>
      <c r="F48" s="337" t="s">
        <v>14320</v>
      </c>
      <c r="G48" s="346" t="s">
        <v>14488</v>
      </c>
      <c r="H48" s="287" t="s">
        <v>12801</v>
      </c>
      <c r="I48" s="287" t="s">
        <v>13559</v>
      </c>
      <c r="J48" s="287" t="s">
        <v>15363</v>
      </c>
      <c r="K48" s="290" t="s">
        <v>13362</v>
      </c>
      <c r="L48" s="299" t="s">
        <v>13524</v>
      </c>
      <c r="M48" s="287" t="s">
        <v>13509</v>
      </c>
    </row>
    <row r="49" spans="1:13" ht="54">
      <c r="A49" s="287" t="str">
        <f t="shared" ref="A49:A74" si="4">B49&amp;C49</f>
        <v>InstructionsA52</v>
      </c>
      <c r="B49" s="287" t="s">
        <v>532</v>
      </c>
      <c r="C49" s="287" t="s">
        <v>1210</v>
      </c>
      <c r="D49" s="287" t="s">
        <v>2387</v>
      </c>
      <c r="E49" s="319" t="s">
        <v>15032</v>
      </c>
      <c r="F49" s="337" t="s">
        <v>14321</v>
      </c>
      <c r="G49" s="290" t="s">
        <v>2394</v>
      </c>
      <c r="H49" s="287" t="s">
        <v>2395</v>
      </c>
      <c r="I49" s="287" t="s">
        <v>14602</v>
      </c>
      <c r="J49" s="287" t="s">
        <v>15364</v>
      </c>
      <c r="K49" s="281" t="s">
        <v>14661</v>
      </c>
      <c r="L49" s="293" t="s">
        <v>2396</v>
      </c>
      <c r="M49" s="287" t="s">
        <v>2397</v>
      </c>
    </row>
    <row r="50" spans="1:13" ht="135">
      <c r="A50" s="287" t="str">
        <f t="shared" si="4"/>
        <v>InstructionsA53</v>
      </c>
      <c r="B50" s="287" t="s">
        <v>532</v>
      </c>
      <c r="C50" s="287" t="s">
        <v>1211</v>
      </c>
      <c r="D50" s="287" t="s">
        <v>12503</v>
      </c>
      <c r="E50" s="320" t="s">
        <v>13391</v>
      </c>
      <c r="F50" s="332" t="s">
        <v>14322</v>
      </c>
      <c r="G50" s="343" t="s">
        <v>14489</v>
      </c>
      <c r="H50" s="295" t="s">
        <v>12515</v>
      </c>
      <c r="I50" s="295" t="s">
        <v>14603</v>
      </c>
      <c r="J50" s="335" t="s">
        <v>15365</v>
      </c>
      <c r="K50" s="296" t="s">
        <v>14662</v>
      </c>
      <c r="L50" s="297" t="s">
        <v>13525</v>
      </c>
      <c r="M50" s="295" t="s">
        <v>14785</v>
      </c>
    </row>
    <row r="51" spans="1:13" ht="81">
      <c r="A51" s="287" t="str">
        <f t="shared" si="4"/>
        <v>InstructionsA54</v>
      </c>
      <c r="B51" s="287" t="s">
        <v>532</v>
      </c>
      <c r="C51" s="287" t="s">
        <v>1212</v>
      </c>
      <c r="D51" s="287" t="s">
        <v>12987</v>
      </c>
      <c r="E51" s="319" t="s">
        <v>13392</v>
      </c>
      <c r="F51" s="337" t="s">
        <v>14323</v>
      </c>
      <c r="G51" s="290" t="s">
        <v>12988</v>
      </c>
      <c r="H51" s="287" t="s">
        <v>12989</v>
      </c>
      <c r="I51" s="287" t="s">
        <v>12990</v>
      </c>
      <c r="J51" s="287" t="s">
        <v>15366</v>
      </c>
      <c r="K51" s="281" t="s">
        <v>12991</v>
      </c>
      <c r="L51" s="293" t="s">
        <v>12992</v>
      </c>
      <c r="M51" s="287" t="s">
        <v>12993</v>
      </c>
    </row>
    <row r="52" spans="1:13" ht="94.5">
      <c r="A52" s="287" t="str">
        <f t="shared" si="4"/>
        <v>InstructionsA55</v>
      </c>
      <c r="B52" s="287" t="s">
        <v>532</v>
      </c>
      <c r="C52" s="287" t="s">
        <v>1213</v>
      </c>
      <c r="D52" s="287" t="s">
        <v>2388</v>
      </c>
      <c r="E52" s="287" t="s">
        <v>14211</v>
      </c>
      <c r="F52" s="337" t="s">
        <v>14324</v>
      </c>
      <c r="G52" s="290" t="s">
        <v>2398</v>
      </c>
      <c r="H52" s="287" t="s">
        <v>2399</v>
      </c>
      <c r="I52" s="287" t="s">
        <v>2400</v>
      </c>
      <c r="J52" s="287" t="s">
        <v>15367</v>
      </c>
      <c r="K52" s="281" t="s">
        <v>2401</v>
      </c>
      <c r="L52" s="293" t="s">
        <v>14720</v>
      </c>
      <c r="M52" s="287" t="s">
        <v>2402</v>
      </c>
    </row>
    <row r="53" spans="1:13" ht="121.5">
      <c r="A53" s="287" t="str">
        <f t="shared" si="4"/>
        <v>InstructionsA56</v>
      </c>
      <c r="B53" s="287" t="s">
        <v>532</v>
      </c>
      <c r="C53" s="287" t="s">
        <v>1214</v>
      </c>
      <c r="D53" s="287" t="s">
        <v>2389</v>
      </c>
      <c r="E53" s="287" t="s">
        <v>14212</v>
      </c>
      <c r="F53" s="337" t="s">
        <v>14325</v>
      </c>
      <c r="G53" s="290" t="s">
        <v>2403</v>
      </c>
      <c r="H53" s="287" t="s">
        <v>2404</v>
      </c>
      <c r="I53" s="287" t="s">
        <v>2405</v>
      </c>
      <c r="J53" s="287" t="s">
        <v>15368</v>
      </c>
      <c r="K53" s="281" t="s">
        <v>2406</v>
      </c>
      <c r="L53" s="293" t="s">
        <v>2407</v>
      </c>
      <c r="M53" s="287" t="s">
        <v>2408</v>
      </c>
    </row>
    <row r="54" spans="1:13" ht="67.5">
      <c r="A54" s="287" t="str">
        <f t="shared" si="4"/>
        <v>InstructionsA57</v>
      </c>
      <c r="B54" s="287" t="s">
        <v>532</v>
      </c>
      <c r="C54" s="287" t="s">
        <v>424</v>
      </c>
      <c r="D54" s="287" t="s">
        <v>2390</v>
      </c>
      <c r="E54" s="287" t="s">
        <v>14213</v>
      </c>
      <c r="F54" s="337" t="s">
        <v>14326</v>
      </c>
      <c r="G54" s="290" t="s">
        <v>2409</v>
      </c>
      <c r="H54" s="287" t="s">
        <v>2410</v>
      </c>
      <c r="I54" s="287" t="s">
        <v>2411</v>
      </c>
      <c r="J54" s="287" t="s">
        <v>15369</v>
      </c>
      <c r="K54" s="281" t="s">
        <v>2412</v>
      </c>
      <c r="L54" s="293" t="s">
        <v>2413</v>
      </c>
      <c r="M54" s="287" t="s">
        <v>2414</v>
      </c>
    </row>
    <row r="55" spans="1:13" ht="43.5">
      <c r="A55" s="287" t="str">
        <f t="shared" si="4"/>
        <v>InstructionsA58</v>
      </c>
      <c r="B55" s="287" t="s">
        <v>532</v>
      </c>
      <c r="C55" s="287" t="s">
        <v>1215</v>
      </c>
      <c r="D55" s="289" t="s">
        <v>2391</v>
      </c>
      <c r="E55" s="289" t="s">
        <v>14214</v>
      </c>
      <c r="F55" s="338" t="s">
        <v>14327</v>
      </c>
      <c r="G55" s="341" t="s">
        <v>2415</v>
      </c>
      <c r="H55" s="289" t="s">
        <v>2416</v>
      </c>
      <c r="I55" s="289" t="s">
        <v>2417</v>
      </c>
      <c r="J55" s="289" t="s">
        <v>15370</v>
      </c>
      <c r="K55" s="283" t="s">
        <v>2418</v>
      </c>
      <c r="L55" s="294" t="s">
        <v>2419</v>
      </c>
      <c r="M55" s="289" t="s">
        <v>2420</v>
      </c>
    </row>
    <row r="56" spans="1:13" ht="43.5">
      <c r="A56" s="287" t="str">
        <f t="shared" si="4"/>
        <v>InstructionsA59</v>
      </c>
      <c r="B56" s="287" t="s">
        <v>532</v>
      </c>
      <c r="C56" s="287" t="s">
        <v>1216</v>
      </c>
      <c r="D56" s="289" t="s">
        <v>2392</v>
      </c>
      <c r="E56" s="289" t="s">
        <v>14215</v>
      </c>
      <c r="F56" s="338" t="s">
        <v>14328</v>
      </c>
      <c r="G56" s="341" t="s">
        <v>2421</v>
      </c>
      <c r="H56" s="289" t="s">
        <v>2422</v>
      </c>
      <c r="I56" s="289" t="s">
        <v>2423</v>
      </c>
      <c r="J56" s="289" t="s">
        <v>15371</v>
      </c>
      <c r="K56" s="283" t="s">
        <v>2424</v>
      </c>
      <c r="L56" s="294" t="s">
        <v>2425</v>
      </c>
      <c r="M56" s="289" t="s">
        <v>2426</v>
      </c>
    </row>
    <row r="57" spans="1:13" ht="54">
      <c r="A57" s="287" t="str">
        <f t="shared" si="4"/>
        <v>InstructionsA60</v>
      </c>
      <c r="B57" s="287" t="s">
        <v>532</v>
      </c>
      <c r="C57" s="287" t="s">
        <v>1217</v>
      </c>
      <c r="D57" s="289" t="s">
        <v>14098</v>
      </c>
      <c r="E57" s="289" t="s">
        <v>14216</v>
      </c>
      <c r="F57" s="338" t="s">
        <v>14329</v>
      </c>
      <c r="G57" s="341" t="s">
        <v>2427</v>
      </c>
      <c r="H57" s="289" t="s">
        <v>2428</v>
      </c>
      <c r="I57" s="289" t="s">
        <v>2429</v>
      </c>
      <c r="J57" s="289" t="s">
        <v>15372</v>
      </c>
      <c r="K57" s="283" t="s">
        <v>2430</v>
      </c>
      <c r="L57" s="294" t="s">
        <v>2431</v>
      </c>
      <c r="M57" s="289" t="s">
        <v>2432</v>
      </c>
    </row>
    <row r="58" spans="1:13" ht="337.5">
      <c r="A58" s="287" t="str">
        <f t="shared" si="4"/>
        <v>InstructionsA61</v>
      </c>
      <c r="B58" s="287" t="s">
        <v>532</v>
      </c>
      <c r="C58" s="287" t="s">
        <v>1218</v>
      </c>
      <c r="D58" s="287" t="s">
        <v>13231</v>
      </c>
      <c r="E58" s="287" t="s">
        <v>14217</v>
      </c>
      <c r="F58" s="337" t="s">
        <v>15119</v>
      </c>
      <c r="G58" s="347" t="s">
        <v>15282</v>
      </c>
      <c r="H58" s="287" t="s">
        <v>14549</v>
      </c>
      <c r="I58" s="287" t="s">
        <v>14604</v>
      </c>
      <c r="J58" s="287" t="s">
        <v>15373</v>
      </c>
      <c r="K58" s="281" t="s">
        <v>14663</v>
      </c>
      <c r="L58" s="293" t="s">
        <v>14721</v>
      </c>
      <c r="M58" s="287" t="s">
        <v>14786</v>
      </c>
    </row>
    <row r="59" spans="1:13" ht="81">
      <c r="A59" s="287" t="str">
        <f t="shared" si="4"/>
        <v>InstructionsA62</v>
      </c>
      <c r="B59" s="287" t="s">
        <v>532</v>
      </c>
      <c r="C59" s="287" t="s">
        <v>1219</v>
      </c>
      <c r="D59" s="287" t="s">
        <v>2393</v>
      </c>
      <c r="E59" s="287" t="s">
        <v>14218</v>
      </c>
      <c r="F59" s="337" t="s">
        <v>14330</v>
      </c>
      <c r="G59" s="290" t="s">
        <v>2433</v>
      </c>
      <c r="H59" s="287" t="s">
        <v>2434</v>
      </c>
      <c r="I59" s="287" t="s">
        <v>2435</v>
      </c>
      <c r="J59" s="287" t="s">
        <v>15374</v>
      </c>
      <c r="K59" s="281" t="s">
        <v>2436</v>
      </c>
      <c r="L59" s="293" t="s">
        <v>2437</v>
      </c>
      <c r="M59" s="287" t="s">
        <v>2438</v>
      </c>
    </row>
    <row r="60" spans="1:13" ht="162">
      <c r="A60" s="287" t="str">
        <f t="shared" si="4"/>
        <v>InstructionsA63</v>
      </c>
      <c r="B60" s="287" t="s">
        <v>532</v>
      </c>
      <c r="C60" s="287" t="s">
        <v>1220</v>
      </c>
      <c r="D60" s="287" t="s">
        <v>13234</v>
      </c>
      <c r="E60" s="287" t="s">
        <v>14219</v>
      </c>
      <c r="F60" s="337" t="s">
        <v>14331</v>
      </c>
      <c r="G60" s="290" t="s">
        <v>14490</v>
      </c>
      <c r="H60" s="287" t="s">
        <v>14550</v>
      </c>
      <c r="I60" s="287" t="s">
        <v>15078</v>
      </c>
      <c r="J60" s="287" t="s">
        <v>15375</v>
      </c>
      <c r="K60" s="281" t="s">
        <v>14664</v>
      </c>
      <c r="L60" s="293" t="s">
        <v>14722</v>
      </c>
      <c r="M60" s="287" t="s">
        <v>14787</v>
      </c>
    </row>
    <row r="61" spans="1:13" ht="189">
      <c r="A61" s="287" t="str">
        <f t="shared" si="4"/>
        <v>InstructionsA64</v>
      </c>
      <c r="B61" s="287" t="s">
        <v>532</v>
      </c>
      <c r="C61" s="287" t="s">
        <v>1221</v>
      </c>
      <c r="D61" s="287" t="s">
        <v>13235</v>
      </c>
      <c r="E61" s="287" t="s">
        <v>14220</v>
      </c>
      <c r="F61" s="337" t="s">
        <v>14332</v>
      </c>
      <c r="G61" s="290" t="s">
        <v>14491</v>
      </c>
      <c r="H61" s="287" t="s">
        <v>14551</v>
      </c>
      <c r="I61" s="287" t="s">
        <v>15079</v>
      </c>
      <c r="J61" s="287" t="s">
        <v>15376</v>
      </c>
      <c r="K61" s="281" t="s">
        <v>14665</v>
      </c>
      <c r="L61" s="293" t="s">
        <v>14723</v>
      </c>
      <c r="M61" s="287" t="s">
        <v>14788</v>
      </c>
    </row>
    <row r="62" spans="1:13" ht="116">
      <c r="A62" s="287" t="str">
        <f t="shared" si="4"/>
        <v>InstructionsA65</v>
      </c>
      <c r="B62" s="287" t="s">
        <v>532</v>
      </c>
      <c r="C62" s="287" t="s">
        <v>638</v>
      </c>
      <c r="D62" s="287" t="s">
        <v>12485</v>
      </c>
      <c r="E62" s="287" t="s">
        <v>14221</v>
      </c>
      <c r="F62" s="332" t="s">
        <v>14333</v>
      </c>
      <c r="G62" s="343" t="s">
        <v>14492</v>
      </c>
      <c r="H62" s="295" t="s">
        <v>14552</v>
      </c>
      <c r="I62" s="295" t="s">
        <v>14605</v>
      </c>
      <c r="J62" s="335" t="s">
        <v>15377</v>
      </c>
      <c r="K62" s="296" t="s">
        <v>14666</v>
      </c>
      <c r="L62" s="297" t="s">
        <v>14724</v>
      </c>
      <c r="M62" s="295" t="s">
        <v>14789</v>
      </c>
    </row>
    <row r="63" spans="1:13" ht="40.5">
      <c r="A63" s="287" t="str">
        <f t="shared" si="4"/>
        <v>InstructionsA66</v>
      </c>
      <c r="B63" s="287" t="s">
        <v>532</v>
      </c>
      <c r="C63" s="287" t="s">
        <v>639</v>
      </c>
      <c r="D63" s="287" t="s">
        <v>640</v>
      </c>
      <c r="E63" s="287" t="s">
        <v>15031</v>
      </c>
      <c r="F63" s="337" t="s">
        <v>14334</v>
      </c>
      <c r="G63" s="290" t="s">
        <v>642</v>
      </c>
      <c r="H63" s="287" t="s">
        <v>339</v>
      </c>
      <c r="I63" s="287" t="s">
        <v>76</v>
      </c>
      <c r="J63" s="287" t="s">
        <v>643</v>
      </c>
      <c r="K63" s="281" t="s">
        <v>191</v>
      </c>
      <c r="L63" s="293" t="s">
        <v>644</v>
      </c>
      <c r="M63" s="287" t="s">
        <v>14790</v>
      </c>
    </row>
    <row r="64" spans="1:13" ht="202.5">
      <c r="A64" s="287" t="str">
        <f t="shared" si="4"/>
        <v>InstructionsA67</v>
      </c>
      <c r="B64" s="287" t="s">
        <v>532</v>
      </c>
      <c r="C64" s="287" t="s">
        <v>641</v>
      </c>
      <c r="D64" s="287" t="s">
        <v>648</v>
      </c>
      <c r="E64" s="287" t="s">
        <v>14222</v>
      </c>
      <c r="F64" s="337" t="s">
        <v>14335</v>
      </c>
      <c r="G64" s="290" t="s">
        <v>14493</v>
      </c>
      <c r="H64" s="172" t="s">
        <v>14553</v>
      </c>
      <c r="I64" s="287" t="s">
        <v>14606</v>
      </c>
      <c r="J64" s="287" t="s">
        <v>1363</v>
      </c>
      <c r="K64" s="281" t="s">
        <v>14667</v>
      </c>
      <c r="L64" s="293" t="s">
        <v>14725</v>
      </c>
      <c r="M64" s="287" t="s">
        <v>14791</v>
      </c>
    </row>
    <row r="65" spans="1:15" ht="27">
      <c r="A65" s="287" t="str">
        <f t="shared" si="4"/>
        <v>InstructionsA68</v>
      </c>
      <c r="B65" s="287" t="s">
        <v>532</v>
      </c>
      <c r="C65" s="287" t="s">
        <v>2509</v>
      </c>
      <c r="D65" s="287" t="s">
        <v>916</v>
      </c>
      <c r="E65" s="282" t="s">
        <v>13393</v>
      </c>
      <c r="F65" s="337" t="s">
        <v>14336</v>
      </c>
      <c r="G65" s="290" t="s">
        <v>1026</v>
      </c>
      <c r="H65" s="172" t="s">
        <v>340</v>
      </c>
      <c r="I65" s="287" t="s">
        <v>1172</v>
      </c>
      <c r="J65" s="287" t="s">
        <v>1173</v>
      </c>
      <c r="K65" s="281" t="s">
        <v>15144</v>
      </c>
      <c r="L65" s="293" t="s">
        <v>1256</v>
      </c>
      <c r="M65" s="287" t="s">
        <v>14792</v>
      </c>
    </row>
    <row r="66" spans="1:15" ht="310.5">
      <c r="A66" s="287" t="str">
        <f t="shared" si="4"/>
        <v>InstructionsA69</v>
      </c>
      <c r="B66" s="287" t="s">
        <v>532</v>
      </c>
      <c r="C66" s="287" t="s">
        <v>645</v>
      </c>
      <c r="D66" s="287" t="s">
        <v>13239</v>
      </c>
      <c r="E66" s="319" t="s">
        <v>13394</v>
      </c>
      <c r="F66" s="337" t="s">
        <v>14337</v>
      </c>
      <c r="G66" s="348" t="s">
        <v>13574</v>
      </c>
      <c r="H66" s="172" t="s">
        <v>13518</v>
      </c>
      <c r="I66" s="287" t="s">
        <v>14607</v>
      </c>
      <c r="J66" s="287" t="s">
        <v>13546</v>
      </c>
      <c r="K66" s="281" t="s">
        <v>13363</v>
      </c>
      <c r="L66" s="293" t="s">
        <v>13526</v>
      </c>
      <c r="M66" s="287" t="s">
        <v>13510</v>
      </c>
    </row>
    <row r="67" spans="1:15" ht="148.5">
      <c r="A67" s="287" t="str">
        <f t="shared" si="4"/>
        <v>InstructionsA70</v>
      </c>
      <c r="B67" s="287" t="s">
        <v>532</v>
      </c>
      <c r="C67" s="287" t="s">
        <v>2510</v>
      </c>
      <c r="D67" s="287" t="s">
        <v>13236</v>
      </c>
      <c r="E67" s="319" t="s">
        <v>14223</v>
      </c>
      <c r="F67" s="337" t="s">
        <v>14338</v>
      </c>
      <c r="G67" s="290" t="s">
        <v>14494</v>
      </c>
      <c r="H67" s="172" t="s">
        <v>13519</v>
      </c>
      <c r="I67" s="287" t="s">
        <v>13560</v>
      </c>
      <c r="J67" s="287" t="s">
        <v>13547</v>
      </c>
      <c r="K67" s="281" t="s">
        <v>13364</v>
      </c>
      <c r="L67" s="293" t="s">
        <v>13527</v>
      </c>
      <c r="M67" s="287" t="s">
        <v>13511</v>
      </c>
    </row>
    <row r="68" spans="1:15" ht="148.5">
      <c r="A68" s="287" t="str">
        <f t="shared" si="4"/>
        <v>InstructionsA71</v>
      </c>
      <c r="B68" s="287" t="s">
        <v>532</v>
      </c>
      <c r="C68" s="287" t="s">
        <v>646</v>
      </c>
      <c r="D68" s="287" t="s">
        <v>13237</v>
      </c>
      <c r="E68" s="319" t="s">
        <v>14224</v>
      </c>
      <c r="F68" s="337" t="s">
        <v>14339</v>
      </c>
      <c r="G68" s="348" t="s">
        <v>13575</v>
      </c>
      <c r="H68" s="172" t="s">
        <v>13520</v>
      </c>
      <c r="I68" s="287" t="s">
        <v>13561</v>
      </c>
      <c r="J68" s="287" t="s">
        <v>13548</v>
      </c>
      <c r="K68" s="281" t="s">
        <v>13365</v>
      </c>
      <c r="L68" s="293" t="s">
        <v>13528</v>
      </c>
      <c r="M68" s="287" t="s">
        <v>13512</v>
      </c>
    </row>
    <row r="69" spans="1:15" ht="297">
      <c r="A69" s="287" t="str">
        <f t="shared" si="4"/>
        <v>InstructionsA72</v>
      </c>
      <c r="B69" s="287" t="s">
        <v>532</v>
      </c>
      <c r="C69" s="287" t="s">
        <v>647</v>
      </c>
      <c r="D69" s="287" t="s">
        <v>13238</v>
      </c>
      <c r="E69" s="319" t="s">
        <v>14225</v>
      </c>
      <c r="F69" s="337" t="s">
        <v>14340</v>
      </c>
      <c r="G69" s="290" t="s">
        <v>14495</v>
      </c>
      <c r="H69" s="172" t="s">
        <v>13521</v>
      </c>
      <c r="I69" s="287" t="s">
        <v>13562</v>
      </c>
      <c r="J69" s="287" t="s">
        <v>13549</v>
      </c>
      <c r="K69" s="281" t="s">
        <v>13366</v>
      </c>
      <c r="L69" s="293" t="s">
        <v>13529</v>
      </c>
      <c r="M69" s="287" t="s">
        <v>13513</v>
      </c>
    </row>
    <row r="70" spans="1:15" ht="94.5">
      <c r="A70" s="287" t="str">
        <f t="shared" si="4"/>
        <v>InstructionsA73</v>
      </c>
      <c r="B70" s="287" t="s">
        <v>532</v>
      </c>
      <c r="C70" s="287" t="s">
        <v>2565</v>
      </c>
      <c r="D70" s="287" t="s">
        <v>936</v>
      </c>
      <c r="E70" s="319" t="s">
        <v>13395</v>
      </c>
      <c r="F70" s="337" t="s">
        <v>14341</v>
      </c>
      <c r="G70" s="290" t="s">
        <v>826</v>
      </c>
      <c r="H70" s="172" t="s">
        <v>136</v>
      </c>
      <c r="I70" s="287" t="s">
        <v>77</v>
      </c>
      <c r="J70" s="287" t="s">
        <v>1364</v>
      </c>
      <c r="K70" s="281" t="s">
        <v>1123</v>
      </c>
      <c r="L70" s="293" t="s">
        <v>1257</v>
      </c>
      <c r="M70" s="287" t="s">
        <v>14793</v>
      </c>
    </row>
    <row r="71" spans="1:15" ht="40.5">
      <c r="A71" s="287" t="str">
        <f t="shared" si="4"/>
        <v>InstructionsA74</v>
      </c>
      <c r="B71" s="287" t="s">
        <v>532</v>
      </c>
      <c r="C71" s="287" t="s">
        <v>14070</v>
      </c>
      <c r="D71" s="287" t="s">
        <v>937</v>
      </c>
      <c r="E71" s="253" t="s">
        <v>13396</v>
      </c>
      <c r="F71" s="337" t="s">
        <v>14342</v>
      </c>
      <c r="G71" s="290" t="s">
        <v>827</v>
      </c>
      <c r="H71" s="172" t="s">
        <v>137</v>
      </c>
      <c r="I71" s="287" t="s">
        <v>78</v>
      </c>
      <c r="J71" s="287" t="s">
        <v>1046</v>
      </c>
      <c r="K71" s="281" t="s">
        <v>1124</v>
      </c>
      <c r="L71" s="293" t="s">
        <v>1258</v>
      </c>
      <c r="M71" s="287" t="s">
        <v>14794</v>
      </c>
    </row>
    <row r="72" spans="1:15">
      <c r="A72" s="287" t="str">
        <f t="shared" si="4"/>
        <v>DefinitionsB2</v>
      </c>
      <c r="B72" s="287" t="s">
        <v>948</v>
      </c>
      <c r="C72" s="287" t="s">
        <v>995</v>
      </c>
      <c r="D72" s="287" t="s">
        <v>1047</v>
      </c>
      <c r="E72" s="282" t="s">
        <v>15142</v>
      </c>
      <c r="F72" s="337" t="s">
        <v>14343</v>
      </c>
      <c r="G72" s="290" t="s">
        <v>868</v>
      </c>
      <c r="H72" s="172" t="s">
        <v>1047</v>
      </c>
      <c r="I72" s="287" t="s">
        <v>79</v>
      </c>
      <c r="J72" s="287" t="s">
        <v>1048</v>
      </c>
      <c r="K72" s="281" t="s">
        <v>1125</v>
      </c>
      <c r="L72" s="293" t="s">
        <v>593</v>
      </c>
      <c r="M72" s="287" t="s">
        <v>14795</v>
      </c>
    </row>
    <row r="73" spans="1:15" ht="27">
      <c r="A73" s="287" t="str">
        <f t="shared" si="4"/>
        <v>DefinitionsB3</v>
      </c>
      <c r="B73" s="287" t="s">
        <v>948</v>
      </c>
      <c r="C73" s="287" t="s">
        <v>949</v>
      </c>
      <c r="D73" s="287" t="s">
        <v>1000</v>
      </c>
      <c r="E73" s="253" t="s">
        <v>13397</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15143</v>
      </c>
      <c r="F74" s="337" t="s">
        <v>14344</v>
      </c>
      <c r="G74" s="290" t="s">
        <v>15283</v>
      </c>
      <c r="H74" s="172" t="s">
        <v>129</v>
      </c>
      <c r="I74" s="287" t="s">
        <v>80</v>
      </c>
      <c r="J74" s="287" t="s">
        <v>1341</v>
      </c>
      <c r="K74" s="281" t="s">
        <v>192</v>
      </c>
      <c r="L74" s="293" t="s">
        <v>158</v>
      </c>
      <c r="M74" s="287" t="s">
        <v>14796</v>
      </c>
    </row>
    <row r="75" spans="1:15" ht="67.5">
      <c r="A75" s="287" t="str">
        <f t="shared" ref="A75" si="5">B75&amp;C75</f>
        <v>DefinitionsB5</v>
      </c>
      <c r="B75" s="287" t="s">
        <v>948</v>
      </c>
      <c r="C75" s="287" t="s">
        <v>951</v>
      </c>
      <c r="D75" s="287" t="s">
        <v>14096</v>
      </c>
      <c r="E75" s="287" t="s">
        <v>14226</v>
      </c>
      <c r="F75" s="337" t="s">
        <v>14345</v>
      </c>
      <c r="G75" s="290" t="s">
        <v>15284</v>
      </c>
      <c r="H75" s="287" t="s">
        <v>14554</v>
      </c>
      <c r="I75" s="287" t="s">
        <v>14608</v>
      </c>
      <c r="J75" s="287" t="s">
        <v>14951</v>
      </c>
      <c r="K75" s="287" t="s">
        <v>14668</v>
      </c>
      <c r="L75" s="287" t="s">
        <v>14726</v>
      </c>
      <c r="M75" s="287" t="s">
        <v>14797</v>
      </c>
      <c r="N75" s="287" t="s">
        <v>14096</v>
      </c>
      <c r="O75" s="287" t="s">
        <v>14096</v>
      </c>
    </row>
    <row r="76" spans="1:15" ht="27">
      <c r="A76" s="287" t="str">
        <f>B76&amp;C76</f>
        <v>DefinitionsB6</v>
      </c>
      <c r="B76" s="287" t="s">
        <v>948</v>
      </c>
      <c r="C76" s="287" t="s">
        <v>952</v>
      </c>
      <c r="D76" s="287" t="s">
        <v>858</v>
      </c>
      <c r="E76" s="282" t="s">
        <v>565</v>
      </c>
      <c r="F76" s="337" t="s">
        <v>14346</v>
      </c>
      <c r="G76" s="290" t="s">
        <v>629</v>
      </c>
      <c r="H76" s="287" t="s">
        <v>1049</v>
      </c>
      <c r="I76" s="287" t="s">
        <v>81</v>
      </c>
      <c r="J76" s="287" t="s">
        <v>1247</v>
      </c>
      <c r="K76" s="281" t="s">
        <v>1126</v>
      </c>
      <c r="L76" s="293" t="s">
        <v>595</v>
      </c>
      <c r="M76" s="287" t="s">
        <v>13290</v>
      </c>
      <c r="N76" s="185" t="s">
        <v>13267</v>
      </c>
    </row>
    <row r="77" spans="1:15">
      <c r="A77" s="287" t="str">
        <f>B77&amp;C77</f>
        <v>DefinitionsB7</v>
      </c>
      <c r="B77" s="287" t="s">
        <v>948</v>
      </c>
      <c r="C77" s="287" t="s">
        <v>953</v>
      </c>
      <c r="D77" s="287" t="s">
        <v>1004</v>
      </c>
      <c r="E77" s="253" t="s">
        <v>13398</v>
      </c>
      <c r="F77" s="337" t="s">
        <v>14347</v>
      </c>
      <c r="G77" s="290" t="s">
        <v>15261</v>
      </c>
      <c r="H77" s="172" t="s">
        <v>342</v>
      </c>
      <c r="I77" s="287" t="s">
        <v>82</v>
      </c>
      <c r="J77" s="287" t="s">
        <v>1342</v>
      </c>
      <c r="K77" s="281" t="s">
        <v>193</v>
      </c>
      <c r="L77" s="293" t="s">
        <v>159</v>
      </c>
      <c r="M77" s="287" t="s">
        <v>13291</v>
      </c>
      <c r="N77" s="185" t="s">
        <v>13268</v>
      </c>
    </row>
    <row r="78" spans="1:15">
      <c r="A78" s="287" t="str">
        <f>B78&amp;C78</f>
        <v>DefinitionsB8</v>
      </c>
      <c r="B78" s="287" t="s">
        <v>948</v>
      </c>
      <c r="C78" s="287" t="s">
        <v>954</v>
      </c>
      <c r="D78" s="287" t="s">
        <v>1006</v>
      </c>
      <c r="E78" s="253" t="s">
        <v>13292</v>
      </c>
      <c r="F78" s="337" t="s">
        <v>14348</v>
      </c>
      <c r="G78" s="290" t="s">
        <v>1050</v>
      </c>
      <c r="H78" s="172" t="s">
        <v>1051</v>
      </c>
      <c r="I78" s="287" t="s">
        <v>83</v>
      </c>
      <c r="J78" s="287" t="s">
        <v>100</v>
      </c>
      <c r="K78" s="281" t="s">
        <v>194</v>
      </c>
      <c r="L78" s="293" t="s">
        <v>596</v>
      </c>
      <c r="M78" s="287" t="s">
        <v>13293</v>
      </c>
      <c r="N78" s="185" t="s">
        <v>13269</v>
      </c>
    </row>
    <row r="79" spans="1:15" ht="40.5">
      <c r="A79" s="287" t="str">
        <f>B79&amp;C79</f>
        <v>DefinitionsB9</v>
      </c>
      <c r="B79" s="287" t="s">
        <v>948</v>
      </c>
      <c r="C79" s="287" t="s">
        <v>955</v>
      </c>
      <c r="D79" s="287" t="s">
        <v>867</v>
      </c>
      <c r="E79" s="253" t="s">
        <v>13294</v>
      </c>
      <c r="F79" s="337" t="s">
        <v>14349</v>
      </c>
      <c r="G79" s="290" t="s">
        <v>867</v>
      </c>
      <c r="H79" s="287" t="s">
        <v>867</v>
      </c>
      <c r="I79" s="287" t="s">
        <v>867</v>
      </c>
      <c r="J79" s="287" t="s">
        <v>867</v>
      </c>
      <c r="K79" s="281" t="s">
        <v>867</v>
      </c>
      <c r="L79" s="293" t="s">
        <v>867</v>
      </c>
      <c r="M79" s="287" t="s">
        <v>867</v>
      </c>
      <c r="N79" s="185" t="s">
        <v>13270</v>
      </c>
    </row>
    <row r="80" spans="1:15">
      <c r="A80" s="287" t="str">
        <f>B80&amp;C80</f>
        <v>DefinitionsB10</v>
      </c>
      <c r="B80" s="287" t="s">
        <v>948</v>
      </c>
      <c r="C80" s="287" t="s">
        <v>956</v>
      </c>
      <c r="D80" s="287" t="s">
        <v>859</v>
      </c>
      <c r="E80" s="282" t="s">
        <v>865</v>
      </c>
      <c r="F80" s="337" t="s">
        <v>14350</v>
      </c>
      <c r="G80" s="290" t="s">
        <v>1052</v>
      </c>
      <c r="H80" s="287" t="s">
        <v>1053</v>
      </c>
      <c r="I80" s="287" t="s">
        <v>1053</v>
      </c>
      <c r="J80" s="287" t="s">
        <v>1343</v>
      </c>
      <c r="K80" s="281" t="s">
        <v>859</v>
      </c>
      <c r="L80" s="293" t="s">
        <v>1053</v>
      </c>
      <c r="M80" s="287" t="s">
        <v>13295</v>
      </c>
      <c r="N80" s="185" t="s">
        <v>13271</v>
      </c>
    </row>
    <row r="81" spans="1:14" ht="27">
      <c r="A81" s="287" t="str">
        <f t="shared" ref="A81" si="6">B81&amp;C81</f>
        <v>DefinitionsB11</v>
      </c>
      <c r="B81" s="287" t="s">
        <v>948</v>
      </c>
      <c r="C81" s="287" t="s">
        <v>957</v>
      </c>
      <c r="D81" s="287" t="s">
        <v>13288</v>
      </c>
      <c r="E81" s="253" t="s">
        <v>13296</v>
      </c>
      <c r="F81" s="337" t="s">
        <v>14351</v>
      </c>
      <c r="G81" s="290" t="s">
        <v>860</v>
      </c>
      <c r="H81" s="287" t="s">
        <v>1054</v>
      </c>
      <c r="I81" s="287" t="s">
        <v>1055</v>
      </c>
      <c r="J81" s="287" t="s">
        <v>1344</v>
      </c>
      <c r="K81" s="281" t="s">
        <v>195</v>
      </c>
      <c r="L81" s="293" t="s">
        <v>597</v>
      </c>
      <c r="M81" s="287" t="s">
        <v>13297</v>
      </c>
      <c r="N81" s="185" t="s">
        <v>13272</v>
      </c>
    </row>
    <row r="82" spans="1:14">
      <c r="A82" s="287" t="str">
        <f t="shared" ref="A82:A104" si="7">B82&amp;C82</f>
        <v>DefinitionsB12</v>
      </c>
      <c r="B82" s="287" t="s">
        <v>948</v>
      </c>
      <c r="C82" s="287" t="s">
        <v>958</v>
      </c>
      <c r="D82" s="287" t="s">
        <v>1009</v>
      </c>
      <c r="E82" s="253" t="s">
        <v>13399</v>
      </c>
      <c r="F82" s="337" t="s">
        <v>14352</v>
      </c>
      <c r="G82" s="290" t="s">
        <v>358</v>
      </c>
      <c r="H82" s="287" t="s">
        <v>1056</v>
      </c>
      <c r="I82" s="287" t="s">
        <v>84</v>
      </c>
      <c r="J82" s="287" t="s">
        <v>101</v>
      </c>
      <c r="K82" s="281" t="s">
        <v>196</v>
      </c>
      <c r="L82" s="293" t="s">
        <v>598</v>
      </c>
      <c r="M82" s="287" t="s">
        <v>13298</v>
      </c>
      <c r="N82" s="185" t="s">
        <v>13332</v>
      </c>
    </row>
    <row r="83" spans="1:14">
      <c r="A83" s="287" t="str">
        <f t="shared" si="7"/>
        <v>DefinitionsB13</v>
      </c>
      <c r="B83" s="287" t="s">
        <v>948</v>
      </c>
      <c r="C83" s="287" t="s">
        <v>959</v>
      </c>
      <c r="D83" s="287" t="s">
        <v>13289</v>
      </c>
      <c r="E83" s="253" t="s">
        <v>13299</v>
      </c>
      <c r="F83" s="337" t="s">
        <v>14353</v>
      </c>
      <c r="G83" s="290" t="s">
        <v>13300</v>
      </c>
      <c r="H83" s="287" t="s">
        <v>343</v>
      </c>
      <c r="I83" s="287" t="s">
        <v>85</v>
      </c>
      <c r="J83" s="287" t="s">
        <v>102</v>
      </c>
      <c r="K83" s="281" t="s">
        <v>197</v>
      </c>
      <c r="L83" s="293" t="s">
        <v>160</v>
      </c>
      <c r="M83" s="287" t="s">
        <v>13301</v>
      </c>
      <c r="N83" s="185" t="s">
        <v>13321</v>
      </c>
    </row>
    <row r="84" spans="1:14">
      <c r="A84" s="287" t="str">
        <f t="shared" si="7"/>
        <v>DefinitionsB14</v>
      </c>
      <c r="B84" s="287" t="s">
        <v>948</v>
      </c>
      <c r="C84" s="287" t="s">
        <v>960</v>
      </c>
      <c r="D84" s="287" t="s">
        <v>1011</v>
      </c>
      <c r="E84" s="253" t="s">
        <v>13400</v>
      </c>
      <c r="F84" s="337" t="s">
        <v>15356</v>
      </c>
      <c r="G84" s="290" t="s">
        <v>359</v>
      </c>
      <c r="H84" s="287" t="s">
        <v>344</v>
      </c>
      <c r="I84" s="287" t="s">
        <v>86</v>
      </c>
      <c r="J84" s="287" t="s">
        <v>103</v>
      </c>
      <c r="K84" s="281" t="s">
        <v>198</v>
      </c>
      <c r="L84" s="293" t="s">
        <v>161</v>
      </c>
      <c r="M84" s="287" t="s">
        <v>13302</v>
      </c>
      <c r="N84" s="185" t="s">
        <v>13273</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13274</v>
      </c>
    </row>
    <row r="86" spans="1:14" ht="27">
      <c r="A86" s="287" t="str">
        <f t="shared" si="7"/>
        <v>DefinitionsB16</v>
      </c>
      <c r="B86" s="287" t="s">
        <v>948</v>
      </c>
      <c r="C86" s="287" t="s">
        <v>962</v>
      </c>
      <c r="D86" s="287" t="s">
        <v>14117</v>
      </c>
      <c r="E86" s="253" t="s">
        <v>13401</v>
      </c>
      <c r="F86" s="337" t="s">
        <v>15098</v>
      </c>
      <c r="G86" s="290" t="s">
        <v>360</v>
      </c>
      <c r="H86" s="287" t="s">
        <v>15100</v>
      </c>
      <c r="I86" s="287" t="s">
        <v>87</v>
      </c>
      <c r="J86" s="287" t="s">
        <v>15099</v>
      </c>
      <c r="K86" s="281" t="s">
        <v>199</v>
      </c>
      <c r="L86" s="293" t="s">
        <v>1014</v>
      </c>
      <c r="M86" s="287" t="s">
        <v>13303</v>
      </c>
      <c r="N86" s="185" t="s">
        <v>13275</v>
      </c>
    </row>
    <row r="87" spans="1:14">
      <c r="A87" s="287" t="str">
        <f t="shared" si="7"/>
        <v>DefinitionsB17</v>
      </c>
      <c r="B87" s="287" t="s">
        <v>948</v>
      </c>
      <c r="C87" s="287" t="s">
        <v>963</v>
      </c>
      <c r="D87" s="287" t="s">
        <v>1016</v>
      </c>
      <c r="E87" s="253" t="s">
        <v>13304</v>
      </c>
      <c r="F87" s="337" t="s">
        <v>14354</v>
      </c>
      <c r="G87" s="290" t="s">
        <v>13305</v>
      </c>
      <c r="H87" s="287" t="s">
        <v>345</v>
      </c>
      <c r="I87" s="287" t="s">
        <v>88</v>
      </c>
      <c r="J87" s="287" t="s">
        <v>104</v>
      </c>
      <c r="K87" s="281" t="s">
        <v>200</v>
      </c>
      <c r="L87" s="293" t="s">
        <v>162</v>
      </c>
      <c r="M87" s="287" t="s">
        <v>13306</v>
      </c>
      <c r="N87" s="185" t="s">
        <v>13276</v>
      </c>
    </row>
    <row r="88" spans="1:14">
      <c r="A88" s="287" t="str">
        <f t="shared" si="7"/>
        <v>DefinitionsB18</v>
      </c>
      <c r="B88" s="287" t="s">
        <v>948</v>
      </c>
      <c r="C88" s="287" t="s">
        <v>964</v>
      </c>
      <c r="D88" s="287" t="s">
        <v>567</v>
      </c>
      <c r="E88" s="253" t="s">
        <v>13307</v>
      </c>
      <c r="F88" s="337" t="s">
        <v>14355</v>
      </c>
      <c r="G88" s="290" t="s">
        <v>13308</v>
      </c>
      <c r="H88" s="287" t="s">
        <v>346</v>
      </c>
      <c r="I88" s="287" t="s">
        <v>89</v>
      </c>
      <c r="J88" s="287" t="s">
        <v>105</v>
      </c>
      <c r="K88" s="281" t="s">
        <v>201</v>
      </c>
      <c r="L88" s="293" t="s">
        <v>163</v>
      </c>
      <c r="M88" s="287" t="s">
        <v>13309</v>
      </c>
      <c r="N88" s="185" t="s">
        <v>13277</v>
      </c>
    </row>
    <row r="89" spans="1:14" ht="27">
      <c r="A89" s="287" t="str">
        <f t="shared" si="7"/>
        <v>DefinitionsB19</v>
      </c>
      <c r="B89" s="287" t="s">
        <v>948</v>
      </c>
      <c r="C89" s="287" t="s">
        <v>965</v>
      </c>
      <c r="D89" s="287" t="s">
        <v>857</v>
      </c>
      <c r="E89" s="253" t="s">
        <v>13402</v>
      </c>
      <c r="F89" s="337" t="s">
        <v>14356</v>
      </c>
      <c r="G89" s="290" t="s">
        <v>857</v>
      </c>
      <c r="H89" s="287" t="s">
        <v>1057</v>
      </c>
      <c r="I89" s="287" t="s">
        <v>1057</v>
      </c>
      <c r="J89" s="287" t="s">
        <v>857</v>
      </c>
      <c r="K89" s="281" t="s">
        <v>857</v>
      </c>
      <c r="L89" s="293" t="s">
        <v>857</v>
      </c>
      <c r="M89" s="287" t="s">
        <v>857</v>
      </c>
      <c r="N89" s="185" t="s">
        <v>13278</v>
      </c>
    </row>
    <row r="90" spans="1:14">
      <c r="A90" s="287" t="str">
        <f t="shared" si="7"/>
        <v>DefinitionsB20</v>
      </c>
      <c r="B90" s="287" t="s">
        <v>948</v>
      </c>
      <c r="C90" s="287" t="s">
        <v>966</v>
      </c>
      <c r="D90" s="287" t="s">
        <v>946</v>
      </c>
      <c r="E90" s="253" t="s">
        <v>1058</v>
      </c>
      <c r="F90" s="337" t="s">
        <v>14357</v>
      </c>
      <c r="G90" s="290" t="s">
        <v>1059</v>
      </c>
      <c r="H90" s="287" t="s">
        <v>1060</v>
      </c>
      <c r="I90" s="287" t="s">
        <v>1061</v>
      </c>
      <c r="J90" s="287" t="s">
        <v>1062</v>
      </c>
      <c r="K90" s="281" t="s">
        <v>1127</v>
      </c>
      <c r="L90" s="293" t="s">
        <v>599</v>
      </c>
      <c r="M90" s="287" t="s">
        <v>13310</v>
      </c>
      <c r="N90" s="185" t="s">
        <v>13280</v>
      </c>
    </row>
    <row r="91" spans="1:14">
      <c r="A91" s="287" t="str">
        <f t="shared" si="7"/>
        <v>DefinitionsB21</v>
      </c>
      <c r="B91" s="287" t="s">
        <v>948</v>
      </c>
      <c r="C91" s="287" t="s">
        <v>967</v>
      </c>
      <c r="D91" s="287" t="s">
        <v>13246</v>
      </c>
      <c r="E91" s="282" t="s">
        <v>13403</v>
      </c>
      <c r="F91" s="337" t="s">
        <v>13246</v>
      </c>
      <c r="G91" s="290" t="s">
        <v>13246</v>
      </c>
      <c r="H91" s="287" t="s">
        <v>13246</v>
      </c>
      <c r="I91" s="287" t="s">
        <v>13246</v>
      </c>
      <c r="J91" s="287" t="s">
        <v>13246</v>
      </c>
      <c r="K91" s="281" t="s">
        <v>13246</v>
      </c>
      <c r="L91" s="293" t="s">
        <v>13246</v>
      </c>
      <c r="M91" s="287" t="s">
        <v>13246</v>
      </c>
      <c r="N91" s="185" t="s">
        <v>13245</v>
      </c>
    </row>
    <row r="92" spans="1:14" ht="27">
      <c r="A92" s="287" t="str">
        <f t="shared" si="7"/>
        <v>DefinitionsB22</v>
      </c>
      <c r="B92" s="287" t="s">
        <v>948</v>
      </c>
      <c r="C92" s="287" t="s">
        <v>968</v>
      </c>
      <c r="D92" s="287" t="s">
        <v>571</v>
      </c>
      <c r="E92" s="253" t="s">
        <v>13311</v>
      </c>
      <c r="F92" s="337" t="s">
        <v>14358</v>
      </c>
      <c r="G92" s="290" t="s">
        <v>15285</v>
      </c>
      <c r="H92" s="287" t="s">
        <v>347</v>
      </c>
      <c r="I92" s="287" t="s">
        <v>90</v>
      </c>
      <c r="J92" s="287" t="s">
        <v>1345</v>
      </c>
      <c r="K92" s="281" t="s">
        <v>202</v>
      </c>
      <c r="L92" s="293" t="s">
        <v>600</v>
      </c>
      <c r="M92" s="287" t="s">
        <v>13312</v>
      </c>
      <c r="N92" s="185" t="s">
        <v>13284</v>
      </c>
    </row>
    <row r="93" spans="1:14" ht="27">
      <c r="A93" s="287" t="str">
        <f t="shared" si="7"/>
        <v>DefinitionsB23</v>
      </c>
      <c r="B93" s="287" t="s">
        <v>948</v>
      </c>
      <c r="C93" s="287" t="s">
        <v>969</v>
      </c>
      <c r="D93" s="287" t="s">
        <v>13241</v>
      </c>
      <c r="E93" s="253" t="s">
        <v>13404</v>
      </c>
      <c r="F93" s="337" t="s">
        <v>14359</v>
      </c>
      <c r="G93" s="290" t="s">
        <v>14496</v>
      </c>
      <c r="H93" s="287" t="s">
        <v>13322</v>
      </c>
      <c r="I93" s="287" t="s">
        <v>13323</v>
      </c>
      <c r="J93" s="287" t="s">
        <v>13241</v>
      </c>
      <c r="K93" s="281" t="s">
        <v>13367</v>
      </c>
      <c r="L93" s="299" t="s">
        <v>13241</v>
      </c>
      <c r="M93" s="287" t="s">
        <v>13514</v>
      </c>
      <c r="N93" s="185" t="s">
        <v>13353</v>
      </c>
    </row>
    <row r="94" spans="1:14" ht="27">
      <c r="A94" s="287" t="str">
        <f t="shared" si="7"/>
        <v>DefinitionsB24</v>
      </c>
      <c r="B94" s="287" t="s">
        <v>948</v>
      </c>
      <c r="C94" s="287" t="s">
        <v>996</v>
      </c>
      <c r="D94" s="287" t="s">
        <v>13242</v>
      </c>
      <c r="E94" s="253" t="s">
        <v>13405</v>
      </c>
      <c r="F94" s="337" t="s">
        <v>14360</v>
      </c>
      <c r="G94" s="290" t="s">
        <v>14497</v>
      </c>
      <c r="H94" s="287" t="s">
        <v>341</v>
      </c>
      <c r="I94" s="287" t="s">
        <v>13242</v>
      </c>
      <c r="J94" s="287" t="s">
        <v>13242</v>
      </c>
      <c r="K94" s="281" t="s">
        <v>13368</v>
      </c>
      <c r="L94" s="293" t="s">
        <v>13530</v>
      </c>
      <c r="M94" s="287" t="s">
        <v>13515</v>
      </c>
      <c r="N94" s="185" t="s">
        <v>15648</v>
      </c>
    </row>
    <row r="95" spans="1:14" ht="101.5" customHeight="1">
      <c r="A95" s="287" t="str">
        <f t="shared" si="7"/>
        <v>DefinitionsB25</v>
      </c>
      <c r="B95" s="287" t="s">
        <v>948</v>
      </c>
      <c r="C95" s="287" t="s">
        <v>476</v>
      </c>
      <c r="D95" s="287" t="s">
        <v>13240</v>
      </c>
      <c r="E95" s="253" t="s">
        <v>13406</v>
      </c>
      <c r="F95" s="337" t="s">
        <v>14361</v>
      </c>
      <c r="G95" s="290" t="s">
        <v>14498</v>
      </c>
      <c r="H95" s="172" t="s">
        <v>13324</v>
      </c>
      <c r="I95" s="287" t="s">
        <v>13325</v>
      </c>
      <c r="J95" s="287" t="s">
        <v>13550</v>
      </c>
      <c r="K95" s="281" t="s">
        <v>13369</v>
      </c>
      <c r="L95" s="293" t="s">
        <v>594</v>
      </c>
      <c r="M95" s="287" t="s">
        <v>13326</v>
      </c>
      <c r="N95" s="289" t="s">
        <v>15649</v>
      </c>
    </row>
    <row r="96" spans="1:14">
      <c r="A96" s="287" t="str">
        <f t="shared" si="7"/>
        <v>DefinitionsB26</v>
      </c>
      <c r="B96" s="287" t="s">
        <v>948</v>
      </c>
      <c r="C96" s="287" t="s">
        <v>572</v>
      </c>
      <c r="D96" s="287" t="s">
        <v>856</v>
      </c>
      <c r="E96" s="253" t="s">
        <v>13407</v>
      </c>
      <c r="F96" s="337" t="s">
        <v>14362</v>
      </c>
      <c r="G96" s="290" t="s">
        <v>1063</v>
      </c>
      <c r="H96" s="287" t="s">
        <v>856</v>
      </c>
      <c r="I96" s="287" t="s">
        <v>856</v>
      </c>
      <c r="J96" s="287" t="s">
        <v>856</v>
      </c>
      <c r="K96" s="281" t="s">
        <v>856</v>
      </c>
      <c r="L96" s="293" t="s">
        <v>856</v>
      </c>
      <c r="M96" s="287" t="s">
        <v>856</v>
      </c>
      <c r="N96" s="185" t="s">
        <v>13287</v>
      </c>
    </row>
    <row r="97" spans="1:14" ht="27">
      <c r="A97" s="287" t="str">
        <f t="shared" si="7"/>
        <v>DefinitionsB27</v>
      </c>
      <c r="B97" s="287" t="s">
        <v>948</v>
      </c>
      <c r="C97" s="287" t="s">
        <v>575</v>
      </c>
      <c r="D97" s="287" t="s">
        <v>1089</v>
      </c>
      <c r="E97" s="253" t="s">
        <v>1064</v>
      </c>
      <c r="F97" s="337" t="s">
        <v>14363</v>
      </c>
      <c r="G97" s="290" t="s">
        <v>1065</v>
      </c>
      <c r="H97" s="287" t="s">
        <v>1066</v>
      </c>
      <c r="I97" s="287" t="s">
        <v>1067</v>
      </c>
      <c r="J97" s="287" t="s">
        <v>1068</v>
      </c>
      <c r="K97" s="281" t="s">
        <v>1128</v>
      </c>
      <c r="L97" s="293" t="s">
        <v>601</v>
      </c>
      <c r="M97" s="287" t="s">
        <v>13313</v>
      </c>
      <c r="N97" s="185" t="s">
        <v>13327</v>
      </c>
    </row>
    <row r="98" spans="1:14">
      <c r="A98" s="287" t="str">
        <f t="shared" si="7"/>
        <v>DefinitionsB28</v>
      </c>
      <c r="B98" s="287" t="s">
        <v>948</v>
      </c>
      <c r="C98" s="287" t="s">
        <v>578</v>
      </c>
      <c r="D98" s="287" t="s">
        <v>583</v>
      </c>
      <c r="E98" s="253" t="s">
        <v>13314</v>
      </c>
      <c r="F98" s="337" t="s">
        <v>14364</v>
      </c>
      <c r="G98" s="290" t="s">
        <v>361</v>
      </c>
      <c r="H98" s="287" t="s">
        <v>348</v>
      </c>
      <c r="I98" s="287" t="s">
        <v>91</v>
      </c>
      <c r="J98" s="287" t="s">
        <v>106</v>
      </c>
      <c r="K98" s="281" t="s">
        <v>203</v>
      </c>
      <c r="L98" s="293" t="s">
        <v>164</v>
      </c>
      <c r="M98" s="287" t="s">
        <v>13315</v>
      </c>
      <c r="N98" s="185" t="s">
        <v>13338</v>
      </c>
    </row>
    <row r="99" spans="1:14" ht="27">
      <c r="A99" s="287" t="str">
        <f t="shared" si="7"/>
        <v>DefinitionsB29</v>
      </c>
      <c r="B99" s="287" t="s">
        <v>948</v>
      </c>
      <c r="C99" s="287" t="s">
        <v>581</v>
      </c>
      <c r="D99" s="287" t="s">
        <v>584</v>
      </c>
      <c r="E99" s="253" t="s">
        <v>13408</v>
      </c>
      <c r="F99" s="337" t="s">
        <v>14365</v>
      </c>
      <c r="G99" s="290" t="s">
        <v>362</v>
      </c>
      <c r="H99" s="287" t="s">
        <v>1069</v>
      </c>
      <c r="I99" s="287" t="s">
        <v>92</v>
      </c>
      <c r="J99" s="287" t="s">
        <v>107</v>
      </c>
      <c r="K99" s="281" t="s">
        <v>204</v>
      </c>
      <c r="L99" s="293" t="s">
        <v>602</v>
      </c>
      <c r="M99" s="287" t="s">
        <v>13316</v>
      </c>
      <c r="N99" s="185" t="s">
        <v>13339</v>
      </c>
    </row>
    <row r="100" spans="1:14" ht="27">
      <c r="A100" s="287" t="str">
        <f t="shared" si="7"/>
        <v>DefinitionsB30</v>
      </c>
      <c r="B100" s="287" t="s">
        <v>948</v>
      </c>
      <c r="C100" s="287" t="s">
        <v>585</v>
      </c>
      <c r="D100" s="287" t="s">
        <v>587</v>
      </c>
      <c r="E100" s="253" t="s">
        <v>13409</v>
      </c>
      <c r="F100" s="337" t="s">
        <v>14366</v>
      </c>
      <c r="G100" s="290" t="s">
        <v>363</v>
      </c>
      <c r="H100" s="287" t="s">
        <v>1070</v>
      </c>
      <c r="I100" s="287" t="s">
        <v>93</v>
      </c>
      <c r="J100" s="287" t="s">
        <v>108</v>
      </c>
      <c r="K100" s="281" t="s">
        <v>205</v>
      </c>
      <c r="L100" s="293" t="s">
        <v>603</v>
      </c>
      <c r="M100" s="287" t="s">
        <v>13317</v>
      </c>
      <c r="N100" s="185" t="s">
        <v>13340</v>
      </c>
    </row>
    <row r="101" spans="1:14" ht="27">
      <c r="A101" s="287" t="str">
        <f t="shared" si="7"/>
        <v>DefinitionsB31</v>
      </c>
      <c r="B101" s="287" t="s">
        <v>948</v>
      </c>
      <c r="C101" s="287" t="s">
        <v>477</v>
      </c>
      <c r="D101" s="287" t="s">
        <v>588</v>
      </c>
      <c r="E101" s="253" t="s">
        <v>13410</v>
      </c>
      <c r="F101" s="337" t="s">
        <v>14367</v>
      </c>
      <c r="G101" s="290" t="s">
        <v>364</v>
      </c>
      <c r="H101" s="287" t="s">
        <v>1071</v>
      </c>
      <c r="I101" s="287" t="s">
        <v>94</v>
      </c>
      <c r="J101" s="287" t="s">
        <v>109</v>
      </c>
      <c r="K101" s="281" t="s">
        <v>206</v>
      </c>
      <c r="L101" s="293" t="s">
        <v>604</v>
      </c>
      <c r="M101" s="287" t="s">
        <v>13318</v>
      </c>
    </row>
    <row r="102" spans="1:14">
      <c r="A102" s="287" t="str">
        <f t="shared" si="7"/>
        <v>DefinitionsC2</v>
      </c>
      <c r="B102" s="287" t="s">
        <v>948</v>
      </c>
      <c r="C102" s="287" t="s">
        <v>997</v>
      </c>
      <c r="D102" s="287" t="s">
        <v>1072</v>
      </c>
      <c r="E102" s="282" t="s">
        <v>15141</v>
      </c>
      <c r="F102" s="337" t="s">
        <v>14368</v>
      </c>
      <c r="G102" s="290" t="s">
        <v>869</v>
      </c>
      <c r="H102" s="287" t="s">
        <v>1072</v>
      </c>
      <c r="I102" s="287" t="s">
        <v>95</v>
      </c>
      <c r="J102" s="287" t="s">
        <v>1073</v>
      </c>
      <c r="K102" s="281" t="s">
        <v>1129</v>
      </c>
      <c r="L102" s="293" t="s">
        <v>605</v>
      </c>
      <c r="M102" s="287" t="s">
        <v>14798</v>
      </c>
    </row>
    <row r="103" spans="1:14">
      <c r="A103" s="287" t="str">
        <f t="shared" si="7"/>
        <v>DefinitionsC3</v>
      </c>
      <c r="B103" s="287" t="s">
        <v>948</v>
      </c>
      <c r="C103" s="287" t="s">
        <v>970</v>
      </c>
      <c r="D103" s="287" t="s">
        <v>1001</v>
      </c>
      <c r="E103" s="253" t="s">
        <v>13411</v>
      </c>
      <c r="F103" s="337" t="s">
        <v>14369</v>
      </c>
      <c r="G103" s="290" t="s">
        <v>365</v>
      </c>
      <c r="H103" s="287" t="s">
        <v>349</v>
      </c>
      <c r="I103" s="287" t="s">
        <v>96</v>
      </c>
      <c r="J103" s="287" t="s">
        <v>15378</v>
      </c>
      <c r="K103" s="281" t="s">
        <v>207</v>
      </c>
      <c r="L103" s="293" t="s">
        <v>165</v>
      </c>
      <c r="M103" s="287" t="s">
        <v>14799</v>
      </c>
    </row>
    <row r="104" spans="1:14" ht="81">
      <c r="A104" s="287" t="str">
        <f t="shared" si="7"/>
        <v>DefinitionsC4</v>
      </c>
      <c r="B104" s="287" t="s">
        <v>948</v>
      </c>
      <c r="C104" s="287" t="s">
        <v>971</v>
      </c>
      <c r="D104" s="287" t="s">
        <v>1003</v>
      </c>
      <c r="E104" s="253" t="s">
        <v>13974</v>
      </c>
      <c r="F104" s="337" t="s">
        <v>14370</v>
      </c>
      <c r="G104" s="290" t="s">
        <v>15286</v>
      </c>
      <c r="H104" s="287" t="s">
        <v>350</v>
      </c>
      <c r="I104" s="287" t="s">
        <v>97</v>
      </c>
      <c r="J104" s="287" t="s">
        <v>1346</v>
      </c>
      <c r="K104" s="281" t="s">
        <v>208</v>
      </c>
      <c r="L104" s="293" t="s">
        <v>166</v>
      </c>
      <c r="M104" s="287" t="s">
        <v>14800</v>
      </c>
    </row>
    <row r="105" spans="1:14" ht="82.5" customHeight="1">
      <c r="A105" s="287" t="str">
        <f t="shared" ref="A105" si="8">B105&amp;C105</f>
        <v>DefinitionsC5</v>
      </c>
      <c r="B105" s="287" t="s">
        <v>948</v>
      </c>
      <c r="C105" s="287" t="s">
        <v>972</v>
      </c>
      <c r="D105" s="292" t="s">
        <v>14116</v>
      </c>
      <c r="E105" s="253" t="s">
        <v>14971</v>
      </c>
      <c r="F105" s="337" t="s">
        <v>15120</v>
      </c>
      <c r="G105" s="290" t="s">
        <v>14972</v>
      </c>
      <c r="H105" s="287" t="s">
        <v>14974</v>
      </c>
      <c r="I105" s="287" t="s">
        <v>14976</v>
      </c>
      <c r="J105" s="287" t="s">
        <v>14973</v>
      </c>
      <c r="K105" s="281" t="s">
        <v>14975</v>
      </c>
      <c r="L105" s="293" t="s">
        <v>14977</v>
      </c>
      <c r="M105" s="287" t="s">
        <v>14978</v>
      </c>
    </row>
    <row r="106" spans="1:14" ht="189">
      <c r="A106" s="287" t="str">
        <f t="shared" ref="A106:A137" si="9">B106&amp;C106</f>
        <v>DefinitionsC6</v>
      </c>
      <c r="B106" s="287" t="s">
        <v>948</v>
      </c>
      <c r="C106" s="287" t="s">
        <v>973</v>
      </c>
      <c r="D106" s="289" t="s">
        <v>1122</v>
      </c>
      <c r="E106" s="318" t="s">
        <v>13412</v>
      </c>
      <c r="F106" s="338" t="s">
        <v>14371</v>
      </c>
      <c r="G106" s="341" t="s">
        <v>14499</v>
      </c>
      <c r="H106" s="289" t="s">
        <v>14555</v>
      </c>
      <c r="I106" s="289" t="s">
        <v>14609</v>
      </c>
      <c r="J106" s="289" t="s">
        <v>1365</v>
      </c>
      <c r="K106" s="283" t="s">
        <v>14669</v>
      </c>
      <c r="L106" s="294" t="s">
        <v>14727</v>
      </c>
      <c r="M106" s="289" t="s">
        <v>14801</v>
      </c>
    </row>
    <row r="107" spans="1:14" ht="135">
      <c r="A107" s="287" t="str">
        <f t="shared" si="9"/>
        <v>DefinitionsC7</v>
      </c>
      <c r="B107" s="287" t="s">
        <v>948</v>
      </c>
      <c r="C107" s="287" t="s">
        <v>974</v>
      </c>
      <c r="D107" s="287" t="s">
        <v>1005</v>
      </c>
      <c r="E107" s="253" t="s">
        <v>13413</v>
      </c>
      <c r="F107" s="337" t="s">
        <v>15121</v>
      </c>
      <c r="G107" s="290" t="s">
        <v>366</v>
      </c>
      <c r="H107" s="287" t="s">
        <v>14556</v>
      </c>
      <c r="I107" s="287" t="s">
        <v>98</v>
      </c>
      <c r="J107" s="287" t="s">
        <v>1366</v>
      </c>
      <c r="K107" s="281" t="s">
        <v>319</v>
      </c>
      <c r="L107" s="293" t="s">
        <v>13531</v>
      </c>
      <c r="M107" s="287" t="s">
        <v>13268</v>
      </c>
    </row>
    <row r="108" spans="1:14" ht="148.5">
      <c r="A108" s="287" t="str">
        <f t="shared" si="9"/>
        <v>DefinitionsC8</v>
      </c>
      <c r="B108" s="287" t="s">
        <v>948</v>
      </c>
      <c r="C108" s="287" t="s">
        <v>975</v>
      </c>
      <c r="D108" s="287" t="s">
        <v>1007</v>
      </c>
      <c r="E108" s="253" t="s">
        <v>13414</v>
      </c>
      <c r="F108" s="337" t="s">
        <v>14372</v>
      </c>
      <c r="G108" s="290" t="s">
        <v>15287</v>
      </c>
      <c r="H108" s="172" t="s">
        <v>277</v>
      </c>
      <c r="I108" s="287" t="s">
        <v>99</v>
      </c>
      <c r="J108" s="287" t="s">
        <v>1367</v>
      </c>
      <c r="K108" s="281" t="s">
        <v>320</v>
      </c>
      <c r="L108" s="293" t="s">
        <v>167</v>
      </c>
      <c r="M108" s="287" t="s">
        <v>13269</v>
      </c>
    </row>
    <row r="109" spans="1:14" ht="67.5">
      <c r="A109" s="287" t="str">
        <f t="shared" si="9"/>
        <v>DefinitionsC9</v>
      </c>
      <c r="B109" s="287" t="s">
        <v>948</v>
      </c>
      <c r="C109" s="287" t="s">
        <v>976</v>
      </c>
      <c r="D109" s="287" t="s">
        <v>945</v>
      </c>
      <c r="E109" s="253" t="s">
        <v>13415</v>
      </c>
      <c r="F109" s="337" t="s">
        <v>14373</v>
      </c>
      <c r="G109" s="290" t="s">
        <v>14500</v>
      </c>
      <c r="H109" s="287" t="s">
        <v>14557</v>
      </c>
      <c r="I109" s="287" t="s">
        <v>14610</v>
      </c>
      <c r="J109" s="287" t="s">
        <v>1074</v>
      </c>
      <c r="K109" s="281" t="s">
        <v>321</v>
      </c>
      <c r="L109" s="293" t="s">
        <v>606</v>
      </c>
      <c r="M109" s="287" t="s">
        <v>13270</v>
      </c>
    </row>
    <row r="110" spans="1:14">
      <c r="A110" s="287" t="str">
        <f t="shared" si="9"/>
        <v>DefinitionsC10</v>
      </c>
      <c r="B110" s="287" t="s">
        <v>948</v>
      </c>
      <c r="C110" s="287" t="s">
        <v>977</v>
      </c>
      <c r="D110" s="287" t="s">
        <v>1222</v>
      </c>
      <c r="E110" s="253" t="s">
        <v>865</v>
      </c>
      <c r="F110" s="337" t="s">
        <v>14374</v>
      </c>
      <c r="G110" s="290" t="s">
        <v>1075</v>
      </c>
      <c r="H110" s="287" t="s">
        <v>1076</v>
      </c>
      <c r="I110" s="287" t="s">
        <v>1077</v>
      </c>
      <c r="J110" s="287" t="s">
        <v>1078</v>
      </c>
      <c r="K110" s="281" t="s">
        <v>322</v>
      </c>
      <c r="L110" s="293" t="s">
        <v>607</v>
      </c>
      <c r="M110" s="287" t="s">
        <v>13271</v>
      </c>
    </row>
    <row r="111" spans="1:14" ht="135">
      <c r="A111" s="287" t="str">
        <f t="shared" si="9"/>
        <v>DefinitionsC11</v>
      </c>
      <c r="B111" s="287" t="s">
        <v>948</v>
      </c>
      <c r="C111" s="287" t="s">
        <v>978</v>
      </c>
      <c r="D111" s="287" t="s">
        <v>1008</v>
      </c>
      <c r="E111" s="319" t="s">
        <v>13416</v>
      </c>
      <c r="F111" s="337" t="s">
        <v>14375</v>
      </c>
      <c r="G111" s="290" t="s">
        <v>14501</v>
      </c>
      <c r="H111" s="287" t="s">
        <v>14558</v>
      </c>
      <c r="I111" s="287" t="s">
        <v>14611</v>
      </c>
      <c r="J111" s="287" t="s">
        <v>1368</v>
      </c>
      <c r="K111" s="281" t="s">
        <v>323</v>
      </c>
      <c r="L111" s="293" t="s">
        <v>13532</v>
      </c>
      <c r="M111" s="287" t="s">
        <v>13272</v>
      </c>
    </row>
    <row r="112" spans="1:14" ht="108">
      <c r="A112" s="287" t="str">
        <f t="shared" si="9"/>
        <v>DefinitionsC12</v>
      </c>
      <c r="B112" s="287" t="s">
        <v>948</v>
      </c>
      <c r="C112" s="287" t="s">
        <v>979</v>
      </c>
      <c r="D112" s="287" t="s">
        <v>13247</v>
      </c>
      <c r="E112" s="319" t="s">
        <v>13417</v>
      </c>
      <c r="F112" s="337" t="s">
        <v>14376</v>
      </c>
      <c r="G112" s="290" t="s">
        <v>13328</v>
      </c>
      <c r="H112" s="287" t="s">
        <v>13329</v>
      </c>
      <c r="I112" s="287" t="s">
        <v>14612</v>
      </c>
      <c r="J112" s="287" t="s">
        <v>13551</v>
      </c>
      <c r="K112" s="281" t="s">
        <v>13330</v>
      </c>
      <c r="L112" s="293" t="s">
        <v>13331</v>
      </c>
      <c r="M112" s="287" t="s">
        <v>13332</v>
      </c>
    </row>
    <row r="113" spans="1:13" ht="135">
      <c r="A113" s="287" t="str">
        <f t="shared" si="9"/>
        <v>DefinitionsC13</v>
      </c>
      <c r="B113" s="287" t="s">
        <v>948</v>
      </c>
      <c r="C113" s="287" t="s">
        <v>980</v>
      </c>
      <c r="D113" s="287" t="s">
        <v>13248</v>
      </c>
      <c r="E113" s="319" t="s">
        <v>13418</v>
      </c>
      <c r="F113" s="337" t="s">
        <v>14377</v>
      </c>
      <c r="G113" s="290" t="s">
        <v>13333</v>
      </c>
      <c r="H113" s="172" t="s">
        <v>13334</v>
      </c>
      <c r="I113" s="287" t="s">
        <v>13335</v>
      </c>
      <c r="J113" s="287" t="s">
        <v>15379</v>
      </c>
      <c r="K113" s="281" t="s">
        <v>13336</v>
      </c>
      <c r="L113" s="293" t="s">
        <v>13533</v>
      </c>
      <c r="M113" s="287" t="s">
        <v>13321</v>
      </c>
    </row>
    <row r="114" spans="1:13" ht="409.5">
      <c r="A114" s="287" t="str">
        <f t="shared" si="9"/>
        <v>DefinitionsC14</v>
      </c>
      <c r="B114" s="287" t="s">
        <v>948</v>
      </c>
      <c r="C114" s="287" t="s">
        <v>981</v>
      </c>
      <c r="D114" s="287" t="s">
        <v>1010</v>
      </c>
      <c r="E114" s="319" t="s">
        <v>14227</v>
      </c>
      <c r="F114" s="337" t="s">
        <v>15122</v>
      </c>
      <c r="G114" s="290" t="s">
        <v>14502</v>
      </c>
      <c r="H114" s="287" t="s">
        <v>14559</v>
      </c>
      <c r="I114" s="287" t="s">
        <v>14613</v>
      </c>
      <c r="J114" s="287" t="s">
        <v>1347</v>
      </c>
      <c r="K114" s="281" t="s">
        <v>14670</v>
      </c>
      <c r="L114" s="293" t="s">
        <v>14728</v>
      </c>
      <c r="M114" s="287" t="s">
        <v>14802</v>
      </c>
    </row>
    <row r="115" spans="1:13" ht="229.5">
      <c r="A115" s="287" t="str">
        <f t="shared" si="9"/>
        <v>DefinitionsC15</v>
      </c>
      <c r="B115" s="287" t="s">
        <v>948</v>
      </c>
      <c r="C115" s="287" t="s">
        <v>982</v>
      </c>
      <c r="D115" s="287" t="s">
        <v>1013</v>
      </c>
      <c r="E115" s="319" t="s">
        <v>13419</v>
      </c>
      <c r="F115" s="337" t="s">
        <v>14378</v>
      </c>
      <c r="G115" s="290" t="s">
        <v>541</v>
      </c>
      <c r="H115" s="287" t="s">
        <v>278</v>
      </c>
      <c r="I115" s="287" t="s">
        <v>209</v>
      </c>
      <c r="J115" s="287" t="s">
        <v>13552</v>
      </c>
      <c r="K115" s="281" t="s">
        <v>324</v>
      </c>
      <c r="L115" s="293" t="s">
        <v>168</v>
      </c>
      <c r="M115" s="287" t="s">
        <v>13274</v>
      </c>
    </row>
    <row r="116" spans="1:13" ht="108">
      <c r="A116" s="287" t="str">
        <f t="shared" si="9"/>
        <v>DefinitionsC16</v>
      </c>
      <c r="B116" s="287" t="s">
        <v>948</v>
      </c>
      <c r="C116" s="287" t="s">
        <v>983</v>
      </c>
      <c r="D116" s="287" t="s">
        <v>1015</v>
      </c>
      <c r="E116" s="253" t="s">
        <v>13420</v>
      </c>
      <c r="F116" s="337" t="s">
        <v>14379</v>
      </c>
      <c r="G116" s="290" t="s">
        <v>15288</v>
      </c>
      <c r="H116" s="287" t="s">
        <v>279</v>
      </c>
      <c r="I116" s="287" t="s">
        <v>210</v>
      </c>
      <c r="J116" s="287" t="s">
        <v>1348</v>
      </c>
      <c r="K116" s="281" t="s">
        <v>325</v>
      </c>
      <c r="L116" s="293" t="s">
        <v>169</v>
      </c>
      <c r="M116" s="287" t="s">
        <v>13275</v>
      </c>
    </row>
    <row r="117" spans="1:13" ht="310.5">
      <c r="A117" s="287" t="str">
        <f t="shared" si="9"/>
        <v>DefinitionsC17</v>
      </c>
      <c r="B117" s="287" t="s">
        <v>948</v>
      </c>
      <c r="C117" s="287" t="s">
        <v>984</v>
      </c>
      <c r="D117" s="287" t="s">
        <v>1017</v>
      </c>
      <c r="E117" s="319" t="s">
        <v>14228</v>
      </c>
      <c r="F117" s="337" t="s">
        <v>14380</v>
      </c>
      <c r="G117" s="290" t="s">
        <v>14503</v>
      </c>
      <c r="H117" s="287" t="s">
        <v>14560</v>
      </c>
      <c r="I117" s="287" t="s">
        <v>15265</v>
      </c>
      <c r="J117" s="287" t="s">
        <v>1349</v>
      </c>
      <c r="K117" s="281" t="s">
        <v>14671</v>
      </c>
      <c r="L117" s="293" t="s">
        <v>14729</v>
      </c>
      <c r="M117" s="287" t="s">
        <v>14803</v>
      </c>
    </row>
    <row r="118" spans="1:13" ht="202.5">
      <c r="A118" s="287" t="str">
        <f t="shared" si="9"/>
        <v>DefinitionsC18</v>
      </c>
      <c r="B118" s="287" t="s">
        <v>948</v>
      </c>
      <c r="C118" s="287" t="s">
        <v>985</v>
      </c>
      <c r="D118" s="287" t="s">
        <v>566</v>
      </c>
      <c r="E118" s="319" t="s">
        <v>14229</v>
      </c>
      <c r="F118" s="337" t="s">
        <v>14381</v>
      </c>
      <c r="G118" s="290" t="s">
        <v>14504</v>
      </c>
      <c r="H118" s="172" t="s">
        <v>14561</v>
      </c>
      <c r="I118" s="287" t="s">
        <v>14614</v>
      </c>
      <c r="J118" s="287" t="s">
        <v>1350</v>
      </c>
      <c r="K118" s="281" t="s">
        <v>14672</v>
      </c>
      <c r="L118" s="293" t="s">
        <v>14730</v>
      </c>
      <c r="M118" s="287" t="s">
        <v>14804</v>
      </c>
    </row>
    <row r="119" spans="1:13" ht="27">
      <c r="A119" s="287" t="str">
        <f t="shared" si="9"/>
        <v>DefinitionsC19</v>
      </c>
      <c r="B119" s="287" t="s">
        <v>948</v>
      </c>
      <c r="C119" s="287" t="s">
        <v>986</v>
      </c>
      <c r="D119" s="287" t="s">
        <v>568</v>
      </c>
      <c r="E119" s="253" t="s">
        <v>866</v>
      </c>
      <c r="F119" s="330" t="s">
        <v>14382</v>
      </c>
      <c r="G119" s="290" t="s">
        <v>828</v>
      </c>
      <c r="H119" s="287" t="s">
        <v>829</v>
      </c>
      <c r="I119" s="287" t="s">
        <v>211</v>
      </c>
      <c r="J119" s="287" t="s">
        <v>830</v>
      </c>
      <c r="K119" s="281" t="s">
        <v>326</v>
      </c>
      <c r="L119" s="293" t="s">
        <v>608</v>
      </c>
      <c r="M119" s="287" t="s">
        <v>13278</v>
      </c>
    </row>
    <row r="120" spans="1:13" ht="67.5">
      <c r="A120" s="287" t="str">
        <f t="shared" si="9"/>
        <v>DefinitionsC20</v>
      </c>
      <c r="B120" s="287" t="s">
        <v>948</v>
      </c>
      <c r="C120" s="287" t="s">
        <v>987</v>
      </c>
      <c r="D120" s="287" t="s">
        <v>947</v>
      </c>
      <c r="E120" s="253" t="s">
        <v>13279</v>
      </c>
      <c r="F120" s="330" t="s">
        <v>14383</v>
      </c>
      <c r="G120" s="290" t="s">
        <v>831</v>
      </c>
      <c r="H120" s="287" t="s">
        <v>280</v>
      </c>
      <c r="I120" s="287" t="s">
        <v>212</v>
      </c>
      <c r="J120" s="287" t="s">
        <v>832</v>
      </c>
      <c r="K120" s="281" t="s">
        <v>327</v>
      </c>
      <c r="L120" s="293" t="s">
        <v>609</v>
      </c>
      <c r="M120" s="287" t="s">
        <v>13280</v>
      </c>
    </row>
    <row r="121" spans="1:13" ht="27">
      <c r="A121" s="287" t="str">
        <f t="shared" si="9"/>
        <v>DefinitionsC21</v>
      </c>
      <c r="B121" s="287" t="s">
        <v>948</v>
      </c>
      <c r="C121" s="287" t="s">
        <v>988</v>
      </c>
      <c r="D121" s="287" t="s">
        <v>13245</v>
      </c>
      <c r="E121" s="253" t="s">
        <v>13421</v>
      </c>
      <c r="F121" s="330" t="s">
        <v>14384</v>
      </c>
      <c r="G121" s="290" t="s">
        <v>14505</v>
      </c>
      <c r="H121" s="287" t="s">
        <v>13245</v>
      </c>
      <c r="I121" s="287" t="s">
        <v>13245</v>
      </c>
      <c r="J121" s="287" t="s">
        <v>13245</v>
      </c>
      <c r="K121" s="281" t="s">
        <v>13245</v>
      </c>
      <c r="L121" s="293" t="s">
        <v>13245</v>
      </c>
      <c r="M121" s="287" t="s">
        <v>13245</v>
      </c>
    </row>
    <row r="122" spans="1:13" ht="148.5">
      <c r="A122" s="287" t="str">
        <f t="shared" si="9"/>
        <v>DefinitionsC22</v>
      </c>
      <c r="B122" s="287" t="s">
        <v>948</v>
      </c>
      <c r="C122" s="287" t="s">
        <v>989</v>
      </c>
      <c r="D122" s="287" t="s">
        <v>574</v>
      </c>
      <c r="E122" s="319" t="s">
        <v>13422</v>
      </c>
      <c r="F122" s="330" t="s">
        <v>14385</v>
      </c>
      <c r="G122" s="290" t="s">
        <v>13281</v>
      </c>
      <c r="H122" s="287" t="s">
        <v>13282</v>
      </c>
      <c r="I122" s="287" t="s">
        <v>213</v>
      </c>
      <c r="J122" s="287" t="s">
        <v>1351</v>
      </c>
      <c r="K122" s="281" t="s">
        <v>328</v>
      </c>
      <c r="L122" s="293" t="s">
        <v>170</v>
      </c>
      <c r="M122" s="287" t="s">
        <v>13283</v>
      </c>
    </row>
    <row r="123" spans="1:13" ht="108">
      <c r="A123" s="287" t="str">
        <f t="shared" si="9"/>
        <v>DefinitionsC23</v>
      </c>
      <c r="B123" s="287" t="s">
        <v>948</v>
      </c>
      <c r="C123" s="287" t="s">
        <v>990</v>
      </c>
      <c r="D123" s="287" t="s">
        <v>13244</v>
      </c>
      <c r="E123" s="253" t="s">
        <v>13423</v>
      </c>
      <c r="F123" s="337" t="s">
        <v>14386</v>
      </c>
      <c r="G123" s="290" t="s">
        <v>14506</v>
      </c>
      <c r="H123" s="287" t="s">
        <v>13522</v>
      </c>
      <c r="I123" s="287" t="s">
        <v>13563</v>
      </c>
      <c r="J123" s="287" t="s">
        <v>13553</v>
      </c>
      <c r="K123" s="281" t="s">
        <v>13370</v>
      </c>
      <c r="L123" s="293" t="s">
        <v>14731</v>
      </c>
      <c r="M123" s="287" t="s">
        <v>13516</v>
      </c>
    </row>
    <row r="124" spans="1:13" ht="270">
      <c r="A124" s="287" t="str">
        <f t="shared" si="9"/>
        <v>DefinitionsC24</v>
      </c>
      <c r="B124" s="287" t="s">
        <v>948</v>
      </c>
      <c r="C124" s="287" t="s">
        <v>569</v>
      </c>
      <c r="D124" s="287" t="s">
        <v>15080</v>
      </c>
      <c r="E124" s="319" t="s">
        <v>13424</v>
      </c>
      <c r="F124" s="337" t="s">
        <v>15101</v>
      </c>
      <c r="G124" s="290" t="s">
        <v>14507</v>
      </c>
      <c r="H124" s="287" t="s">
        <v>15650</v>
      </c>
      <c r="I124" s="287" t="s">
        <v>13564</v>
      </c>
      <c r="J124" s="287" t="s">
        <v>15102</v>
      </c>
      <c r="K124" s="281" t="s">
        <v>15103</v>
      </c>
      <c r="L124" s="293" t="s">
        <v>15104</v>
      </c>
      <c r="M124" s="287" t="s">
        <v>15105</v>
      </c>
    </row>
    <row r="125" spans="1:13" ht="256.5">
      <c r="A125" s="287" t="str">
        <f t="shared" si="9"/>
        <v>DefinitionsC25</v>
      </c>
      <c r="B125" s="287" t="s">
        <v>948</v>
      </c>
      <c r="C125" s="287" t="s">
        <v>570</v>
      </c>
      <c r="D125" s="287" t="s">
        <v>13243</v>
      </c>
      <c r="E125" s="319" t="s">
        <v>14230</v>
      </c>
      <c r="F125" s="337" t="s">
        <v>14387</v>
      </c>
      <c r="G125" s="290" t="s">
        <v>14508</v>
      </c>
      <c r="H125" s="287" t="s">
        <v>15651</v>
      </c>
      <c r="I125" s="287" t="s">
        <v>14615</v>
      </c>
      <c r="J125" s="287" t="s">
        <v>13554</v>
      </c>
      <c r="K125" s="281" t="s">
        <v>14673</v>
      </c>
      <c r="L125" s="293" t="s">
        <v>14732</v>
      </c>
      <c r="M125" s="287" t="s">
        <v>14805</v>
      </c>
    </row>
    <row r="126" spans="1:13" ht="27">
      <c r="A126" s="287" t="str">
        <f t="shared" si="9"/>
        <v>DefinitionsC26</v>
      </c>
      <c r="B126" s="287" t="s">
        <v>948</v>
      </c>
      <c r="C126" s="287" t="s">
        <v>573</v>
      </c>
      <c r="D126" s="287" t="s">
        <v>577</v>
      </c>
      <c r="E126" s="253" t="s">
        <v>13425</v>
      </c>
      <c r="F126" s="337" t="s">
        <v>14388</v>
      </c>
      <c r="G126" s="290" t="s">
        <v>1079</v>
      </c>
      <c r="H126" s="287" t="s">
        <v>577</v>
      </c>
      <c r="I126" s="287" t="s">
        <v>214</v>
      </c>
      <c r="J126" s="287" t="s">
        <v>577</v>
      </c>
      <c r="K126" s="281" t="s">
        <v>577</v>
      </c>
      <c r="L126" s="293" t="s">
        <v>577</v>
      </c>
      <c r="M126" s="287" t="s">
        <v>13284</v>
      </c>
    </row>
    <row r="127" spans="1:13" ht="135">
      <c r="A127" s="287" t="str">
        <f t="shared" si="9"/>
        <v>DefinitionsC27</v>
      </c>
      <c r="B127" s="287" t="s">
        <v>948</v>
      </c>
      <c r="C127" s="287" t="s">
        <v>576</v>
      </c>
      <c r="D127" s="287" t="s">
        <v>580</v>
      </c>
      <c r="E127" s="319" t="s">
        <v>13426</v>
      </c>
      <c r="F127" s="337" t="s">
        <v>14389</v>
      </c>
      <c r="G127" s="290" t="s">
        <v>13285</v>
      </c>
      <c r="H127" s="287" t="s">
        <v>13286</v>
      </c>
      <c r="I127" s="287" t="s">
        <v>215</v>
      </c>
      <c r="J127" s="287" t="s">
        <v>1369</v>
      </c>
      <c r="K127" s="281" t="s">
        <v>329</v>
      </c>
      <c r="L127" s="293" t="s">
        <v>171</v>
      </c>
      <c r="M127" s="287" t="s">
        <v>13287</v>
      </c>
    </row>
    <row r="128" spans="1:13" ht="81">
      <c r="A128" s="287" t="str">
        <f t="shared" si="9"/>
        <v>DefinitionsC28</v>
      </c>
      <c r="B128" s="287" t="s">
        <v>948</v>
      </c>
      <c r="C128" s="287" t="s">
        <v>579</v>
      </c>
      <c r="D128" s="287" t="s">
        <v>13249</v>
      </c>
      <c r="E128" s="253" t="s">
        <v>13427</v>
      </c>
      <c r="F128" s="337" t="s">
        <v>14390</v>
      </c>
      <c r="G128" s="290" t="s">
        <v>14509</v>
      </c>
      <c r="H128" s="287" t="s">
        <v>13523</v>
      </c>
      <c r="I128" s="287" t="s">
        <v>15081</v>
      </c>
      <c r="J128" s="287" t="s">
        <v>13555</v>
      </c>
      <c r="K128" s="281" t="s">
        <v>13371</v>
      </c>
      <c r="L128" s="293" t="s">
        <v>13534</v>
      </c>
      <c r="M128" s="287" t="s">
        <v>13517</v>
      </c>
    </row>
    <row r="129" spans="1:13" ht="202.5">
      <c r="A129" s="287" t="str">
        <f t="shared" si="9"/>
        <v>DefinitionsC29</v>
      </c>
      <c r="B129" s="287" t="s">
        <v>948</v>
      </c>
      <c r="C129" s="287" t="s">
        <v>582</v>
      </c>
      <c r="D129" s="287" t="s">
        <v>13250</v>
      </c>
      <c r="E129" s="319" t="s">
        <v>13428</v>
      </c>
      <c r="F129" s="337" t="s">
        <v>14391</v>
      </c>
      <c r="G129" s="290" t="s">
        <v>13341</v>
      </c>
      <c r="H129" s="287" t="s">
        <v>13342</v>
      </c>
      <c r="I129" s="287" t="s">
        <v>13343</v>
      </c>
      <c r="J129" s="287" t="s">
        <v>15380</v>
      </c>
      <c r="K129" s="281" t="s">
        <v>13344</v>
      </c>
      <c r="L129" s="293" t="s">
        <v>13345</v>
      </c>
      <c r="M129" s="287" t="s">
        <v>13338</v>
      </c>
    </row>
    <row r="130" spans="1:13" ht="202.5">
      <c r="A130" s="287" t="str">
        <f t="shared" si="9"/>
        <v>DefinitionsC30</v>
      </c>
      <c r="B130" s="287" t="s">
        <v>948</v>
      </c>
      <c r="C130" s="287" t="s">
        <v>586</v>
      </c>
      <c r="D130" s="287" t="s">
        <v>13251</v>
      </c>
      <c r="E130" s="319" t="s">
        <v>14231</v>
      </c>
      <c r="F130" s="337" t="s">
        <v>14392</v>
      </c>
      <c r="G130" s="290" t="s">
        <v>14510</v>
      </c>
      <c r="H130" s="172" t="s">
        <v>13346</v>
      </c>
      <c r="I130" s="287" t="s">
        <v>14616</v>
      </c>
      <c r="J130" s="287" t="s">
        <v>15381</v>
      </c>
      <c r="K130" s="281" t="s">
        <v>13347</v>
      </c>
      <c r="L130" s="293" t="s">
        <v>13348</v>
      </c>
      <c r="M130" s="287" t="s">
        <v>13339</v>
      </c>
    </row>
    <row r="131" spans="1:13" ht="175.5">
      <c r="A131" s="287" t="str">
        <f t="shared" si="9"/>
        <v>DefinitionsC31</v>
      </c>
      <c r="B131" s="287" t="s">
        <v>948</v>
      </c>
      <c r="C131" s="287" t="s">
        <v>14095</v>
      </c>
      <c r="D131" s="287" t="s">
        <v>13252</v>
      </c>
      <c r="E131" s="319" t="s">
        <v>13429</v>
      </c>
      <c r="F131" s="337" t="s">
        <v>14393</v>
      </c>
      <c r="G131" s="290" t="s">
        <v>14511</v>
      </c>
      <c r="H131" s="172" t="s">
        <v>13349</v>
      </c>
      <c r="I131" s="287" t="s">
        <v>13350</v>
      </c>
      <c r="J131" s="287" t="s">
        <v>13556</v>
      </c>
      <c r="K131" s="281" t="s">
        <v>13351</v>
      </c>
      <c r="L131" s="293" t="s">
        <v>13352</v>
      </c>
      <c r="M131" s="287" t="s">
        <v>13340</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13430</v>
      </c>
      <c r="F133" s="337" t="s">
        <v>1871</v>
      </c>
      <c r="G133" s="290" t="s">
        <v>1872</v>
      </c>
      <c r="H133" s="287" t="s">
        <v>1873</v>
      </c>
      <c r="I133" s="287" t="s">
        <v>1874</v>
      </c>
      <c r="J133" s="287" t="s">
        <v>1875</v>
      </c>
      <c r="K133" s="290" t="s">
        <v>1876</v>
      </c>
      <c r="L133" s="299" t="s">
        <v>1877</v>
      </c>
      <c r="M133" s="287" t="s">
        <v>14806</v>
      </c>
    </row>
    <row r="134" spans="1:13" ht="27">
      <c r="A134" s="287" t="str">
        <f t="shared" si="9"/>
        <v>DeclarationI3</v>
      </c>
      <c r="B134" s="287" t="s">
        <v>991</v>
      </c>
      <c r="C134" s="287" t="s">
        <v>1862</v>
      </c>
      <c r="D134" s="287" t="s">
        <v>1863</v>
      </c>
      <c r="E134" s="253" t="s">
        <v>13431</v>
      </c>
      <c r="F134" s="337" t="s">
        <v>1878</v>
      </c>
      <c r="G134" s="290" t="s">
        <v>1879</v>
      </c>
      <c r="H134" s="287" t="s">
        <v>1880</v>
      </c>
      <c r="I134" s="287" t="s">
        <v>1881</v>
      </c>
      <c r="J134" s="287" t="s">
        <v>1882</v>
      </c>
      <c r="K134" s="290" t="s">
        <v>1883</v>
      </c>
      <c r="L134" s="299" t="s">
        <v>1884</v>
      </c>
      <c r="M134" s="287" t="s">
        <v>14807</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14808</v>
      </c>
    </row>
    <row r="136" spans="1:13" ht="40.5">
      <c r="A136" s="287" t="str">
        <f t="shared" si="9"/>
        <v>DeclarationB4</v>
      </c>
      <c r="B136" s="287" t="s">
        <v>991</v>
      </c>
      <c r="C136" s="287" t="s">
        <v>950</v>
      </c>
      <c r="D136" s="287" t="s">
        <v>840</v>
      </c>
      <c r="E136" s="319" t="s">
        <v>13432</v>
      </c>
      <c r="F136" s="337" t="s">
        <v>14394</v>
      </c>
      <c r="G136" s="290" t="s">
        <v>870</v>
      </c>
      <c r="H136" s="287" t="s">
        <v>367</v>
      </c>
      <c r="I136" s="287" t="s">
        <v>216</v>
      </c>
      <c r="J136" s="287" t="s">
        <v>1352</v>
      </c>
      <c r="K136" s="281" t="s">
        <v>330</v>
      </c>
      <c r="L136" s="293" t="s">
        <v>444</v>
      </c>
      <c r="M136" s="287" t="s">
        <v>14809</v>
      </c>
    </row>
    <row r="137" spans="1:13" ht="43.5">
      <c r="A137" s="287" t="str">
        <f t="shared" si="9"/>
        <v>DeclarationB6</v>
      </c>
      <c r="B137" s="287" t="s">
        <v>991</v>
      </c>
      <c r="C137" s="287" t="s">
        <v>952</v>
      </c>
      <c r="D137" s="287" t="s">
        <v>12471</v>
      </c>
      <c r="E137" s="287" t="s">
        <v>14232</v>
      </c>
      <c r="F137" s="332" t="s">
        <v>14395</v>
      </c>
      <c r="G137" s="343" t="s">
        <v>14512</v>
      </c>
      <c r="H137" s="284" t="s">
        <v>14562</v>
      </c>
      <c r="I137" s="295" t="s">
        <v>14617</v>
      </c>
      <c r="J137" s="295" t="s">
        <v>14952</v>
      </c>
      <c r="K137" s="296" t="s">
        <v>14674</v>
      </c>
      <c r="L137" s="297" t="s">
        <v>13535</v>
      </c>
      <c r="M137" s="295" t="s">
        <v>14810</v>
      </c>
    </row>
    <row r="138" spans="1:13" ht="54">
      <c r="A138" s="287" t="str">
        <f t="shared" ref="A138:A168" si="10">B138&amp;C138</f>
        <v>DeclarationB7</v>
      </c>
      <c r="B138" s="287" t="s">
        <v>991</v>
      </c>
      <c r="C138" s="287" t="s">
        <v>953</v>
      </c>
      <c r="D138" s="287" t="s">
        <v>1036</v>
      </c>
      <c r="E138" s="319" t="s">
        <v>917</v>
      </c>
      <c r="F138" s="337" t="s">
        <v>14396</v>
      </c>
      <c r="G138" s="290" t="s">
        <v>918</v>
      </c>
      <c r="H138" s="287" t="s">
        <v>368</v>
      </c>
      <c r="I138" s="287" t="s">
        <v>217</v>
      </c>
      <c r="J138" s="287" t="s">
        <v>1244</v>
      </c>
      <c r="K138" s="281" t="s">
        <v>331</v>
      </c>
      <c r="L138" s="293" t="s">
        <v>445</v>
      </c>
      <c r="M138" s="287" t="s">
        <v>14811</v>
      </c>
    </row>
    <row r="139" spans="1:13">
      <c r="A139" s="287" t="str">
        <f t="shared" si="10"/>
        <v>DeclarationB8</v>
      </c>
      <c r="B139" s="287" t="s">
        <v>991</v>
      </c>
      <c r="C139" s="287" t="s">
        <v>954</v>
      </c>
      <c r="D139" s="287" t="s">
        <v>837</v>
      </c>
      <c r="E139" s="253" t="s">
        <v>13433</v>
      </c>
      <c r="F139" s="337" t="s">
        <v>14397</v>
      </c>
      <c r="G139" s="290" t="s">
        <v>1080</v>
      </c>
      <c r="H139" s="287" t="s">
        <v>871</v>
      </c>
      <c r="I139" s="287" t="s">
        <v>218</v>
      </c>
      <c r="J139" s="287" t="s">
        <v>872</v>
      </c>
      <c r="K139" s="281" t="s">
        <v>332</v>
      </c>
      <c r="L139" s="293" t="s">
        <v>446</v>
      </c>
      <c r="M139" s="287" t="s">
        <v>14812</v>
      </c>
    </row>
    <row r="140" spans="1:13">
      <c r="A140" s="287" t="str">
        <f t="shared" si="10"/>
        <v>DeclarationB9</v>
      </c>
      <c r="B140" s="287" t="s">
        <v>991</v>
      </c>
      <c r="C140" s="287" t="s">
        <v>955</v>
      </c>
      <c r="D140" s="287" t="s">
        <v>493</v>
      </c>
      <c r="E140" s="253" t="s">
        <v>13434</v>
      </c>
      <c r="F140" s="337" t="s">
        <v>14398</v>
      </c>
      <c r="G140" s="290" t="s">
        <v>542</v>
      </c>
      <c r="H140" s="287" t="s">
        <v>873</v>
      </c>
      <c r="I140" s="287" t="s">
        <v>219</v>
      </c>
      <c r="J140" s="287" t="s">
        <v>2188</v>
      </c>
      <c r="K140" s="281" t="s">
        <v>333</v>
      </c>
      <c r="L140" s="293" t="s">
        <v>447</v>
      </c>
      <c r="M140" s="287" t="s">
        <v>14813</v>
      </c>
    </row>
    <row r="141" spans="1:13">
      <c r="A141" s="287" t="str">
        <f t="shared" si="10"/>
        <v>DeclarationB10</v>
      </c>
      <c r="B141" s="287" t="s">
        <v>991</v>
      </c>
      <c r="C141" s="287" t="s">
        <v>508</v>
      </c>
      <c r="D141" s="287" t="s">
        <v>505</v>
      </c>
      <c r="E141" s="253" t="s">
        <v>408</v>
      </c>
      <c r="F141" s="337" t="s">
        <v>14399</v>
      </c>
      <c r="G141" s="290" t="s">
        <v>543</v>
      </c>
      <c r="H141" s="287" t="s">
        <v>509</v>
      </c>
      <c r="I141" s="287" t="s">
        <v>220</v>
      </c>
      <c r="J141" s="287" t="s">
        <v>2189</v>
      </c>
      <c r="K141" s="281" t="s">
        <v>334</v>
      </c>
      <c r="L141" s="293" t="s">
        <v>512</v>
      </c>
      <c r="M141" s="287" t="s">
        <v>14814</v>
      </c>
    </row>
    <row r="142" spans="1:13" ht="27">
      <c r="A142" s="287" t="str">
        <f t="shared" si="10"/>
        <v>DeclarationB10A</v>
      </c>
      <c r="B142" s="287" t="s">
        <v>991</v>
      </c>
      <c r="C142" s="287" t="s">
        <v>1437</v>
      </c>
      <c r="D142" s="287" t="s">
        <v>505</v>
      </c>
      <c r="E142" s="253" t="s">
        <v>408</v>
      </c>
      <c r="F142" s="337" t="s">
        <v>14399</v>
      </c>
      <c r="G142" s="290" t="s">
        <v>543</v>
      </c>
      <c r="H142" s="287" t="s">
        <v>509</v>
      </c>
      <c r="I142" s="287" t="s">
        <v>220</v>
      </c>
      <c r="J142" s="287" t="s">
        <v>2189</v>
      </c>
      <c r="K142" s="281" t="s">
        <v>334</v>
      </c>
      <c r="L142" s="293" t="s">
        <v>512</v>
      </c>
      <c r="M142" s="287" t="s">
        <v>14814</v>
      </c>
    </row>
    <row r="143" spans="1:13" ht="27">
      <c r="A143" s="287" t="str">
        <f t="shared" si="10"/>
        <v>DeclarationB10C</v>
      </c>
      <c r="B143" s="287" t="s">
        <v>991</v>
      </c>
      <c r="C143" s="287" t="s">
        <v>1438</v>
      </c>
      <c r="D143" s="287" t="s">
        <v>506</v>
      </c>
      <c r="E143" s="253" t="s">
        <v>13435</v>
      </c>
      <c r="F143" s="337" t="s">
        <v>14400</v>
      </c>
      <c r="G143" s="290" t="s">
        <v>544</v>
      </c>
      <c r="H143" s="287" t="s">
        <v>510</v>
      </c>
      <c r="I143" s="287" t="s">
        <v>221</v>
      </c>
      <c r="J143" s="287" t="s">
        <v>2190</v>
      </c>
      <c r="K143" s="281" t="s">
        <v>335</v>
      </c>
      <c r="L143" s="293" t="s">
        <v>513</v>
      </c>
      <c r="M143" s="287" t="s">
        <v>14815</v>
      </c>
    </row>
    <row r="144" spans="1:13" ht="27">
      <c r="A144" s="287" t="str">
        <f t="shared" si="10"/>
        <v>DeclarationB10B</v>
      </c>
      <c r="B144" s="287" t="s">
        <v>991</v>
      </c>
      <c r="C144" s="287" t="s">
        <v>1439</v>
      </c>
      <c r="D144" s="287" t="s">
        <v>507</v>
      </c>
      <c r="E144" s="319" t="s">
        <v>13436</v>
      </c>
      <c r="F144" s="337" t="s">
        <v>14401</v>
      </c>
      <c r="G144" s="290" t="s">
        <v>545</v>
      </c>
      <c r="H144" s="287" t="s">
        <v>369</v>
      </c>
      <c r="I144" s="287" t="s">
        <v>222</v>
      </c>
      <c r="J144" s="287" t="s">
        <v>511</v>
      </c>
      <c r="K144" s="281" t="s">
        <v>336</v>
      </c>
      <c r="L144" s="293" t="s">
        <v>514</v>
      </c>
      <c r="M144" s="287" t="s">
        <v>14816</v>
      </c>
    </row>
    <row r="145" spans="1:13" ht="27">
      <c r="A145" s="287" t="str">
        <f t="shared" si="10"/>
        <v>DeclarationD11</v>
      </c>
      <c r="B145" s="287" t="s">
        <v>991</v>
      </c>
      <c r="C145" s="287" t="s">
        <v>1541</v>
      </c>
      <c r="D145" s="287" t="s">
        <v>1540</v>
      </c>
      <c r="E145" s="319" t="s">
        <v>13437</v>
      </c>
      <c r="F145" s="337" t="s">
        <v>1892</v>
      </c>
      <c r="G145" s="290" t="s">
        <v>15289</v>
      </c>
      <c r="H145" s="287" t="s">
        <v>1893</v>
      </c>
      <c r="I145" s="287" t="s">
        <v>1894</v>
      </c>
      <c r="J145" s="287" t="s">
        <v>1895</v>
      </c>
      <c r="K145" s="290" t="s">
        <v>1896</v>
      </c>
      <c r="L145" s="299" t="s">
        <v>1897</v>
      </c>
      <c r="M145" s="287" t="s">
        <v>14817</v>
      </c>
    </row>
    <row r="146" spans="1:13" ht="27">
      <c r="A146" s="287" t="str">
        <f t="shared" si="10"/>
        <v>DeclarationB12</v>
      </c>
      <c r="B146" s="287" t="s">
        <v>991</v>
      </c>
      <c r="C146" s="287" t="s">
        <v>958</v>
      </c>
      <c r="D146" s="287" t="s">
        <v>462</v>
      </c>
      <c r="E146" s="319" t="s">
        <v>13438</v>
      </c>
      <c r="F146" s="337" t="s">
        <v>14402</v>
      </c>
      <c r="G146" s="290" t="s">
        <v>1081</v>
      </c>
      <c r="H146" s="287" t="s">
        <v>370</v>
      </c>
      <c r="I146" s="287" t="s">
        <v>223</v>
      </c>
      <c r="J146" s="287" t="s">
        <v>2191</v>
      </c>
      <c r="K146" s="281" t="s">
        <v>337</v>
      </c>
      <c r="L146" s="293" t="s">
        <v>13536</v>
      </c>
      <c r="M146" s="287" t="s">
        <v>14818</v>
      </c>
    </row>
    <row r="147" spans="1:13" ht="27">
      <c r="A147" s="287" t="str">
        <f t="shared" si="10"/>
        <v>DeclarationB13</v>
      </c>
      <c r="B147" s="287" t="s">
        <v>991</v>
      </c>
      <c r="C147" s="287" t="s">
        <v>959</v>
      </c>
      <c r="D147" s="287" t="s">
        <v>463</v>
      </c>
      <c r="E147" s="319" t="s">
        <v>13439</v>
      </c>
      <c r="F147" s="337" t="s">
        <v>14403</v>
      </c>
      <c r="G147" s="290" t="s">
        <v>546</v>
      </c>
      <c r="H147" s="287" t="s">
        <v>371</v>
      </c>
      <c r="I147" s="287" t="s">
        <v>224</v>
      </c>
      <c r="J147" s="287" t="s">
        <v>2192</v>
      </c>
      <c r="K147" s="281" t="s">
        <v>13567</v>
      </c>
      <c r="L147" s="293" t="s">
        <v>13537</v>
      </c>
      <c r="M147" s="287" t="s">
        <v>14819</v>
      </c>
    </row>
    <row r="148" spans="1:13">
      <c r="A148" s="287" t="str">
        <f t="shared" si="10"/>
        <v>DeclarationB14</v>
      </c>
      <c r="B148" s="287" t="s">
        <v>991</v>
      </c>
      <c r="C148" s="287" t="s">
        <v>960</v>
      </c>
      <c r="D148" s="287" t="s">
        <v>834</v>
      </c>
      <c r="E148" s="253" t="s">
        <v>13440</v>
      </c>
      <c r="F148" s="337" t="s">
        <v>14404</v>
      </c>
      <c r="G148" s="290" t="s">
        <v>1082</v>
      </c>
      <c r="H148" s="287" t="s">
        <v>874</v>
      </c>
      <c r="I148" s="287" t="s">
        <v>225</v>
      </c>
      <c r="J148" s="287" t="s">
        <v>874</v>
      </c>
      <c r="K148" s="281" t="s">
        <v>338</v>
      </c>
      <c r="L148" s="293" t="s">
        <v>448</v>
      </c>
      <c r="M148" s="287" t="s">
        <v>14820</v>
      </c>
    </row>
    <row r="149" spans="1:13">
      <c r="A149" s="287" t="str">
        <f t="shared" si="10"/>
        <v>DeclarationB15</v>
      </c>
      <c r="B149" s="287" t="s">
        <v>991</v>
      </c>
      <c r="C149" s="287" t="s">
        <v>961</v>
      </c>
      <c r="D149" s="287" t="s">
        <v>464</v>
      </c>
      <c r="E149" s="253" t="s">
        <v>13441</v>
      </c>
      <c r="F149" s="337" t="s">
        <v>14405</v>
      </c>
      <c r="G149" s="290" t="s">
        <v>875</v>
      </c>
      <c r="H149" s="287" t="s">
        <v>372</v>
      </c>
      <c r="I149" s="287" t="s">
        <v>226</v>
      </c>
      <c r="J149" s="287" t="s">
        <v>2193</v>
      </c>
      <c r="K149" s="281" t="s">
        <v>13568</v>
      </c>
      <c r="L149" s="293" t="s">
        <v>172</v>
      </c>
      <c r="M149" s="287" t="s">
        <v>14821</v>
      </c>
    </row>
    <row r="150" spans="1:13">
      <c r="A150" s="287" t="str">
        <f t="shared" si="10"/>
        <v>DeclarationB16</v>
      </c>
      <c r="B150" s="287" t="s">
        <v>991</v>
      </c>
      <c r="C150" s="287" t="s">
        <v>962</v>
      </c>
      <c r="D150" s="287" t="s">
        <v>465</v>
      </c>
      <c r="E150" s="253" t="s">
        <v>13442</v>
      </c>
      <c r="F150" s="337" t="s">
        <v>14406</v>
      </c>
      <c r="G150" s="290" t="s">
        <v>1083</v>
      </c>
      <c r="H150" s="287" t="s">
        <v>373</v>
      </c>
      <c r="I150" s="287" t="s">
        <v>227</v>
      </c>
      <c r="J150" s="287" t="s">
        <v>2194</v>
      </c>
      <c r="K150" s="281" t="s">
        <v>13569</v>
      </c>
      <c r="L150" s="293" t="s">
        <v>173</v>
      </c>
      <c r="M150" s="287" t="s">
        <v>14822</v>
      </c>
    </row>
    <row r="151" spans="1:13">
      <c r="A151" s="287" t="str">
        <f t="shared" si="10"/>
        <v>DeclarationB17</v>
      </c>
      <c r="B151" s="287" t="s">
        <v>991</v>
      </c>
      <c r="C151" s="287" t="s">
        <v>963</v>
      </c>
      <c r="D151" s="287" t="s">
        <v>466</v>
      </c>
      <c r="E151" s="253" t="s">
        <v>13443</v>
      </c>
      <c r="F151" s="337" t="s">
        <v>14407</v>
      </c>
      <c r="G151" s="290" t="s">
        <v>547</v>
      </c>
      <c r="H151" s="287" t="s">
        <v>374</v>
      </c>
      <c r="I151" s="287" t="s">
        <v>228</v>
      </c>
      <c r="J151" s="287" t="s">
        <v>2195</v>
      </c>
      <c r="K151" s="281" t="s">
        <v>13570</v>
      </c>
      <c r="L151" s="293" t="s">
        <v>174</v>
      </c>
      <c r="M151" s="287" t="s">
        <v>14823</v>
      </c>
    </row>
    <row r="152" spans="1:13">
      <c r="A152" s="287" t="str">
        <f t="shared" si="10"/>
        <v>DeclarationB18</v>
      </c>
      <c r="B152" s="287" t="s">
        <v>991</v>
      </c>
      <c r="C152" s="287" t="s">
        <v>964</v>
      </c>
      <c r="D152" s="287" t="s">
        <v>497</v>
      </c>
      <c r="E152" s="253" t="s">
        <v>13444</v>
      </c>
      <c r="F152" s="337" t="s">
        <v>14408</v>
      </c>
      <c r="G152" s="290" t="s">
        <v>15290</v>
      </c>
      <c r="H152" s="287" t="s">
        <v>130</v>
      </c>
      <c r="I152" s="287" t="s">
        <v>229</v>
      </c>
      <c r="J152" s="287" t="s">
        <v>1374</v>
      </c>
      <c r="K152" s="281" t="s">
        <v>13571</v>
      </c>
      <c r="L152" s="293" t="s">
        <v>175</v>
      </c>
      <c r="M152" s="287" t="s">
        <v>14824</v>
      </c>
    </row>
    <row r="153" spans="1:13">
      <c r="A153" s="287" t="str">
        <f t="shared" si="10"/>
        <v>DeclarationB19</v>
      </c>
      <c r="B153" s="287" t="s">
        <v>991</v>
      </c>
      <c r="C153" s="287" t="s">
        <v>965</v>
      </c>
      <c r="D153" s="287" t="s">
        <v>498</v>
      </c>
      <c r="E153" s="253" t="s">
        <v>13445</v>
      </c>
      <c r="F153" s="337" t="s">
        <v>14409</v>
      </c>
      <c r="G153" s="290" t="s">
        <v>15291</v>
      </c>
      <c r="H153" s="287" t="s">
        <v>628</v>
      </c>
      <c r="I153" s="287" t="s">
        <v>13565</v>
      </c>
      <c r="J153" s="287" t="s">
        <v>2196</v>
      </c>
      <c r="K153" s="281" t="s">
        <v>13566</v>
      </c>
      <c r="L153" s="293" t="s">
        <v>176</v>
      </c>
      <c r="M153" s="287" t="s">
        <v>14825</v>
      </c>
    </row>
    <row r="154" spans="1:13">
      <c r="A154" s="287" t="str">
        <f t="shared" si="10"/>
        <v>DeclarationB20</v>
      </c>
      <c r="B154" s="287" t="s">
        <v>991</v>
      </c>
      <c r="C154" s="287" t="s">
        <v>966</v>
      </c>
      <c r="D154" s="287" t="s">
        <v>499</v>
      </c>
      <c r="E154" s="253" t="s">
        <v>13446</v>
      </c>
      <c r="F154" s="337" t="s">
        <v>14410</v>
      </c>
      <c r="G154" s="290" t="s">
        <v>15292</v>
      </c>
      <c r="H154" s="287" t="s">
        <v>375</v>
      </c>
      <c r="I154" s="287" t="s">
        <v>230</v>
      </c>
      <c r="J154" s="287" t="s">
        <v>2197</v>
      </c>
      <c r="K154" s="281" t="s">
        <v>13572</v>
      </c>
      <c r="L154" s="293" t="s">
        <v>177</v>
      </c>
      <c r="M154" s="287" t="s">
        <v>14826</v>
      </c>
    </row>
    <row r="155" spans="1:13">
      <c r="A155" s="287" t="str">
        <f t="shared" si="10"/>
        <v>DeclarationB21</v>
      </c>
      <c r="B155" s="287" t="s">
        <v>991</v>
      </c>
      <c r="C155" s="287" t="s">
        <v>967</v>
      </c>
      <c r="D155" s="287" t="s">
        <v>13975</v>
      </c>
      <c r="E155" s="253" t="s">
        <v>13976</v>
      </c>
      <c r="F155" s="326" t="s">
        <v>13977</v>
      </c>
      <c r="G155" s="290" t="s">
        <v>15293</v>
      </c>
      <c r="H155" s="287" t="s">
        <v>376</v>
      </c>
      <c r="I155" s="287" t="s">
        <v>13978</v>
      </c>
      <c r="J155" s="287" t="s">
        <v>13979</v>
      </c>
      <c r="K155" s="281" t="s">
        <v>13980</v>
      </c>
      <c r="L155" s="293" t="s">
        <v>13981</v>
      </c>
      <c r="M155" s="287" t="s">
        <v>13982</v>
      </c>
    </row>
    <row r="156" spans="1:13">
      <c r="A156" s="287" t="str">
        <f t="shared" si="10"/>
        <v>DeclarationB22</v>
      </c>
      <c r="B156" s="287" t="s">
        <v>991</v>
      </c>
      <c r="C156" s="287" t="s">
        <v>968</v>
      </c>
      <c r="D156" s="287" t="s">
        <v>467</v>
      </c>
      <c r="E156" s="282" t="s">
        <v>13447</v>
      </c>
      <c r="F156" s="337" t="s">
        <v>14411</v>
      </c>
      <c r="G156" s="290" t="s">
        <v>548</v>
      </c>
      <c r="H156" s="287" t="s">
        <v>377</v>
      </c>
      <c r="I156" s="287" t="s">
        <v>231</v>
      </c>
      <c r="J156" s="287" t="s">
        <v>1375</v>
      </c>
      <c r="K156" s="281" t="s">
        <v>13573</v>
      </c>
      <c r="L156" s="293" t="s">
        <v>178</v>
      </c>
      <c r="M156" s="287" t="s">
        <v>14827</v>
      </c>
    </row>
    <row r="157" spans="1:13" ht="27">
      <c r="A157" s="287" t="str">
        <f t="shared" si="10"/>
        <v>DeclarationB24</v>
      </c>
      <c r="B157" s="287" t="s">
        <v>991</v>
      </c>
      <c r="C157" s="287" t="s">
        <v>996</v>
      </c>
      <c r="D157" s="287" t="s">
        <v>14106</v>
      </c>
      <c r="E157" s="253" t="s">
        <v>14107</v>
      </c>
      <c r="F157" s="337" t="s">
        <v>14412</v>
      </c>
      <c r="G157" s="290" t="s">
        <v>14108</v>
      </c>
      <c r="H157" s="287" t="s">
        <v>14109</v>
      </c>
      <c r="I157" s="287" t="s">
        <v>14110</v>
      </c>
      <c r="J157" s="287" t="s">
        <v>14111</v>
      </c>
      <c r="K157" s="281" t="s">
        <v>14112</v>
      </c>
      <c r="L157" s="293" t="s">
        <v>14113</v>
      </c>
      <c r="M157" s="287" t="s">
        <v>14114</v>
      </c>
    </row>
    <row r="158" spans="1:13" ht="29">
      <c r="A158" s="287" t="str">
        <f t="shared" si="10"/>
        <v>DeclarationB25</v>
      </c>
      <c r="B158" s="287" t="s">
        <v>991</v>
      </c>
      <c r="C158" s="287" t="s">
        <v>476</v>
      </c>
      <c r="D158" s="289" t="s">
        <v>12496</v>
      </c>
      <c r="E158" s="254" t="s">
        <v>13448</v>
      </c>
      <c r="F158" s="332" t="s">
        <v>14413</v>
      </c>
      <c r="G158" s="343" t="s">
        <v>14513</v>
      </c>
      <c r="H158" s="295" t="s">
        <v>14563</v>
      </c>
      <c r="I158" s="295" t="s">
        <v>14618</v>
      </c>
      <c r="J158" s="295" t="s">
        <v>14953</v>
      </c>
      <c r="K158" s="296" t="s">
        <v>14675</v>
      </c>
      <c r="L158" s="297" t="s">
        <v>13538</v>
      </c>
      <c r="M158" s="295" t="s">
        <v>14828</v>
      </c>
    </row>
    <row r="159" spans="1:13" ht="14.5">
      <c r="A159" s="287" t="str">
        <f t="shared" si="10"/>
        <v>DeclarationB31</v>
      </c>
      <c r="B159" s="287" t="s">
        <v>991</v>
      </c>
      <c r="C159" s="287" t="s">
        <v>477</v>
      </c>
      <c r="D159" s="289" t="s">
        <v>12526</v>
      </c>
      <c r="E159" s="254" t="s">
        <v>12527</v>
      </c>
      <c r="F159" s="332" t="s">
        <v>14414</v>
      </c>
      <c r="G159" s="342" t="s">
        <v>12528</v>
      </c>
      <c r="H159" s="295" t="s">
        <v>14564</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13449</v>
      </c>
      <c r="F160" s="338" t="s">
        <v>14415</v>
      </c>
      <c r="G160" s="341" t="s">
        <v>2377</v>
      </c>
      <c r="H160" s="289" t="s">
        <v>2378</v>
      </c>
      <c r="I160" s="289" t="s">
        <v>2379</v>
      </c>
      <c r="J160" s="289" t="s">
        <v>15382</v>
      </c>
      <c r="K160" s="283" t="s">
        <v>2380</v>
      </c>
      <c r="L160" s="294" t="s">
        <v>2381</v>
      </c>
      <c r="M160" s="289" t="s">
        <v>2382</v>
      </c>
    </row>
    <row r="161" spans="1:13" ht="40.5">
      <c r="A161" s="287" t="str">
        <f t="shared" si="10"/>
        <v>DeclarationB43</v>
      </c>
      <c r="B161" s="287" t="s">
        <v>991</v>
      </c>
      <c r="C161" s="287" t="s">
        <v>479</v>
      </c>
      <c r="D161" s="289" t="s">
        <v>13995</v>
      </c>
      <c r="E161" s="289" t="s">
        <v>14233</v>
      </c>
      <c r="F161" s="338" t="s">
        <v>15123</v>
      </c>
      <c r="G161" s="341" t="s">
        <v>15294</v>
      </c>
      <c r="H161" s="289" t="s">
        <v>14565</v>
      </c>
      <c r="I161" s="289" t="s">
        <v>14619</v>
      </c>
      <c r="J161" s="289" t="s">
        <v>15383</v>
      </c>
      <c r="K161" s="289" t="s">
        <v>14676</v>
      </c>
      <c r="L161" s="289" t="s">
        <v>14733</v>
      </c>
      <c r="M161" s="289" t="s">
        <v>14829</v>
      </c>
    </row>
    <row r="162" spans="1:13" ht="40.5">
      <c r="A162" s="287" t="str">
        <f t="shared" si="10"/>
        <v>DeclarationB49</v>
      </c>
      <c r="B162" s="287" t="s">
        <v>991</v>
      </c>
      <c r="C162" s="287" t="s">
        <v>480</v>
      </c>
      <c r="D162" s="289" t="s">
        <v>13986</v>
      </c>
      <c r="E162" s="282" t="s">
        <v>13987</v>
      </c>
      <c r="F162" s="338" t="s">
        <v>14416</v>
      </c>
      <c r="G162" s="341" t="s">
        <v>13988</v>
      </c>
      <c r="H162" s="289" t="s">
        <v>13989</v>
      </c>
      <c r="I162" s="289" t="s">
        <v>13990</v>
      </c>
      <c r="J162" s="289" t="s">
        <v>13991</v>
      </c>
      <c r="K162" s="283" t="s">
        <v>13992</v>
      </c>
      <c r="L162" s="294" t="s">
        <v>13993</v>
      </c>
      <c r="M162" s="289" t="s">
        <v>13994</v>
      </c>
    </row>
    <row r="163" spans="1:13" ht="29">
      <c r="A163" s="287" t="str">
        <f t="shared" si="10"/>
        <v>DeclarationB55</v>
      </c>
      <c r="B163" s="287" t="s">
        <v>991</v>
      </c>
      <c r="C163" s="287" t="s">
        <v>481</v>
      </c>
      <c r="D163" s="289" t="s">
        <v>13996</v>
      </c>
      <c r="E163" s="320" t="s">
        <v>14234</v>
      </c>
      <c r="F163" s="335" t="s">
        <v>13997</v>
      </c>
      <c r="G163" s="342" t="s">
        <v>13998</v>
      </c>
      <c r="H163" s="284" t="s">
        <v>13999</v>
      </c>
      <c r="I163" s="284" t="s">
        <v>14000</v>
      </c>
      <c r="J163" s="284" t="s">
        <v>14001</v>
      </c>
      <c r="K163" s="296" t="s">
        <v>14002</v>
      </c>
      <c r="L163" s="297" t="s">
        <v>14003</v>
      </c>
      <c r="M163" s="284" t="s">
        <v>14004</v>
      </c>
    </row>
    <row r="164" spans="1:13" ht="29">
      <c r="A164" s="287" t="str">
        <f t="shared" si="10"/>
        <v>DeclarationB61</v>
      </c>
      <c r="B164" s="287" t="s">
        <v>991</v>
      </c>
      <c r="C164" s="287" t="s">
        <v>999</v>
      </c>
      <c r="D164" s="289" t="s">
        <v>14005</v>
      </c>
      <c r="E164" s="318" t="s">
        <v>14006</v>
      </c>
      <c r="F164" s="338" t="s">
        <v>14417</v>
      </c>
      <c r="G164" s="341" t="s">
        <v>14007</v>
      </c>
      <c r="H164" s="289" t="s">
        <v>14008</v>
      </c>
      <c r="I164" s="289" t="s">
        <v>14009</v>
      </c>
      <c r="J164" s="289" t="s">
        <v>14010</v>
      </c>
      <c r="K164" s="283" t="s">
        <v>14011</v>
      </c>
      <c r="L164" s="294" t="s">
        <v>14012</v>
      </c>
      <c r="M164" s="289" t="s">
        <v>14013</v>
      </c>
    </row>
    <row r="165" spans="1:13" ht="40.5">
      <c r="A165" s="287" t="str">
        <f t="shared" si="10"/>
        <v>DeclarationB67</v>
      </c>
      <c r="B165" s="287" t="s">
        <v>991</v>
      </c>
      <c r="C165" s="287" t="s">
        <v>1249</v>
      </c>
      <c r="D165" s="289" t="s">
        <v>14014</v>
      </c>
      <c r="E165" s="318" t="s">
        <v>14015</v>
      </c>
      <c r="F165" s="338" t="s">
        <v>14418</v>
      </c>
      <c r="G165" s="341" t="s">
        <v>15295</v>
      </c>
      <c r="H165" s="289" t="s">
        <v>14016</v>
      </c>
      <c r="I165" s="289" t="s">
        <v>14017</v>
      </c>
      <c r="J165" s="289" t="s">
        <v>14018</v>
      </c>
      <c r="K165" s="283" t="s">
        <v>14019</v>
      </c>
      <c r="L165" s="294" t="s">
        <v>14020</v>
      </c>
      <c r="M165" s="289" t="s">
        <v>14021</v>
      </c>
    </row>
    <row r="166" spans="1:13" ht="27">
      <c r="A166" s="287" t="str">
        <f t="shared" si="10"/>
        <v>DeclarationB73</v>
      </c>
      <c r="B166" s="287" t="s">
        <v>991</v>
      </c>
      <c r="C166" s="287" t="s">
        <v>1259</v>
      </c>
      <c r="D166" s="287" t="s">
        <v>1037</v>
      </c>
      <c r="E166" s="319" t="s">
        <v>13450</v>
      </c>
      <c r="F166" s="337" t="s">
        <v>14419</v>
      </c>
      <c r="G166" s="290" t="s">
        <v>919</v>
      </c>
      <c r="H166" s="287" t="s">
        <v>1237</v>
      </c>
      <c r="I166" s="287" t="s">
        <v>232</v>
      </c>
      <c r="J166" s="287" t="s">
        <v>1245</v>
      </c>
      <c r="K166" s="281" t="s">
        <v>268</v>
      </c>
      <c r="L166" s="293" t="s">
        <v>620</v>
      </c>
      <c r="M166" s="287" t="s">
        <v>14830</v>
      </c>
    </row>
    <row r="167" spans="1:13" ht="27">
      <c r="A167" s="287" t="str">
        <f t="shared" si="10"/>
        <v>DeclarationB75</v>
      </c>
      <c r="B167" s="287" t="s">
        <v>991</v>
      </c>
      <c r="C167" s="287" t="s">
        <v>1260</v>
      </c>
      <c r="D167" s="287" t="s">
        <v>14954</v>
      </c>
      <c r="E167" s="287" t="s">
        <v>14235</v>
      </c>
      <c r="F167" s="337" t="s">
        <v>14420</v>
      </c>
      <c r="G167" s="290" t="s">
        <v>15296</v>
      </c>
      <c r="H167" s="287" t="s">
        <v>14566</v>
      </c>
      <c r="I167" s="287" t="s">
        <v>14620</v>
      </c>
      <c r="J167" s="287" t="s">
        <v>15384</v>
      </c>
      <c r="K167" s="287" t="s">
        <v>14677</v>
      </c>
      <c r="L167" s="287" t="s">
        <v>14734</v>
      </c>
      <c r="M167" s="287" t="s">
        <v>14831</v>
      </c>
    </row>
    <row r="168" spans="1:13" ht="67.5">
      <c r="A168" s="287" t="str">
        <f t="shared" si="10"/>
        <v>DeclarationB77</v>
      </c>
      <c r="B168" s="287" t="s">
        <v>991</v>
      </c>
      <c r="C168" s="287" t="s">
        <v>1261</v>
      </c>
      <c r="D168" s="287" t="s">
        <v>14955</v>
      </c>
      <c r="E168" s="287" t="s">
        <v>14236</v>
      </c>
      <c r="F168" s="337" t="s">
        <v>14421</v>
      </c>
      <c r="G168" s="290" t="s">
        <v>14514</v>
      </c>
      <c r="H168" s="287" t="s">
        <v>14567</v>
      </c>
      <c r="I168" s="287" t="s">
        <v>14621</v>
      </c>
      <c r="J168" s="287" t="s">
        <v>15385</v>
      </c>
      <c r="K168" s="287" t="s">
        <v>14678</v>
      </c>
      <c r="L168" s="287" t="s">
        <v>14735</v>
      </c>
      <c r="M168" s="287" t="s">
        <v>14832</v>
      </c>
    </row>
    <row r="169" spans="1:13" ht="54">
      <c r="A169" s="287" t="str">
        <f t="shared" ref="A169" si="11">B169&amp;C169</f>
        <v>DeclarationB79</v>
      </c>
      <c r="B169" s="287" t="s">
        <v>991</v>
      </c>
      <c r="C169" s="287" t="s">
        <v>482</v>
      </c>
      <c r="D169" s="289" t="s">
        <v>14023</v>
      </c>
      <c r="E169" s="318" t="s">
        <v>14024</v>
      </c>
      <c r="F169" s="338" t="s">
        <v>15124</v>
      </c>
      <c r="G169" s="341" t="s">
        <v>14025</v>
      </c>
      <c r="H169" s="289" t="s">
        <v>14026</v>
      </c>
      <c r="I169" s="289" t="s">
        <v>14027</v>
      </c>
      <c r="J169" s="289" t="s">
        <v>15386</v>
      </c>
      <c r="K169" s="283" t="s">
        <v>14028</v>
      </c>
      <c r="L169" s="294" t="s">
        <v>14029</v>
      </c>
      <c r="M169" s="289" t="s">
        <v>14030</v>
      </c>
    </row>
    <row r="170" spans="1:13" ht="27">
      <c r="A170" s="287" t="str">
        <f t="shared" ref="A170:A205" si="12">B170&amp;C170</f>
        <v>DeclarationB81</v>
      </c>
      <c r="B170" s="287" t="s">
        <v>991</v>
      </c>
      <c r="C170" s="287" t="s">
        <v>483</v>
      </c>
      <c r="D170" s="289" t="s">
        <v>14980</v>
      </c>
      <c r="E170" s="289" t="s">
        <v>14237</v>
      </c>
      <c r="F170" s="338" t="s">
        <v>15125</v>
      </c>
      <c r="G170" s="341" t="s">
        <v>14515</v>
      </c>
      <c r="H170" s="289" t="s">
        <v>14568</v>
      </c>
      <c r="I170" s="289" t="s">
        <v>14622</v>
      </c>
      <c r="J170" s="289" t="s">
        <v>14979</v>
      </c>
      <c r="K170" s="289" t="s">
        <v>14679</v>
      </c>
      <c r="L170" s="289" t="s">
        <v>14736</v>
      </c>
      <c r="M170" s="289" t="s">
        <v>14833</v>
      </c>
    </row>
    <row r="171" spans="1:13" ht="29">
      <c r="A171" s="287" t="str">
        <f t="shared" si="12"/>
        <v>DeclarationB83</v>
      </c>
      <c r="B171" s="287" t="s">
        <v>991</v>
      </c>
      <c r="C171" s="287" t="s">
        <v>484</v>
      </c>
      <c r="D171" s="289" t="s">
        <v>14031</v>
      </c>
      <c r="E171" s="320" t="s">
        <v>14032</v>
      </c>
      <c r="F171" s="332" t="s">
        <v>14422</v>
      </c>
      <c r="G171" s="342" t="s">
        <v>14033</v>
      </c>
      <c r="H171" s="284" t="s">
        <v>14034</v>
      </c>
      <c r="I171" s="284" t="s">
        <v>14035</v>
      </c>
      <c r="J171" s="284" t="s">
        <v>14036</v>
      </c>
      <c r="K171" s="296" t="s">
        <v>14037</v>
      </c>
      <c r="L171" s="297" t="s">
        <v>14038</v>
      </c>
      <c r="M171" s="284" t="s">
        <v>14039</v>
      </c>
    </row>
    <row r="172" spans="1:13" ht="40.5">
      <c r="A172" s="287" t="str">
        <f t="shared" si="12"/>
        <v>DeclarationB85</v>
      </c>
      <c r="B172" s="287" t="s">
        <v>991</v>
      </c>
      <c r="C172" s="287" t="s">
        <v>485</v>
      </c>
      <c r="D172" s="287" t="s">
        <v>14040</v>
      </c>
      <c r="E172" s="319" t="s">
        <v>14041</v>
      </c>
      <c r="F172" s="337" t="s">
        <v>15126</v>
      </c>
      <c r="G172" s="290" t="s">
        <v>14042</v>
      </c>
      <c r="H172" s="287" t="s">
        <v>14043</v>
      </c>
      <c r="I172" s="287" t="s">
        <v>14044</v>
      </c>
      <c r="J172" s="287" t="s">
        <v>15387</v>
      </c>
      <c r="K172" s="281" t="s">
        <v>14045</v>
      </c>
      <c r="L172" s="293" t="s">
        <v>14046</v>
      </c>
      <c r="M172" s="287" t="s">
        <v>14047</v>
      </c>
    </row>
    <row r="173" spans="1:13" ht="27">
      <c r="A173" s="287" t="str">
        <f t="shared" si="12"/>
        <v>DeclarationB87</v>
      </c>
      <c r="B173" s="287" t="s">
        <v>991</v>
      </c>
      <c r="C173" s="287" t="s">
        <v>13984</v>
      </c>
      <c r="D173" s="287" t="s">
        <v>14048</v>
      </c>
      <c r="E173" s="319" t="s">
        <v>14049</v>
      </c>
      <c r="F173" s="337" t="s">
        <v>14423</v>
      </c>
      <c r="G173" s="290" t="s">
        <v>14050</v>
      </c>
      <c r="H173" s="287" t="s">
        <v>14051</v>
      </c>
      <c r="I173" s="287" t="s">
        <v>14052</v>
      </c>
      <c r="J173" s="287" t="s">
        <v>14053</v>
      </c>
      <c r="K173" s="281" t="s">
        <v>14054</v>
      </c>
      <c r="L173" s="293" t="s">
        <v>14055</v>
      </c>
      <c r="M173" s="287" t="s">
        <v>14056</v>
      </c>
    </row>
    <row r="174" spans="1:13" ht="29">
      <c r="A174" s="287" t="str">
        <f t="shared" si="12"/>
        <v>DeclarationB89</v>
      </c>
      <c r="B174" s="287" t="s">
        <v>991</v>
      </c>
      <c r="C174" s="287" t="s">
        <v>13985</v>
      </c>
      <c r="D174" s="287" t="s">
        <v>14139</v>
      </c>
      <c r="E174" s="324" t="s">
        <v>15083</v>
      </c>
      <c r="F174" s="332" t="s">
        <v>15127</v>
      </c>
      <c r="G174" s="324" t="s">
        <v>15084</v>
      </c>
      <c r="H174" s="324" t="s">
        <v>15085</v>
      </c>
      <c r="I174" s="324" t="s">
        <v>15086</v>
      </c>
      <c r="J174" s="324" t="s">
        <v>15087</v>
      </c>
      <c r="K174" s="324" t="s">
        <v>15088</v>
      </c>
      <c r="L174" s="324" t="s">
        <v>15089</v>
      </c>
      <c r="M174" s="324" t="s">
        <v>15090</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14834</v>
      </c>
    </row>
    <row r="176" spans="1:13">
      <c r="A176" s="287" t="str">
        <f t="shared" si="12"/>
        <v>DeclarationB74</v>
      </c>
      <c r="B176" s="287" t="s">
        <v>991</v>
      </c>
      <c r="C176" s="287" t="s">
        <v>13983</v>
      </c>
      <c r="D176" s="287" t="s">
        <v>1038</v>
      </c>
      <c r="E176" s="253" t="s">
        <v>932</v>
      </c>
      <c r="F176" s="337" t="s">
        <v>14424</v>
      </c>
      <c r="G176" s="290" t="s">
        <v>933</v>
      </c>
      <c r="H176" s="287" t="s">
        <v>1038</v>
      </c>
      <c r="I176" s="287" t="s">
        <v>934</v>
      </c>
      <c r="J176" s="287" t="s">
        <v>935</v>
      </c>
      <c r="K176" s="281" t="s">
        <v>931</v>
      </c>
      <c r="L176" s="293" t="s">
        <v>449</v>
      </c>
      <c r="M176" s="287" t="s">
        <v>14835</v>
      </c>
    </row>
    <row r="177" spans="1:13">
      <c r="A177" s="287" t="str">
        <f t="shared" si="12"/>
        <v>DeclarationG25</v>
      </c>
      <c r="B177" s="287" t="s">
        <v>991</v>
      </c>
      <c r="C177" s="287" t="s">
        <v>524</v>
      </c>
      <c r="D177" s="287" t="s">
        <v>835</v>
      </c>
      <c r="E177" s="253" t="s">
        <v>863</v>
      </c>
      <c r="F177" s="337" t="s">
        <v>14425</v>
      </c>
      <c r="G177" s="290" t="s">
        <v>923</v>
      </c>
      <c r="H177" s="287" t="s">
        <v>924</v>
      </c>
      <c r="I177" s="287" t="s">
        <v>925</v>
      </c>
      <c r="J177" s="287" t="s">
        <v>1027</v>
      </c>
      <c r="K177" s="281" t="s">
        <v>926</v>
      </c>
      <c r="L177" s="293" t="s">
        <v>451</v>
      </c>
      <c r="M177" s="287" t="s">
        <v>14836</v>
      </c>
    </row>
    <row r="178" spans="1:13">
      <c r="A178" s="287" t="str">
        <f t="shared" si="12"/>
        <v>DeclarationB26</v>
      </c>
      <c r="B178" s="287" t="s">
        <v>991</v>
      </c>
      <c r="C178" s="287" t="s">
        <v>515</v>
      </c>
      <c r="D178" s="287" t="s">
        <v>1262</v>
      </c>
      <c r="E178" s="253" t="s">
        <v>13451</v>
      </c>
      <c r="F178" s="337" t="s">
        <v>14426</v>
      </c>
      <c r="G178" s="290" t="s">
        <v>1263</v>
      </c>
      <c r="H178" s="287" t="s">
        <v>1264</v>
      </c>
      <c r="I178" s="287" t="s">
        <v>233</v>
      </c>
      <c r="J178" s="287" t="s">
        <v>1265</v>
      </c>
      <c r="K178" s="281" t="s">
        <v>1266</v>
      </c>
      <c r="L178" s="293" t="s">
        <v>1266</v>
      </c>
      <c r="M178" s="287" t="s">
        <v>14837</v>
      </c>
    </row>
    <row r="179" spans="1:13">
      <c r="A179" s="287" t="str">
        <f t="shared" si="12"/>
        <v>DeclarationB27</v>
      </c>
      <c r="B179" s="287" t="s">
        <v>991</v>
      </c>
      <c r="C179" s="287" t="s">
        <v>516</v>
      </c>
      <c r="D179" s="287" t="s">
        <v>1267</v>
      </c>
      <c r="E179" s="253" t="s">
        <v>13452</v>
      </c>
      <c r="F179" s="337" t="s">
        <v>14427</v>
      </c>
      <c r="G179" s="290" t="s">
        <v>1268</v>
      </c>
      <c r="H179" s="287" t="s">
        <v>1269</v>
      </c>
      <c r="I179" s="287" t="s">
        <v>234</v>
      </c>
      <c r="J179" s="287" t="s">
        <v>1270</v>
      </c>
      <c r="K179" s="281" t="s">
        <v>1271</v>
      </c>
      <c r="L179" s="293" t="s">
        <v>1272</v>
      </c>
      <c r="M179" s="287" t="s">
        <v>14838</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14839</v>
      </c>
    </row>
    <row r="181" spans="1:13">
      <c r="A181" s="287" t="str">
        <f t="shared" si="12"/>
        <v>DeclarationB29</v>
      </c>
      <c r="B181" s="287" t="s">
        <v>991</v>
      </c>
      <c r="C181" s="287" t="s">
        <v>518</v>
      </c>
      <c r="D181" s="287" t="s">
        <v>1278</v>
      </c>
      <c r="E181" s="282" t="s">
        <v>13453</v>
      </c>
      <c r="F181" s="337" t="s">
        <v>14428</v>
      </c>
      <c r="G181" s="290" t="s">
        <v>1279</v>
      </c>
      <c r="H181" s="287" t="s">
        <v>1280</v>
      </c>
      <c r="I181" s="287" t="s">
        <v>236</v>
      </c>
      <c r="J181" s="287" t="s">
        <v>1281</v>
      </c>
      <c r="K181" s="281" t="s">
        <v>1282</v>
      </c>
      <c r="L181" s="293" t="s">
        <v>1282</v>
      </c>
      <c r="M181" s="287" t="s">
        <v>14840</v>
      </c>
    </row>
    <row r="182" spans="1:13">
      <c r="A182" s="287" t="str">
        <f t="shared" si="12"/>
        <v>DeclarationB38</v>
      </c>
      <c r="B182" s="287" t="s">
        <v>991</v>
      </c>
      <c r="C182" s="287" t="s">
        <v>519</v>
      </c>
      <c r="D182" s="287" t="s">
        <v>1262</v>
      </c>
      <c r="E182" s="282" t="s">
        <v>13451</v>
      </c>
      <c r="F182" s="337" t="s">
        <v>14426</v>
      </c>
      <c r="G182" s="290" t="s">
        <v>1263</v>
      </c>
      <c r="H182" s="287" t="s">
        <v>1264</v>
      </c>
      <c r="I182" s="287" t="s">
        <v>233</v>
      </c>
      <c r="J182" s="287" t="s">
        <v>1265</v>
      </c>
      <c r="K182" s="281" t="s">
        <v>1266</v>
      </c>
      <c r="L182" s="293" t="s">
        <v>1266</v>
      </c>
      <c r="M182" s="287" t="s">
        <v>14837</v>
      </c>
    </row>
    <row r="183" spans="1:13">
      <c r="A183" s="287" t="str">
        <f t="shared" si="12"/>
        <v>DeclarationB39</v>
      </c>
      <c r="B183" s="287" t="s">
        <v>991</v>
      </c>
      <c r="C183" s="287" t="s">
        <v>520</v>
      </c>
      <c r="D183" s="287" t="s">
        <v>1267</v>
      </c>
      <c r="E183" s="282" t="s">
        <v>13452</v>
      </c>
      <c r="F183" s="337" t="s">
        <v>14427</v>
      </c>
      <c r="G183" s="290" t="s">
        <v>1268</v>
      </c>
      <c r="H183" s="287" t="s">
        <v>1269</v>
      </c>
      <c r="I183" s="287" t="s">
        <v>234</v>
      </c>
      <c r="J183" s="287" t="s">
        <v>1270</v>
      </c>
      <c r="K183" s="281" t="s">
        <v>1271</v>
      </c>
      <c r="L183" s="293" t="s">
        <v>1272</v>
      </c>
      <c r="M183" s="287" t="s">
        <v>14838</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14839</v>
      </c>
    </row>
    <row r="185" spans="1:13">
      <c r="A185" s="287" t="str">
        <f t="shared" si="12"/>
        <v>DeclarationB41</v>
      </c>
      <c r="B185" s="287" t="s">
        <v>991</v>
      </c>
      <c r="C185" s="287" t="s">
        <v>522</v>
      </c>
      <c r="D185" s="287" t="s">
        <v>1278</v>
      </c>
      <c r="E185" s="282" t="s">
        <v>13453</v>
      </c>
      <c r="F185" s="337" t="s">
        <v>14428</v>
      </c>
      <c r="G185" s="290" t="s">
        <v>1279</v>
      </c>
      <c r="H185" s="287" t="s">
        <v>1280</v>
      </c>
      <c r="I185" s="287" t="s">
        <v>236</v>
      </c>
      <c r="J185" s="287" t="s">
        <v>1281</v>
      </c>
      <c r="K185" s="281" t="s">
        <v>1282</v>
      </c>
      <c r="L185" s="293" t="s">
        <v>1282</v>
      </c>
      <c r="M185" s="287" t="s">
        <v>14840</v>
      </c>
    </row>
    <row r="186" spans="1:13">
      <c r="A186" s="287" t="str">
        <f t="shared" si="12"/>
        <v>DeclarationB44</v>
      </c>
      <c r="B186" s="287" t="s">
        <v>991</v>
      </c>
      <c r="C186" s="287" t="s">
        <v>14120</v>
      </c>
      <c r="D186" s="287" t="s">
        <v>1262</v>
      </c>
      <c r="E186" s="282" t="s">
        <v>13451</v>
      </c>
      <c r="F186" s="337" t="s">
        <v>14426</v>
      </c>
      <c r="G186" s="290" t="s">
        <v>1263</v>
      </c>
      <c r="H186" s="287" t="s">
        <v>1264</v>
      </c>
      <c r="I186" s="287" t="s">
        <v>233</v>
      </c>
      <c r="J186" s="287" t="s">
        <v>1265</v>
      </c>
      <c r="K186" s="281" t="s">
        <v>1266</v>
      </c>
      <c r="L186" s="293" t="s">
        <v>1266</v>
      </c>
      <c r="M186" s="287" t="s">
        <v>14837</v>
      </c>
    </row>
    <row r="187" spans="1:13">
      <c r="A187" s="287" t="str">
        <f t="shared" si="12"/>
        <v>DeclarationB45</v>
      </c>
      <c r="B187" s="287" t="s">
        <v>991</v>
      </c>
      <c r="C187" s="287" t="s">
        <v>14121</v>
      </c>
      <c r="D187" s="287" t="s">
        <v>1267</v>
      </c>
      <c r="E187" s="282" t="s">
        <v>13452</v>
      </c>
      <c r="F187" s="337" t="s">
        <v>14427</v>
      </c>
      <c r="G187" s="290" t="s">
        <v>1268</v>
      </c>
      <c r="H187" s="287" t="s">
        <v>1269</v>
      </c>
      <c r="I187" s="287" t="s">
        <v>234</v>
      </c>
      <c r="J187" s="287" t="s">
        <v>1270</v>
      </c>
      <c r="K187" s="281" t="s">
        <v>1271</v>
      </c>
      <c r="L187" s="293" t="s">
        <v>1272</v>
      </c>
      <c r="M187" s="287" t="s">
        <v>14838</v>
      </c>
    </row>
    <row r="188" spans="1:13">
      <c r="A188" s="287" t="str">
        <f t="shared" si="12"/>
        <v>DeclarationB46</v>
      </c>
      <c r="B188" s="287" t="s">
        <v>991</v>
      </c>
      <c r="C188" s="287" t="s">
        <v>14122</v>
      </c>
      <c r="D188" s="287" t="s">
        <v>1273</v>
      </c>
      <c r="E188" s="282" t="s">
        <v>1274</v>
      </c>
      <c r="F188" s="337" t="s">
        <v>1274</v>
      </c>
      <c r="G188" s="290" t="s">
        <v>1275</v>
      </c>
      <c r="H188" s="287" t="s">
        <v>1276</v>
      </c>
      <c r="I188" s="287" t="s">
        <v>235</v>
      </c>
      <c r="J188" s="287" t="s">
        <v>1273</v>
      </c>
      <c r="K188" s="281" t="s">
        <v>1277</v>
      </c>
      <c r="L188" s="293" t="s">
        <v>1277</v>
      </c>
      <c r="M188" s="287" t="s">
        <v>14839</v>
      </c>
    </row>
    <row r="189" spans="1:13">
      <c r="A189" s="287" t="str">
        <f t="shared" si="12"/>
        <v>DeclarationB47</v>
      </c>
      <c r="B189" s="287" t="s">
        <v>991</v>
      </c>
      <c r="C189" s="287" t="s">
        <v>14123</v>
      </c>
      <c r="D189" s="287" t="s">
        <v>1278</v>
      </c>
      <c r="E189" s="282" t="s">
        <v>13453</v>
      </c>
      <c r="F189" s="337" t="s">
        <v>14428</v>
      </c>
      <c r="G189" s="290" t="s">
        <v>1279</v>
      </c>
      <c r="H189" s="287" t="s">
        <v>1280</v>
      </c>
      <c r="I189" s="287" t="s">
        <v>236</v>
      </c>
      <c r="J189" s="287" t="s">
        <v>1281</v>
      </c>
      <c r="K189" s="281" t="s">
        <v>1282</v>
      </c>
      <c r="L189" s="293" t="s">
        <v>1282</v>
      </c>
      <c r="M189" s="287" t="s">
        <v>14840</v>
      </c>
    </row>
    <row r="190" spans="1:13">
      <c r="A190" s="287" t="str">
        <f t="shared" si="12"/>
        <v>DeclarationAth</v>
      </c>
      <c r="B190" s="287" t="s">
        <v>991</v>
      </c>
      <c r="C190" s="287" t="s">
        <v>1283</v>
      </c>
      <c r="D190" s="287" t="s">
        <v>833</v>
      </c>
      <c r="E190" s="253" t="s">
        <v>13454</v>
      </c>
      <c r="F190" s="337" t="s">
        <v>14429</v>
      </c>
      <c r="G190" s="290" t="s">
        <v>927</v>
      </c>
      <c r="H190" s="287" t="s">
        <v>928</v>
      </c>
      <c r="I190" s="287" t="s">
        <v>929</v>
      </c>
      <c r="J190" s="287" t="s">
        <v>1246</v>
      </c>
      <c r="K190" s="281" t="s">
        <v>930</v>
      </c>
      <c r="L190" s="293" t="s">
        <v>452</v>
      </c>
      <c r="M190" s="287" t="s">
        <v>14841</v>
      </c>
    </row>
    <row r="191" spans="1:13">
      <c r="A191" s="287" t="str">
        <f t="shared" si="12"/>
        <v>DeclarationB96</v>
      </c>
      <c r="B191" s="287" t="s">
        <v>991</v>
      </c>
      <c r="C191" s="287" t="s">
        <v>12474</v>
      </c>
      <c r="D191" s="287" t="s">
        <v>488</v>
      </c>
      <c r="E191" s="253" t="s">
        <v>13455</v>
      </c>
      <c r="F191" s="337" t="s">
        <v>14430</v>
      </c>
      <c r="G191" s="290" t="s">
        <v>549</v>
      </c>
      <c r="H191" s="287" t="s">
        <v>378</v>
      </c>
      <c r="I191" s="287" t="s">
        <v>237</v>
      </c>
      <c r="J191" s="287" t="s">
        <v>16</v>
      </c>
      <c r="K191" s="281" t="s">
        <v>269</v>
      </c>
      <c r="L191" s="293" t="s">
        <v>179</v>
      </c>
      <c r="M191" s="287" t="s">
        <v>14842</v>
      </c>
    </row>
    <row r="192" spans="1:13">
      <c r="A192" s="287" t="str">
        <f t="shared" si="12"/>
        <v>DeclarationB97</v>
      </c>
      <c r="B192" s="287" t="s">
        <v>991</v>
      </c>
      <c r="C192" s="287" t="s">
        <v>12475</v>
      </c>
      <c r="D192" s="287" t="s">
        <v>489</v>
      </c>
      <c r="E192" s="253" t="s">
        <v>13456</v>
      </c>
      <c r="F192" s="337" t="s">
        <v>14431</v>
      </c>
      <c r="G192" s="290" t="s">
        <v>550</v>
      </c>
      <c r="H192" s="287" t="s">
        <v>489</v>
      </c>
      <c r="I192" s="287" t="s">
        <v>238</v>
      </c>
      <c r="J192" s="287" t="s">
        <v>17</v>
      </c>
      <c r="K192" s="281" t="s">
        <v>489</v>
      </c>
      <c r="L192" s="293" t="s">
        <v>180</v>
      </c>
      <c r="M192" s="287" t="s">
        <v>14843</v>
      </c>
    </row>
    <row r="193" spans="1:13">
      <c r="A193" s="287" t="str">
        <f t="shared" si="12"/>
        <v>DeclarationB98</v>
      </c>
      <c r="B193" s="287" t="s">
        <v>991</v>
      </c>
      <c r="C193" s="287" t="s">
        <v>12476</v>
      </c>
      <c r="D193" s="287" t="s">
        <v>490</v>
      </c>
      <c r="E193" s="282" t="s">
        <v>13457</v>
      </c>
      <c r="F193" s="337" t="s">
        <v>14432</v>
      </c>
      <c r="G193" s="290" t="s">
        <v>551</v>
      </c>
      <c r="H193" s="287" t="s">
        <v>379</v>
      </c>
      <c r="I193" s="287" t="s">
        <v>239</v>
      </c>
      <c r="J193" s="287" t="s">
        <v>18</v>
      </c>
      <c r="K193" s="281" t="s">
        <v>270</v>
      </c>
      <c r="L193" s="293" t="s">
        <v>181</v>
      </c>
      <c r="M193" s="287" t="s">
        <v>14844</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13458</v>
      </c>
      <c r="F195" s="333" t="s">
        <v>14433</v>
      </c>
      <c r="G195" s="350" t="s">
        <v>14516</v>
      </c>
      <c r="H195" s="302" t="s">
        <v>12516</v>
      </c>
      <c r="I195" s="301" t="s">
        <v>14623</v>
      </c>
      <c r="J195" s="301" t="s">
        <v>14956</v>
      </c>
      <c r="K195" s="303" t="s">
        <v>14680</v>
      </c>
      <c r="L195" s="304" t="s">
        <v>12522</v>
      </c>
      <c r="M195" s="302" t="s">
        <v>12521</v>
      </c>
    </row>
    <row r="196" spans="1:13" ht="27">
      <c r="A196" s="287" t="str">
        <f t="shared" si="12"/>
        <v>DeclarationB101</v>
      </c>
      <c r="B196" s="287" t="s">
        <v>991</v>
      </c>
      <c r="C196" s="287" t="s">
        <v>12479</v>
      </c>
      <c r="D196" s="243" t="s">
        <v>2505</v>
      </c>
      <c r="E196" s="282" t="s">
        <v>13459</v>
      </c>
      <c r="F196" s="333" t="s">
        <v>14434</v>
      </c>
      <c r="G196" s="350" t="s">
        <v>14517</v>
      </c>
      <c r="H196" s="302" t="s">
        <v>12517</v>
      </c>
      <c r="I196" s="301" t="s">
        <v>14624</v>
      </c>
      <c r="J196" s="301" t="s">
        <v>14957</v>
      </c>
      <c r="K196" s="303" t="s">
        <v>14681</v>
      </c>
      <c r="L196" s="305" t="s">
        <v>13539</v>
      </c>
      <c r="M196" s="301" t="s">
        <v>14845</v>
      </c>
    </row>
    <row r="197" spans="1:13" ht="27">
      <c r="A197" s="287" t="str">
        <f t="shared" si="12"/>
        <v>DeclarationB102</v>
      </c>
      <c r="B197" s="287" t="s">
        <v>991</v>
      </c>
      <c r="C197" s="287" t="s">
        <v>12480</v>
      </c>
      <c r="D197" s="243" t="s">
        <v>2506</v>
      </c>
      <c r="E197" s="282" t="s">
        <v>13460</v>
      </c>
      <c r="F197" s="333" t="s">
        <v>14435</v>
      </c>
      <c r="G197" s="350" t="s">
        <v>14518</v>
      </c>
      <c r="H197" s="302" t="s">
        <v>12518</v>
      </c>
      <c r="I197" s="301" t="s">
        <v>14625</v>
      </c>
      <c r="J197" s="301" t="s">
        <v>14958</v>
      </c>
      <c r="K197" s="303" t="s">
        <v>14682</v>
      </c>
      <c r="L197" s="305" t="s">
        <v>13540</v>
      </c>
      <c r="M197" s="301" t="s">
        <v>14846</v>
      </c>
    </row>
    <row r="198" spans="1:13" ht="27">
      <c r="A198" s="287" t="str">
        <f t="shared" si="12"/>
        <v>DeclarationB103</v>
      </c>
      <c r="B198" s="287" t="s">
        <v>991</v>
      </c>
      <c r="C198" s="287" t="s">
        <v>12481</v>
      </c>
      <c r="D198" s="243" t="s">
        <v>2507</v>
      </c>
      <c r="E198" s="282" t="s">
        <v>13461</v>
      </c>
      <c r="F198" s="333" t="s">
        <v>14436</v>
      </c>
      <c r="G198" s="350" t="s">
        <v>14519</v>
      </c>
      <c r="H198" s="301" t="s">
        <v>14569</v>
      </c>
      <c r="I198" s="301" t="s">
        <v>14626</v>
      </c>
      <c r="J198" s="301" t="s">
        <v>14959</v>
      </c>
      <c r="K198" s="303" t="s">
        <v>14683</v>
      </c>
      <c r="L198" s="305" t="s">
        <v>13541</v>
      </c>
      <c r="M198" s="301" t="s">
        <v>14847</v>
      </c>
    </row>
    <row r="199" spans="1:13" ht="27">
      <c r="A199" s="287" t="str">
        <f t="shared" si="12"/>
        <v>DeclarationB104</v>
      </c>
      <c r="B199" s="287" t="s">
        <v>991</v>
      </c>
      <c r="C199" s="287" t="s">
        <v>14057</v>
      </c>
      <c r="D199" s="287" t="s">
        <v>491</v>
      </c>
      <c r="E199" s="253" t="s">
        <v>13462</v>
      </c>
      <c r="F199" s="337" t="s">
        <v>14437</v>
      </c>
      <c r="G199" s="290" t="s">
        <v>552</v>
      </c>
      <c r="H199" s="287" t="s">
        <v>380</v>
      </c>
      <c r="I199" s="287" t="s">
        <v>240</v>
      </c>
      <c r="J199" s="287" t="s">
        <v>19</v>
      </c>
      <c r="K199" s="281" t="s">
        <v>271</v>
      </c>
      <c r="L199" s="293" t="s">
        <v>182</v>
      </c>
      <c r="M199" s="287" t="s">
        <v>14848</v>
      </c>
    </row>
    <row r="200" spans="1:13" ht="27">
      <c r="A200" s="287" t="str">
        <f t="shared" si="12"/>
        <v>DeclarationB105</v>
      </c>
      <c r="B200" s="287" t="s">
        <v>991</v>
      </c>
      <c r="C200" s="287" t="s">
        <v>14058</v>
      </c>
      <c r="D200" s="244" t="s">
        <v>12472</v>
      </c>
      <c r="E200" s="254" t="s">
        <v>14238</v>
      </c>
      <c r="F200" s="334" t="s">
        <v>14438</v>
      </c>
      <c r="G200" s="343" t="s">
        <v>14520</v>
      </c>
      <c r="H200" s="306" t="s">
        <v>14570</v>
      </c>
      <c r="I200" s="306" t="s">
        <v>14627</v>
      </c>
      <c r="J200" s="306" t="s">
        <v>14960</v>
      </c>
      <c r="K200" s="296" t="s">
        <v>14684</v>
      </c>
      <c r="L200" s="307" t="s">
        <v>12519</v>
      </c>
      <c r="M200" s="306" t="s">
        <v>14849</v>
      </c>
    </row>
    <row r="201" spans="1:13" ht="27">
      <c r="A201" s="287" t="str">
        <f t="shared" si="12"/>
        <v>DeclarationB106</v>
      </c>
      <c r="B201" s="287" t="s">
        <v>991</v>
      </c>
      <c r="C201" s="287" t="s">
        <v>14059</v>
      </c>
      <c r="D201" s="244" t="s">
        <v>12473</v>
      </c>
      <c r="E201" s="254" t="s">
        <v>14239</v>
      </c>
      <c r="F201" s="334" t="s">
        <v>14439</v>
      </c>
      <c r="G201" s="343" t="s">
        <v>14521</v>
      </c>
      <c r="H201" s="306" t="s">
        <v>14571</v>
      </c>
      <c r="I201" s="306" t="s">
        <v>14628</v>
      </c>
      <c r="J201" s="306" t="s">
        <v>14961</v>
      </c>
      <c r="K201" s="296" t="s">
        <v>14685</v>
      </c>
      <c r="L201" s="307" t="s">
        <v>12520</v>
      </c>
      <c r="M201" s="306" t="s">
        <v>14850</v>
      </c>
    </row>
    <row r="202" spans="1:13" ht="27">
      <c r="A202" s="287" t="str">
        <f t="shared" si="12"/>
        <v>DeclarationB107</v>
      </c>
      <c r="B202" s="287" t="s">
        <v>991</v>
      </c>
      <c r="C202" s="287" t="s">
        <v>14060</v>
      </c>
      <c r="D202" s="244" t="s">
        <v>489</v>
      </c>
      <c r="E202" s="254" t="s">
        <v>13456</v>
      </c>
      <c r="F202" s="334" t="s">
        <v>14440</v>
      </c>
      <c r="G202" s="343" t="s">
        <v>14522</v>
      </c>
      <c r="H202" s="306" t="s">
        <v>14572</v>
      </c>
      <c r="I202" s="306" t="s">
        <v>14629</v>
      </c>
      <c r="J202" s="306" t="s">
        <v>14962</v>
      </c>
      <c r="K202" s="296" t="s">
        <v>14522</v>
      </c>
      <c r="L202" s="308" t="s">
        <v>14737</v>
      </c>
      <c r="M202" s="306" t="s">
        <v>14851</v>
      </c>
    </row>
    <row r="203" spans="1:13" ht="27">
      <c r="A203" s="287" t="str">
        <f t="shared" si="12"/>
        <v>DeclarationB108</v>
      </c>
      <c r="B203" s="287" t="s">
        <v>991</v>
      </c>
      <c r="C203" s="287" t="s">
        <v>14061</v>
      </c>
      <c r="D203" s="244" t="s">
        <v>14064</v>
      </c>
      <c r="E203" s="244" t="s">
        <v>14240</v>
      </c>
      <c r="F203" s="329" t="s">
        <v>14441</v>
      </c>
      <c r="G203" s="351" t="s">
        <v>15297</v>
      </c>
      <c r="H203" s="244" t="s">
        <v>14573</v>
      </c>
      <c r="I203" s="244" t="s">
        <v>14630</v>
      </c>
      <c r="J203" s="244" t="s">
        <v>14981</v>
      </c>
      <c r="K203" s="244" t="s">
        <v>14686</v>
      </c>
      <c r="L203" s="244" t="s">
        <v>14738</v>
      </c>
      <c r="M203" s="244" t="s">
        <v>14852</v>
      </c>
    </row>
    <row r="204" spans="1:13" ht="27">
      <c r="A204" s="287" t="str">
        <f t="shared" si="12"/>
        <v>DeclarationB109</v>
      </c>
      <c r="B204" s="287" t="s">
        <v>991</v>
      </c>
      <c r="C204" s="287" t="s">
        <v>14062</v>
      </c>
      <c r="D204" s="244" t="s">
        <v>14066</v>
      </c>
      <c r="E204" s="244" t="s">
        <v>14241</v>
      </c>
      <c r="F204" s="329" t="s">
        <v>14442</v>
      </c>
      <c r="G204" s="351" t="s">
        <v>15298</v>
      </c>
      <c r="H204" s="244" t="s">
        <v>14574</v>
      </c>
      <c r="I204" s="244" t="s">
        <v>14631</v>
      </c>
      <c r="J204" s="244" t="s">
        <v>14982</v>
      </c>
      <c r="K204" s="244" t="s">
        <v>14687</v>
      </c>
      <c r="L204" s="244" t="s">
        <v>14739</v>
      </c>
      <c r="M204" s="244" t="s">
        <v>14853</v>
      </c>
    </row>
    <row r="205" spans="1:13" ht="27">
      <c r="A205" s="287" t="str">
        <f t="shared" si="12"/>
        <v>DeclarationB110</v>
      </c>
      <c r="B205" s="287" t="s">
        <v>991</v>
      </c>
      <c r="C205" s="287" t="s">
        <v>14063</v>
      </c>
      <c r="D205" s="244" t="s">
        <v>14067</v>
      </c>
      <c r="E205" s="244" t="s">
        <v>14242</v>
      </c>
      <c r="F205" s="329" t="s">
        <v>14443</v>
      </c>
      <c r="G205" s="351" t="s">
        <v>15299</v>
      </c>
      <c r="H205" s="244" t="s">
        <v>14575</v>
      </c>
      <c r="I205" s="244" t="s">
        <v>14632</v>
      </c>
      <c r="J205" s="244" t="s">
        <v>14983</v>
      </c>
      <c r="K205" s="244" t="s">
        <v>14688</v>
      </c>
      <c r="L205" s="244" t="s">
        <v>14740</v>
      </c>
      <c r="M205" s="244" t="s">
        <v>14854</v>
      </c>
    </row>
    <row r="206" spans="1:13" ht="27">
      <c r="A206" s="287" t="str">
        <f t="shared" ref="A206" si="13">B206&amp;C206</f>
        <v>DeclarationB111</v>
      </c>
      <c r="B206" s="287" t="s">
        <v>991</v>
      </c>
      <c r="C206" s="287" t="s">
        <v>14065</v>
      </c>
      <c r="D206" s="244" t="s">
        <v>489</v>
      </c>
      <c r="E206" s="254" t="s">
        <v>13456</v>
      </c>
      <c r="F206" s="334" t="s">
        <v>14440</v>
      </c>
      <c r="G206" s="343" t="s">
        <v>14522</v>
      </c>
      <c r="H206" s="306" t="s">
        <v>14572</v>
      </c>
      <c r="I206" s="306" t="s">
        <v>14629</v>
      </c>
      <c r="J206" s="306" t="s">
        <v>14962</v>
      </c>
      <c r="K206" s="296" t="s">
        <v>14522</v>
      </c>
      <c r="L206" s="308" t="s">
        <v>14737</v>
      </c>
      <c r="M206" s="306" t="s">
        <v>14851</v>
      </c>
    </row>
    <row r="207" spans="1:13" ht="409.5" customHeight="1">
      <c r="A207" s="287" t="str">
        <f t="shared" ref="A207" si="14">B207&amp;C207</f>
        <v>Smelter Look-upA1</v>
      </c>
      <c r="B207" s="287" t="s">
        <v>12502</v>
      </c>
      <c r="C207" s="287" t="s">
        <v>631</v>
      </c>
      <c r="D207" s="223" t="s">
        <v>13253</v>
      </c>
      <c r="E207" s="320" t="s">
        <v>14243</v>
      </c>
      <c r="F207" s="332" t="s">
        <v>15106</v>
      </c>
      <c r="G207" s="343" t="s">
        <v>14523</v>
      </c>
      <c r="H207" s="295" t="s">
        <v>15107</v>
      </c>
      <c r="I207" s="295" t="s">
        <v>15108</v>
      </c>
      <c r="J207" s="295" t="s">
        <v>13557</v>
      </c>
      <c r="K207" s="296" t="s">
        <v>15109</v>
      </c>
      <c r="L207" s="309" t="s">
        <v>15110</v>
      </c>
      <c r="M207" s="295" t="s">
        <v>14855</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14022</v>
      </c>
      <c r="F209" s="332" t="s">
        <v>14444</v>
      </c>
      <c r="G209" s="343" t="s">
        <v>14524</v>
      </c>
      <c r="H209" s="295" t="s">
        <v>14576</v>
      </c>
      <c r="I209" s="295" t="s">
        <v>14633</v>
      </c>
      <c r="J209" s="335" t="s">
        <v>15388</v>
      </c>
      <c r="K209" s="296" t="s">
        <v>14689</v>
      </c>
      <c r="L209" s="297" t="s">
        <v>13542</v>
      </c>
      <c r="M209" s="295" t="s">
        <v>14856</v>
      </c>
    </row>
    <row r="210" spans="1:13" ht="27">
      <c r="A210" s="287" t="str">
        <f t="shared" si="15"/>
        <v>Smelter Look-up</v>
      </c>
      <c r="B210" s="287" t="s">
        <v>12502</v>
      </c>
      <c r="D210" s="287" t="s">
        <v>13229</v>
      </c>
      <c r="E210" s="254" t="s">
        <v>13463</v>
      </c>
      <c r="F210" s="337" t="s">
        <v>14445</v>
      </c>
      <c r="G210" s="290" t="s">
        <v>591</v>
      </c>
      <c r="H210" s="287" t="s">
        <v>383</v>
      </c>
      <c r="I210" s="287" t="s">
        <v>242</v>
      </c>
      <c r="J210" s="204" t="s">
        <v>1170</v>
      </c>
      <c r="K210" s="281" t="s">
        <v>1090</v>
      </c>
      <c r="L210" s="293" t="s">
        <v>623</v>
      </c>
      <c r="M210" s="287" t="s">
        <v>14857</v>
      </c>
    </row>
    <row r="211" spans="1:13" ht="27">
      <c r="A211" s="287" t="str">
        <f t="shared" si="15"/>
        <v>Smelter Look-upC4</v>
      </c>
      <c r="B211" s="287" t="s">
        <v>12502</v>
      </c>
      <c r="C211" s="287" t="s">
        <v>971</v>
      </c>
      <c r="D211" s="287" t="s">
        <v>902</v>
      </c>
      <c r="E211" s="282" t="s">
        <v>13464</v>
      </c>
      <c r="F211" s="337" t="s">
        <v>14446</v>
      </c>
      <c r="G211" s="290" t="s">
        <v>590</v>
      </c>
      <c r="H211" s="287" t="s">
        <v>382</v>
      </c>
      <c r="I211" s="287" t="s">
        <v>241</v>
      </c>
      <c r="J211" s="204" t="s">
        <v>1169</v>
      </c>
      <c r="K211" s="281" t="s">
        <v>272</v>
      </c>
      <c r="L211" s="293" t="s">
        <v>457</v>
      </c>
      <c r="M211" s="287" t="s">
        <v>14858</v>
      </c>
    </row>
    <row r="212" spans="1:13" ht="27">
      <c r="A212" s="287" t="str">
        <f t="shared" si="15"/>
        <v>Smelter Look-upD4</v>
      </c>
      <c r="B212" s="287" t="s">
        <v>12502</v>
      </c>
      <c r="C212" s="287" t="s">
        <v>1286</v>
      </c>
      <c r="D212" s="287" t="s">
        <v>901</v>
      </c>
      <c r="E212" s="285" t="s">
        <v>13465</v>
      </c>
      <c r="F212" s="337" t="s">
        <v>14447</v>
      </c>
      <c r="G212" s="290" t="s">
        <v>941</v>
      </c>
      <c r="H212" s="287" t="s">
        <v>384</v>
      </c>
      <c r="I212" s="287" t="s">
        <v>243</v>
      </c>
      <c r="J212" s="204" t="s">
        <v>12798</v>
      </c>
      <c r="K212" s="281" t="s">
        <v>273</v>
      </c>
      <c r="L212" s="293" t="s">
        <v>622</v>
      </c>
      <c r="M212" s="287" t="s">
        <v>14859</v>
      </c>
    </row>
    <row r="213" spans="1:13" ht="27">
      <c r="A213" s="287" t="str">
        <f t="shared" si="15"/>
        <v>Smelter Look-upE4</v>
      </c>
      <c r="B213" s="287" t="s">
        <v>12502</v>
      </c>
      <c r="C213" s="287" t="s">
        <v>1287</v>
      </c>
      <c r="D213" s="287" t="s">
        <v>12498</v>
      </c>
      <c r="E213" s="254" t="s">
        <v>14244</v>
      </c>
      <c r="F213" s="332" t="s">
        <v>14448</v>
      </c>
      <c r="G213" s="343" t="s">
        <v>589</v>
      </c>
      <c r="H213" s="295" t="s">
        <v>14577</v>
      </c>
      <c r="I213" s="295" t="s">
        <v>14634</v>
      </c>
      <c r="J213" s="335" t="s">
        <v>15389</v>
      </c>
      <c r="K213" s="296" t="s">
        <v>14690</v>
      </c>
      <c r="L213" s="297" t="s">
        <v>13543</v>
      </c>
      <c r="M213" s="295" t="s">
        <v>14860</v>
      </c>
    </row>
    <row r="214" spans="1:13" ht="27">
      <c r="A214" s="287" t="str">
        <f t="shared" si="15"/>
        <v>Smelter Look-upF4</v>
      </c>
      <c r="B214" s="287" t="s">
        <v>12502</v>
      </c>
      <c r="C214" s="287" t="s">
        <v>1297</v>
      </c>
      <c r="D214" s="287" t="s">
        <v>469</v>
      </c>
      <c r="E214" s="253" t="s">
        <v>13466</v>
      </c>
      <c r="F214" s="337" t="s">
        <v>14449</v>
      </c>
      <c r="G214" s="290" t="s">
        <v>561</v>
      </c>
      <c r="H214" s="287" t="s">
        <v>387</v>
      </c>
      <c r="I214" s="287" t="s">
        <v>255</v>
      </c>
      <c r="J214" s="204" t="s">
        <v>1355</v>
      </c>
      <c r="K214" s="281" t="s">
        <v>116</v>
      </c>
      <c r="L214" s="293" t="s">
        <v>72</v>
      </c>
      <c r="M214" s="287" t="s">
        <v>14861</v>
      </c>
    </row>
    <row r="215" spans="1:13" ht="28.5" customHeight="1">
      <c r="A215" s="287" t="str">
        <f t="shared" si="15"/>
        <v>Smelter Look-upG4</v>
      </c>
      <c r="B215" s="287" t="s">
        <v>12502</v>
      </c>
      <c r="C215" s="287" t="s">
        <v>1288</v>
      </c>
      <c r="D215" s="287" t="s">
        <v>471</v>
      </c>
      <c r="E215" s="253" t="s">
        <v>13467</v>
      </c>
      <c r="F215" s="337" t="s">
        <v>14450</v>
      </c>
      <c r="G215" s="290" t="s">
        <v>554</v>
      </c>
      <c r="H215" s="287" t="s">
        <v>1135</v>
      </c>
      <c r="I215" s="287" t="s">
        <v>245</v>
      </c>
      <c r="J215" s="204" t="s">
        <v>12795</v>
      </c>
      <c r="K215" s="281" t="s">
        <v>275</v>
      </c>
      <c r="L215" s="310" t="s">
        <v>184</v>
      </c>
      <c r="M215" s="287" t="s">
        <v>14862</v>
      </c>
    </row>
    <row r="216" spans="1:13" ht="28.5" customHeight="1">
      <c r="A216" s="287" t="str">
        <f t="shared" si="15"/>
        <v>Smelter Look-upH4</v>
      </c>
      <c r="B216" s="287" t="s">
        <v>12502</v>
      </c>
      <c r="C216" s="287" t="s">
        <v>1289</v>
      </c>
      <c r="D216" s="287" t="s">
        <v>472</v>
      </c>
      <c r="E216" s="253" t="s">
        <v>13468</v>
      </c>
      <c r="F216" s="337" t="s">
        <v>14451</v>
      </c>
      <c r="G216" s="290" t="s">
        <v>555</v>
      </c>
      <c r="H216" s="287" t="s">
        <v>1136</v>
      </c>
      <c r="I216" s="287" t="s">
        <v>246</v>
      </c>
      <c r="J216" s="204" t="s">
        <v>12796</v>
      </c>
      <c r="K216" s="281" t="s">
        <v>276</v>
      </c>
      <c r="L216" s="310" t="s">
        <v>185</v>
      </c>
      <c r="M216" s="287" t="s">
        <v>14863</v>
      </c>
    </row>
    <row r="217" spans="1:13" ht="28.5" customHeight="1">
      <c r="A217" s="287" t="str">
        <f t="shared" si="15"/>
        <v>Smelter Look-upI4</v>
      </c>
      <c r="B217" s="287" t="s">
        <v>12502</v>
      </c>
      <c r="C217" s="287" t="s">
        <v>1290</v>
      </c>
      <c r="D217" s="287" t="s">
        <v>900</v>
      </c>
      <c r="E217" s="253" t="s">
        <v>13469</v>
      </c>
      <c r="F217" s="337" t="s">
        <v>14452</v>
      </c>
      <c r="G217" s="290" t="s">
        <v>1137</v>
      </c>
      <c r="H217" s="287" t="s">
        <v>1138</v>
      </c>
      <c r="I217" s="287" t="s">
        <v>247</v>
      </c>
      <c r="J217" s="204" t="s">
        <v>12797</v>
      </c>
      <c r="K217" s="281" t="s">
        <v>110</v>
      </c>
      <c r="L217" s="310" t="s">
        <v>621</v>
      </c>
      <c r="M217" s="287" t="s">
        <v>14864</v>
      </c>
    </row>
    <row r="218" spans="1:13" ht="28.5" customHeight="1">
      <c r="A218" s="287" t="s">
        <v>2383</v>
      </c>
      <c r="B218" s="287" t="s">
        <v>1239</v>
      </c>
      <c r="C218" s="287" t="s">
        <v>634</v>
      </c>
      <c r="D218" s="287" t="s">
        <v>2440</v>
      </c>
      <c r="E218" s="253" t="s">
        <v>2441</v>
      </c>
      <c r="F218" s="337" t="s">
        <v>14453</v>
      </c>
      <c r="G218" s="290" t="s">
        <v>2442</v>
      </c>
      <c r="H218" s="287" t="s">
        <v>2443</v>
      </c>
      <c r="I218" s="287" t="s">
        <v>2445</v>
      </c>
      <c r="J218" s="204" t="s">
        <v>15390</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14865</v>
      </c>
    </row>
    <row r="220" spans="1:13" ht="28.5" customHeight="1">
      <c r="A220" s="287" t="str">
        <f t="shared" si="16"/>
        <v>Smelter ListC4</v>
      </c>
      <c r="B220" s="287" t="s">
        <v>1239</v>
      </c>
      <c r="C220" s="287" t="s">
        <v>971</v>
      </c>
      <c r="D220" s="287" t="s">
        <v>12500</v>
      </c>
      <c r="E220" s="254" t="s">
        <v>14022</v>
      </c>
      <c r="F220" s="332" t="s">
        <v>14444</v>
      </c>
      <c r="G220" s="343" t="s">
        <v>14524</v>
      </c>
      <c r="H220" s="295" t="s">
        <v>14576</v>
      </c>
      <c r="I220" s="295" t="s">
        <v>14633</v>
      </c>
      <c r="J220" s="335" t="s">
        <v>15388</v>
      </c>
      <c r="K220" s="296" t="s">
        <v>14689</v>
      </c>
      <c r="L220" s="297" t="s">
        <v>13542</v>
      </c>
      <c r="M220" s="295" t="s">
        <v>14856</v>
      </c>
    </row>
    <row r="221" spans="1:13" ht="44.25" customHeight="1">
      <c r="A221" s="287" t="str">
        <f t="shared" si="16"/>
        <v>Smelter ListD4</v>
      </c>
      <c r="B221" s="287" t="s">
        <v>1239</v>
      </c>
      <c r="C221" s="287" t="s">
        <v>1286</v>
      </c>
      <c r="D221" s="295" t="s">
        <v>12786</v>
      </c>
      <c r="E221" s="254" t="s">
        <v>12787</v>
      </c>
      <c r="F221" s="332" t="s">
        <v>14454</v>
      </c>
      <c r="G221" s="342" t="s">
        <v>12788</v>
      </c>
      <c r="H221" s="284" t="s">
        <v>12789</v>
      </c>
      <c r="I221" s="284" t="s">
        <v>12790</v>
      </c>
      <c r="J221" s="284" t="s">
        <v>15391</v>
      </c>
      <c r="K221" s="296" t="s">
        <v>12791</v>
      </c>
      <c r="L221" s="297" t="s">
        <v>12792</v>
      </c>
      <c r="M221" s="284" t="s">
        <v>12793</v>
      </c>
    </row>
    <row r="222" spans="1:13" ht="14.25" customHeight="1">
      <c r="A222" s="287" t="str">
        <f t="shared" si="16"/>
        <v>Smelter ListE4</v>
      </c>
      <c r="B222" s="287" t="s">
        <v>1239</v>
      </c>
      <c r="C222" s="287" t="s">
        <v>1287</v>
      </c>
      <c r="D222" s="287" t="s">
        <v>470</v>
      </c>
      <c r="E222" s="253" t="s">
        <v>13470</v>
      </c>
      <c r="F222" s="337" t="s">
        <v>14455</v>
      </c>
      <c r="G222" s="290" t="s">
        <v>553</v>
      </c>
      <c r="H222" s="287" t="s">
        <v>1134</v>
      </c>
      <c r="I222" s="287" t="s">
        <v>244</v>
      </c>
      <c r="J222" s="204" t="s">
        <v>12794</v>
      </c>
      <c r="K222" s="281" t="s">
        <v>274</v>
      </c>
      <c r="L222" s="293" t="s">
        <v>183</v>
      </c>
      <c r="M222" s="287" t="s">
        <v>14866</v>
      </c>
    </row>
    <row r="223" spans="1:13" ht="28.5" customHeight="1">
      <c r="A223" s="287" t="str">
        <f t="shared" si="16"/>
        <v>Smelter ListH4</v>
      </c>
      <c r="B223" s="287" t="s">
        <v>1239</v>
      </c>
      <c r="C223" s="287" t="s">
        <v>1289</v>
      </c>
      <c r="D223" s="287" t="s">
        <v>471</v>
      </c>
      <c r="E223" s="253" t="s">
        <v>13467</v>
      </c>
      <c r="F223" s="337" t="s">
        <v>14450</v>
      </c>
      <c r="G223" s="290" t="s">
        <v>554</v>
      </c>
      <c r="H223" s="287" t="s">
        <v>1135</v>
      </c>
      <c r="I223" s="287" t="s">
        <v>245</v>
      </c>
      <c r="J223" s="204" t="s">
        <v>12795</v>
      </c>
      <c r="K223" s="281" t="s">
        <v>275</v>
      </c>
      <c r="L223" s="310" t="s">
        <v>184</v>
      </c>
      <c r="M223" s="287" t="s">
        <v>14862</v>
      </c>
    </row>
    <row r="224" spans="1:13" ht="14.25" customHeight="1">
      <c r="A224" s="287" t="str">
        <f t="shared" si="16"/>
        <v>Smelter ListI4</v>
      </c>
      <c r="B224" s="287" t="s">
        <v>1239</v>
      </c>
      <c r="C224" s="287" t="s">
        <v>1290</v>
      </c>
      <c r="D224" s="287" t="s">
        <v>472</v>
      </c>
      <c r="E224" s="282" t="s">
        <v>13468</v>
      </c>
      <c r="F224" s="337" t="s">
        <v>14451</v>
      </c>
      <c r="G224" s="290" t="s">
        <v>555</v>
      </c>
      <c r="H224" s="287" t="s">
        <v>1136</v>
      </c>
      <c r="I224" s="287" t="s">
        <v>246</v>
      </c>
      <c r="J224" s="204" t="s">
        <v>12796</v>
      </c>
      <c r="K224" s="281" t="s">
        <v>276</v>
      </c>
      <c r="L224" s="310" t="s">
        <v>185</v>
      </c>
      <c r="M224" s="287" t="s">
        <v>14863</v>
      </c>
    </row>
    <row r="225" spans="1:13">
      <c r="A225" s="287" t="str">
        <f t="shared" si="16"/>
        <v>Smelter ListJ4</v>
      </c>
      <c r="B225" s="287" t="s">
        <v>1239</v>
      </c>
      <c r="C225" s="287" t="s">
        <v>1291</v>
      </c>
      <c r="D225" s="287" t="s">
        <v>900</v>
      </c>
      <c r="E225" s="282" t="s">
        <v>13469</v>
      </c>
      <c r="F225" s="337" t="s">
        <v>14452</v>
      </c>
      <c r="G225" s="290" t="s">
        <v>1137</v>
      </c>
      <c r="H225" s="287" t="s">
        <v>1138</v>
      </c>
      <c r="I225" s="287" t="s">
        <v>247</v>
      </c>
      <c r="J225" s="204" t="s">
        <v>12797</v>
      </c>
      <c r="K225" s="281" t="s">
        <v>110</v>
      </c>
      <c r="L225" s="310" t="s">
        <v>621</v>
      </c>
      <c r="M225" s="287" t="s">
        <v>14864</v>
      </c>
    </row>
    <row r="226" spans="1:13">
      <c r="A226" s="287" t="str">
        <f t="shared" si="16"/>
        <v>Smelter ListK4</v>
      </c>
      <c r="B226" s="287" t="s">
        <v>1239</v>
      </c>
      <c r="C226" s="287" t="s">
        <v>1292</v>
      </c>
      <c r="D226" s="287" t="s">
        <v>473</v>
      </c>
      <c r="E226" s="253" t="s">
        <v>13471</v>
      </c>
      <c r="F226" s="337" t="s">
        <v>14456</v>
      </c>
      <c r="G226" s="290" t="s">
        <v>556</v>
      </c>
      <c r="H226" s="287" t="s">
        <v>1139</v>
      </c>
      <c r="I226" s="287" t="s">
        <v>248</v>
      </c>
      <c r="J226" s="204" t="s">
        <v>1028</v>
      </c>
      <c r="K226" s="281" t="s">
        <v>1140</v>
      </c>
      <c r="L226" s="310" t="s">
        <v>454</v>
      </c>
      <c r="M226" s="287" t="s">
        <v>14867</v>
      </c>
    </row>
    <row r="227" spans="1:13">
      <c r="A227" s="287" t="str">
        <f t="shared" si="16"/>
        <v>Smelter ListL4</v>
      </c>
      <c r="B227" s="287" t="s">
        <v>1239</v>
      </c>
      <c r="C227" s="287" t="s">
        <v>1293</v>
      </c>
      <c r="D227" s="287" t="s">
        <v>474</v>
      </c>
      <c r="E227" s="253" t="s">
        <v>13472</v>
      </c>
      <c r="F227" s="337" t="s">
        <v>14457</v>
      </c>
      <c r="G227" s="290" t="s">
        <v>557</v>
      </c>
      <c r="H227" s="287" t="s">
        <v>1141</v>
      </c>
      <c r="I227" s="287" t="s">
        <v>249</v>
      </c>
      <c r="J227" s="204" t="s">
        <v>20</v>
      </c>
      <c r="K227" s="281" t="s">
        <v>1142</v>
      </c>
      <c r="L227" s="293" t="s">
        <v>455</v>
      </c>
      <c r="M227" s="287" t="s">
        <v>14868</v>
      </c>
    </row>
    <row r="228" spans="1:13">
      <c r="A228" s="287" t="str">
        <f t="shared" si="16"/>
        <v>Smelter ListM4</v>
      </c>
      <c r="B228" s="287" t="s">
        <v>1239</v>
      </c>
      <c r="C228" s="287" t="s">
        <v>1294</v>
      </c>
      <c r="D228" s="287" t="s">
        <v>475</v>
      </c>
      <c r="E228" s="253" t="s">
        <v>13473</v>
      </c>
      <c r="F228" s="337" t="s">
        <v>14458</v>
      </c>
      <c r="G228" s="290" t="s">
        <v>558</v>
      </c>
      <c r="H228" s="287" t="s">
        <v>1143</v>
      </c>
      <c r="I228" s="287" t="s">
        <v>250</v>
      </c>
      <c r="J228" s="204" t="s">
        <v>21</v>
      </c>
      <c r="K228" s="281" t="s">
        <v>111</v>
      </c>
      <c r="L228" s="293" t="s">
        <v>186</v>
      </c>
      <c r="M228" s="287" t="s">
        <v>14869</v>
      </c>
    </row>
    <row r="229" spans="1:13" ht="40.5">
      <c r="A229" s="287" t="str">
        <f t="shared" si="16"/>
        <v>Smelter ListN4</v>
      </c>
      <c r="B229" s="287" t="s">
        <v>1239</v>
      </c>
      <c r="C229" s="287" t="s">
        <v>1295</v>
      </c>
      <c r="D229" s="287" t="s">
        <v>502</v>
      </c>
      <c r="E229" s="253" t="s">
        <v>13474</v>
      </c>
      <c r="F229" s="337" t="s">
        <v>14459</v>
      </c>
      <c r="G229" s="290" t="s">
        <v>559</v>
      </c>
      <c r="H229" s="172" t="s">
        <v>385</v>
      </c>
      <c r="I229" s="287" t="s">
        <v>251</v>
      </c>
      <c r="J229" s="204" t="s">
        <v>1353</v>
      </c>
      <c r="K229" s="281" t="s">
        <v>112</v>
      </c>
      <c r="L229" s="293" t="s">
        <v>187</v>
      </c>
      <c r="M229" s="287" t="s">
        <v>14870</v>
      </c>
    </row>
    <row r="230" spans="1:13" ht="40.5">
      <c r="A230" s="287" t="str">
        <f t="shared" si="16"/>
        <v>Smelter ListO4</v>
      </c>
      <c r="B230" s="287" t="s">
        <v>1239</v>
      </c>
      <c r="C230" s="287" t="s">
        <v>1296</v>
      </c>
      <c r="D230" s="287" t="s">
        <v>992</v>
      </c>
      <c r="E230" s="253" t="s">
        <v>13475</v>
      </c>
      <c r="F230" s="337" t="s">
        <v>14460</v>
      </c>
      <c r="G230" s="290" t="s">
        <v>560</v>
      </c>
      <c r="H230" s="287" t="s">
        <v>386</v>
      </c>
      <c r="I230" s="287" t="s">
        <v>252</v>
      </c>
      <c r="J230" s="204" t="s">
        <v>1370</v>
      </c>
      <c r="K230" s="281" t="s">
        <v>113</v>
      </c>
      <c r="L230" s="293" t="s">
        <v>188</v>
      </c>
      <c r="M230" s="287" t="s">
        <v>14871</v>
      </c>
    </row>
    <row r="231" spans="1:13" ht="54">
      <c r="A231" s="287" t="str">
        <f t="shared" si="16"/>
        <v>Smelter ListP4</v>
      </c>
      <c r="B231" s="287" t="s">
        <v>1239</v>
      </c>
      <c r="C231" s="287" t="s">
        <v>492</v>
      </c>
      <c r="D231" s="287" t="s">
        <v>501</v>
      </c>
      <c r="E231" s="253" t="s">
        <v>13476</v>
      </c>
      <c r="F231" s="337" t="s">
        <v>14461</v>
      </c>
      <c r="G231" s="290" t="s">
        <v>15300</v>
      </c>
      <c r="H231" s="287" t="s">
        <v>14578</v>
      </c>
      <c r="I231" s="287" t="s">
        <v>253</v>
      </c>
      <c r="J231" s="204" t="s">
        <v>1354</v>
      </c>
      <c r="K231" s="281" t="s">
        <v>114</v>
      </c>
      <c r="L231" s="293" t="s">
        <v>189</v>
      </c>
      <c r="M231" s="287" t="s">
        <v>14872</v>
      </c>
    </row>
    <row r="232" spans="1:13">
      <c r="A232" s="287" t="str">
        <f t="shared" si="16"/>
        <v>Smelter ListQ4</v>
      </c>
      <c r="B232" s="287" t="s">
        <v>1239</v>
      </c>
      <c r="C232" s="287" t="s">
        <v>500</v>
      </c>
      <c r="D232" s="287" t="s">
        <v>835</v>
      </c>
      <c r="E232" s="253" t="s">
        <v>863</v>
      </c>
      <c r="F232" s="337" t="s">
        <v>14425</v>
      </c>
      <c r="G232" s="290" t="s">
        <v>923</v>
      </c>
      <c r="H232" s="287" t="s">
        <v>924</v>
      </c>
      <c r="I232" s="287" t="s">
        <v>925</v>
      </c>
      <c r="J232" s="204" t="s">
        <v>1027</v>
      </c>
      <c r="K232" s="281" t="s">
        <v>926</v>
      </c>
      <c r="L232" s="293" t="s">
        <v>451</v>
      </c>
      <c r="M232" s="287" t="s">
        <v>14836</v>
      </c>
    </row>
    <row r="233" spans="1:13" ht="27">
      <c r="A233" s="287" t="str">
        <f t="shared" si="16"/>
        <v>Smelter ListJ2</v>
      </c>
      <c r="B233" s="287" t="s">
        <v>1239</v>
      </c>
      <c r="C233" s="287" t="s">
        <v>825</v>
      </c>
      <c r="D233" s="287" t="s">
        <v>13254</v>
      </c>
      <c r="E233" s="287" t="s">
        <v>14245</v>
      </c>
      <c r="F233" s="337" t="s">
        <v>14462</v>
      </c>
      <c r="G233" s="290" t="s">
        <v>14525</v>
      </c>
      <c r="H233" s="287" t="s">
        <v>15073</v>
      </c>
      <c r="I233" s="287" t="s">
        <v>15074</v>
      </c>
      <c r="J233" s="204" t="s">
        <v>15075</v>
      </c>
      <c r="K233" s="281" t="s">
        <v>13337</v>
      </c>
      <c r="L233" s="293" t="s">
        <v>15076</v>
      </c>
      <c r="M233" s="287" t="s">
        <v>14873</v>
      </c>
    </row>
    <row r="234" spans="1:13" ht="40.5">
      <c r="A234" s="287" t="str">
        <f t="shared" si="16"/>
        <v>Smelter ListB2</v>
      </c>
      <c r="B234" s="287" t="s">
        <v>1239</v>
      </c>
      <c r="C234" s="287" t="s">
        <v>995</v>
      </c>
      <c r="D234" s="311" t="s">
        <v>2439</v>
      </c>
      <c r="E234" s="287" t="s">
        <v>14246</v>
      </c>
      <c r="F234" s="337" t="s">
        <v>14463</v>
      </c>
      <c r="G234" s="290" t="s">
        <v>14526</v>
      </c>
      <c r="H234" s="287" t="s">
        <v>2444</v>
      </c>
      <c r="I234" s="287" t="s">
        <v>2446</v>
      </c>
      <c r="J234" s="287" t="s">
        <v>2447</v>
      </c>
      <c r="K234" s="290" t="s">
        <v>2449</v>
      </c>
      <c r="L234" s="299" t="s">
        <v>14741</v>
      </c>
      <c r="M234" s="287" t="s">
        <v>14874</v>
      </c>
    </row>
    <row r="235" spans="1:13" ht="409.5">
      <c r="A235" s="287" t="str">
        <f t="shared" si="16"/>
        <v>Smelter ListB3</v>
      </c>
      <c r="B235" s="287" t="s">
        <v>1239</v>
      </c>
      <c r="C235" s="287" t="s">
        <v>949</v>
      </c>
      <c r="D235" s="312" t="s">
        <v>13360</v>
      </c>
      <c r="E235" s="287" t="s">
        <v>14247</v>
      </c>
      <c r="F235" s="332" t="s">
        <v>15069</v>
      </c>
      <c r="G235" s="342" t="s">
        <v>14527</v>
      </c>
      <c r="H235" s="295" t="s">
        <v>15070</v>
      </c>
      <c r="I235" s="284" t="s">
        <v>15071</v>
      </c>
      <c r="J235" s="284" t="s">
        <v>13558</v>
      </c>
      <c r="K235" s="296" t="s">
        <v>14691</v>
      </c>
      <c r="L235" s="297" t="s">
        <v>14742</v>
      </c>
      <c r="M235" s="284" t="s">
        <v>15072</v>
      </c>
    </row>
    <row r="236" spans="1:13">
      <c r="A236" s="287" t="str">
        <f t="shared" si="16"/>
        <v>Smelter ListF4</v>
      </c>
      <c r="B236" s="287" t="s">
        <v>1239</v>
      </c>
      <c r="C236" s="287" t="s">
        <v>1297</v>
      </c>
      <c r="D236" s="287" t="s">
        <v>468</v>
      </c>
      <c r="E236" s="287" t="s">
        <v>14248</v>
      </c>
      <c r="F236" s="337" t="s">
        <v>14364</v>
      </c>
      <c r="G236" s="290" t="s">
        <v>589</v>
      </c>
      <c r="H236" s="287" t="s">
        <v>381</v>
      </c>
      <c r="I236" s="287" t="s">
        <v>254</v>
      </c>
      <c r="J236" s="204" t="s">
        <v>1168</v>
      </c>
      <c r="K236" s="281" t="s">
        <v>115</v>
      </c>
      <c r="L236" s="293" t="s">
        <v>71</v>
      </c>
      <c r="M236" s="287" t="s">
        <v>14875</v>
      </c>
    </row>
    <row r="237" spans="1:13">
      <c r="A237" s="287" t="str">
        <f t="shared" si="16"/>
        <v>Smelter ListG4</v>
      </c>
      <c r="B237" s="287" t="s">
        <v>1239</v>
      </c>
      <c r="C237" s="287" t="s">
        <v>1288</v>
      </c>
      <c r="D237" s="287" t="s">
        <v>469</v>
      </c>
      <c r="E237" s="287" t="s">
        <v>13466</v>
      </c>
      <c r="F237" s="337" t="s">
        <v>14449</v>
      </c>
      <c r="G237" s="290" t="s">
        <v>561</v>
      </c>
      <c r="H237" s="287" t="s">
        <v>387</v>
      </c>
      <c r="I237" s="287" t="s">
        <v>255</v>
      </c>
      <c r="J237" s="204" t="s">
        <v>1355</v>
      </c>
      <c r="K237" s="281" t="s">
        <v>116</v>
      </c>
      <c r="L237" s="293" t="s">
        <v>72</v>
      </c>
      <c r="M237" s="287" t="s">
        <v>14861</v>
      </c>
    </row>
    <row r="238" spans="1:13">
      <c r="A238" s="287" t="str">
        <f t="shared" si="16"/>
        <v>Smelter ListAH5</v>
      </c>
      <c r="B238" s="287" t="s">
        <v>1239</v>
      </c>
      <c r="C238" s="287" t="s">
        <v>12493</v>
      </c>
      <c r="D238" s="287" t="s">
        <v>488</v>
      </c>
      <c r="E238" s="287" t="s">
        <v>13455</v>
      </c>
      <c r="F238" s="337" t="s">
        <v>14430</v>
      </c>
      <c r="G238" s="290" t="s">
        <v>549</v>
      </c>
      <c r="H238" s="287" t="s">
        <v>378</v>
      </c>
      <c r="I238" s="287" t="s">
        <v>237</v>
      </c>
      <c r="J238" s="287" t="s">
        <v>16</v>
      </c>
      <c r="K238" s="281" t="s">
        <v>269</v>
      </c>
      <c r="L238" s="293" t="s">
        <v>179</v>
      </c>
      <c r="M238" s="287" t="s">
        <v>14842</v>
      </c>
    </row>
    <row r="239" spans="1:13">
      <c r="A239" s="287" t="str">
        <f t="shared" si="16"/>
        <v>Smelter ListAH6</v>
      </c>
      <c r="B239" s="287" t="s">
        <v>1239</v>
      </c>
      <c r="C239" s="287" t="s">
        <v>12494</v>
      </c>
      <c r="D239" s="287" t="s">
        <v>489</v>
      </c>
      <c r="E239" s="287" t="s">
        <v>13456</v>
      </c>
      <c r="F239" s="337" t="s">
        <v>14431</v>
      </c>
      <c r="G239" s="290" t="s">
        <v>550</v>
      </c>
      <c r="H239" s="287" t="s">
        <v>489</v>
      </c>
      <c r="I239" s="287" t="s">
        <v>238</v>
      </c>
      <c r="J239" s="287" t="s">
        <v>17</v>
      </c>
      <c r="K239" s="281" t="s">
        <v>489</v>
      </c>
      <c r="L239" s="293" t="s">
        <v>180</v>
      </c>
      <c r="M239" s="287" t="s">
        <v>14843</v>
      </c>
    </row>
    <row r="240" spans="1:13">
      <c r="A240" s="287" t="str">
        <f t="shared" si="16"/>
        <v>Smelter ListAH7</v>
      </c>
      <c r="B240" s="287" t="s">
        <v>1239</v>
      </c>
      <c r="C240" s="287" t="s">
        <v>12495</v>
      </c>
      <c r="D240" s="287" t="s">
        <v>490</v>
      </c>
      <c r="E240" s="287" t="s">
        <v>13457</v>
      </c>
      <c r="F240" s="337" t="s">
        <v>14432</v>
      </c>
      <c r="G240" s="290" t="s">
        <v>551</v>
      </c>
      <c r="H240" s="287" t="s">
        <v>379</v>
      </c>
      <c r="I240" s="287" t="s">
        <v>239</v>
      </c>
      <c r="J240" s="287" t="s">
        <v>18</v>
      </c>
      <c r="K240" s="281" t="s">
        <v>270</v>
      </c>
      <c r="L240" s="293" t="s">
        <v>181</v>
      </c>
      <c r="M240" s="287" t="s">
        <v>14844</v>
      </c>
    </row>
    <row r="241" spans="1:13" ht="54">
      <c r="A241" s="287" t="str">
        <f t="shared" si="16"/>
        <v>CheckerA1</v>
      </c>
      <c r="B241" s="287" t="s">
        <v>1240</v>
      </c>
      <c r="C241" s="287" t="s">
        <v>631</v>
      </c>
      <c r="D241" s="287" t="s">
        <v>13230</v>
      </c>
      <c r="E241" s="287" t="s">
        <v>14249</v>
      </c>
      <c r="F241" s="337" t="s">
        <v>14464</v>
      </c>
      <c r="G241" s="290" t="s">
        <v>1144</v>
      </c>
      <c r="H241" s="287" t="s">
        <v>388</v>
      </c>
      <c r="I241" s="287" t="s">
        <v>256</v>
      </c>
      <c r="J241" s="204" t="s">
        <v>1371</v>
      </c>
      <c r="K241" s="281" t="s">
        <v>1145</v>
      </c>
      <c r="L241" s="293" t="s">
        <v>1319</v>
      </c>
      <c r="M241" s="287" t="s">
        <v>14876</v>
      </c>
    </row>
    <row r="242" spans="1:13">
      <c r="A242" s="287" t="str">
        <f t="shared" si="16"/>
        <v>CheckerD1</v>
      </c>
      <c r="B242" s="287" t="s">
        <v>1240</v>
      </c>
      <c r="C242" s="287" t="s">
        <v>1298</v>
      </c>
      <c r="D242" s="287" t="s">
        <v>899</v>
      </c>
      <c r="E242" s="287" t="s">
        <v>14250</v>
      </c>
      <c r="F242" s="337" t="s">
        <v>14465</v>
      </c>
      <c r="G242" s="290" t="s">
        <v>1146</v>
      </c>
      <c r="H242" s="287" t="s">
        <v>1147</v>
      </c>
      <c r="I242" s="287" t="s">
        <v>257</v>
      </c>
      <c r="J242" s="287" t="s">
        <v>1372</v>
      </c>
      <c r="K242" s="281" t="s">
        <v>1148</v>
      </c>
      <c r="L242" s="293" t="s">
        <v>1320</v>
      </c>
      <c r="M242" s="287" t="s">
        <v>14877</v>
      </c>
    </row>
    <row r="243" spans="1:13">
      <c r="A243" s="287" t="str">
        <f t="shared" si="16"/>
        <v>CheckerA3</v>
      </c>
      <c r="B243" s="287" t="s">
        <v>1240</v>
      </c>
      <c r="C243" s="287" t="s">
        <v>633</v>
      </c>
      <c r="D243" s="287" t="s">
        <v>877</v>
      </c>
      <c r="E243" s="287" t="s">
        <v>14251</v>
      </c>
      <c r="F243" s="337" t="s">
        <v>14466</v>
      </c>
      <c r="G243" s="290" t="s">
        <v>1149</v>
      </c>
      <c r="H243" s="287" t="s">
        <v>1150</v>
      </c>
      <c r="I243" s="287" t="s">
        <v>1151</v>
      </c>
      <c r="J243" s="287" t="s">
        <v>1152</v>
      </c>
      <c r="K243" s="281" t="s">
        <v>1153</v>
      </c>
      <c r="L243" s="293" t="s">
        <v>1321</v>
      </c>
      <c r="M243" s="287" t="s">
        <v>14878</v>
      </c>
    </row>
    <row r="244" spans="1:13">
      <c r="A244" s="287" t="str">
        <f t="shared" si="16"/>
        <v>CheckerB3</v>
      </c>
      <c r="B244" s="287" t="s">
        <v>1240</v>
      </c>
      <c r="C244" s="287" t="s">
        <v>949</v>
      </c>
      <c r="D244" s="287" t="s">
        <v>878</v>
      </c>
      <c r="E244" s="287" t="s">
        <v>14252</v>
      </c>
      <c r="F244" s="337" t="s">
        <v>862</v>
      </c>
      <c r="G244" s="290" t="s">
        <v>1154</v>
      </c>
      <c r="H244" s="287" t="s">
        <v>1155</v>
      </c>
      <c r="I244" s="287" t="s">
        <v>1156</v>
      </c>
      <c r="J244" s="287" t="s">
        <v>1157</v>
      </c>
      <c r="K244" s="281" t="s">
        <v>1158</v>
      </c>
      <c r="L244" s="293" t="s">
        <v>1322</v>
      </c>
      <c r="M244" s="287" t="s">
        <v>14879</v>
      </c>
    </row>
    <row r="245" spans="1:13">
      <c r="A245" s="287" t="str">
        <f t="shared" si="16"/>
        <v>CheckerC3</v>
      </c>
      <c r="B245" s="287" t="s">
        <v>1240</v>
      </c>
      <c r="C245" s="287" t="s">
        <v>970</v>
      </c>
      <c r="D245" s="287" t="s">
        <v>896</v>
      </c>
      <c r="E245" s="287" t="s">
        <v>14253</v>
      </c>
      <c r="F245" s="337" t="s">
        <v>14467</v>
      </c>
      <c r="G245" s="290" t="s">
        <v>1159</v>
      </c>
      <c r="H245" s="287" t="s">
        <v>1160</v>
      </c>
      <c r="I245" s="287" t="s">
        <v>1161</v>
      </c>
      <c r="J245" s="287" t="s">
        <v>1162</v>
      </c>
      <c r="K245" s="281" t="s">
        <v>1161</v>
      </c>
      <c r="L245" s="293" t="s">
        <v>1323</v>
      </c>
      <c r="M245" s="287" t="s">
        <v>14880</v>
      </c>
    </row>
    <row r="246" spans="1:13">
      <c r="A246" s="287" t="str">
        <f t="shared" si="16"/>
        <v>CheckerD3</v>
      </c>
      <c r="B246" s="287" t="s">
        <v>1240</v>
      </c>
      <c r="C246" s="287" t="s">
        <v>1299</v>
      </c>
      <c r="D246" s="287" t="s">
        <v>897</v>
      </c>
      <c r="E246" s="287" t="s">
        <v>14254</v>
      </c>
      <c r="F246" s="337" t="s">
        <v>14468</v>
      </c>
      <c r="G246" s="290" t="s">
        <v>812</v>
      </c>
      <c r="H246" s="287" t="s">
        <v>813</v>
      </c>
      <c r="I246" s="287" t="s">
        <v>258</v>
      </c>
      <c r="J246" s="287" t="s">
        <v>819</v>
      </c>
      <c r="K246" s="281" t="s">
        <v>814</v>
      </c>
      <c r="L246" s="293" t="s">
        <v>13544</v>
      </c>
      <c r="M246" s="287" t="s">
        <v>14881</v>
      </c>
    </row>
    <row r="247" spans="1:13" ht="32.25" customHeight="1">
      <c r="A247" s="287" t="s">
        <v>1442</v>
      </c>
      <c r="B247" s="287" t="s">
        <v>1240</v>
      </c>
      <c r="C247" s="287" t="s">
        <v>1441</v>
      </c>
      <c r="D247" s="287" t="s">
        <v>1443</v>
      </c>
      <c r="E247" s="287" t="s">
        <v>14255</v>
      </c>
      <c r="F247" s="337" t="s">
        <v>2135</v>
      </c>
      <c r="G247" s="290" t="s">
        <v>2136</v>
      </c>
      <c r="H247" s="287" t="s">
        <v>2137</v>
      </c>
      <c r="I247" s="287" t="s">
        <v>2138</v>
      </c>
      <c r="J247" s="287" t="s">
        <v>15392</v>
      </c>
      <c r="K247" s="290" t="s">
        <v>2139</v>
      </c>
      <c r="L247" s="299" t="s">
        <v>2140</v>
      </c>
      <c r="M247" s="287" t="s">
        <v>14882</v>
      </c>
    </row>
    <row r="248" spans="1:13" ht="32.25" customHeight="1">
      <c r="A248" s="287" t="str">
        <f>B248&amp;C248</f>
        <v>CheckerB63</v>
      </c>
      <c r="B248" s="287" t="s">
        <v>1240</v>
      </c>
      <c r="C248" s="287" t="s">
        <v>1868</v>
      </c>
      <c r="D248" s="287" t="s">
        <v>1443</v>
      </c>
      <c r="E248" s="287" t="s">
        <v>14255</v>
      </c>
      <c r="F248" s="337" t="s">
        <v>2135</v>
      </c>
      <c r="G248" s="290" t="s">
        <v>2136</v>
      </c>
      <c r="H248" s="287" t="s">
        <v>2137</v>
      </c>
      <c r="I248" s="287" t="s">
        <v>2138</v>
      </c>
      <c r="J248" s="287" t="s">
        <v>15392</v>
      </c>
      <c r="K248" s="290" t="s">
        <v>2139</v>
      </c>
      <c r="L248" s="299" t="s">
        <v>2140</v>
      </c>
      <c r="M248" s="287" t="s">
        <v>14882</v>
      </c>
    </row>
    <row r="249" spans="1:13" ht="32.25" customHeight="1">
      <c r="A249" s="287" t="str">
        <f>B249&amp;C249</f>
        <v>CheckerB64</v>
      </c>
      <c r="B249" s="287" t="s">
        <v>1240</v>
      </c>
      <c r="C249" s="287" t="s">
        <v>1869</v>
      </c>
      <c r="D249" s="287" t="s">
        <v>1443</v>
      </c>
      <c r="E249" s="287" t="s">
        <v>14255</v>
      </c>
      <c r="F249" s="337" t="s">
        <v>2135</v>
      </c>
      <c r="G249" s="290" t="s">
        <v>2136</v>
      </c>
      <c r="H249" s="287" t="s">
        <v>2137</v>
      </c>
      <c r="I249" s="287" t="s">
        <v>2138</v>
      </c>
      <c r="J249" s="287" t="s">
        <v>15392</v>
      </c>
      <c r="K249" s="290" t="s">
        <v>2139</v>
      </c>
      <c r="L249" s="299" t="s">
        <v>2140</v>
      </c>
      <c r="M249" s="287" t="s">
        <v>14882</v>
      </c>
    </row>
    <row r="250" spans="1:13" ht="32.25" customHeight="1">
      <c r="A250" s="287" t="str">
        <f>B250&amp;C250</f>
        <v>CheckerB65</v>
      </c>
      <c r="B250" s="287" t="s">
        <v>1240</v>
      </c>
      <c r="C250" s="287" t="s">
        <v>1870</v>
      </c>
      <c r="D250" s="287" t="s">
        <v>1443</v>
      </c>
      <c r="E250" s="287" t="s">
        <v>14255</v>
      </c>
      <c r="F250" s="337" t="s">
        <v>2135</v>
      </c>
      <c r="G250" s="290" t="s">
        <v>2136</v>
      </c>
      <c r="H250" s="287" t="s">
        <v>2137</v>
      </c>
      <c r="I250" s="287" t="s">
        <v>2138</v>
      </c>
      <c r="J250" s="287" t="s">
        <v>15392</v>
      </c>
      <c r="K250" s="290" t="s">
        <v>2139</v>
      </c>
      <c r="L250" s="299" t="s">
        <v>2140</v>
      </c>
      <c r="M250" s="287" t="s">
        <v>14882</v>
      </c>
    </row>
    <row r="251" spans="1:13" ht="32.25" customHeight="1">
      <c r="A251" s="287" t="s">
        <v>1461</v>
      </c>
      <c r="B251" s="287" t="s">
        <v>1240</v>
      </c>
      <c r="C251" s="287" t="s">
        <v>1460</v>
      </c>
      <c r="D251" s="287" t="s">
        <v>1462</v>
      </c>
      <c r="E251" s="287" t="s">
        <v>14256</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14257</v>
      </c>
      <c r="F252" s="337" t="s">
        <v>1904</v>
      </c>
      <c r="G252" s="290" t="s">
        <v>15301</v>
      </c>
      <c r="H252" s="287" t="s">
        <v>1905</v>
      </c>
      <c r="I252" s="287" t="s">
        <v>1906</v>
      </c>
      <c r="J252" s="287" t="s">
        <v>1907</v>
      </c>
      <c r="K252" s="290" t="s">
        <v>1908</v>
      </c>
      <c r="L252" s="299" t="s">
        <v>1909</v>
      </c>
      <c r="M252" s="287" t="s">
        <v>14883</v>
      </c>
    </row>
    <row r="253" spans="1:13" ht="27">
      <c r="A253" s="287" t="s">
        <v>1463</v>
      </c>
      <c r="B253" s="287" t="s">
        <v>1240</v>
      </c>
      <c r="C253" s="287" t="s">
        <v>1445</v>
      </c>
      <c r="D253" s="287" t="s">
        <v>1533</v>
      </c>
      <c r="E253" s="287" t="s">
        <v>14258</v>
      </c>
      <c r="F253" s="337" t="s">
        <v>1910</v>
      </c>
      <c r="G253" s="290" t="s">
        <v>15302</v>
      </c>
      <c r="H253" s="287" t="s">
        <v>1911</v>
      </c>
      <c r="I253" s="287" t="s">
        <v>1912</v>
      </c>
      <c r="J253" s="287" t="s">
        <v>1913</v>
      </c>
      <c r="K253" s="290" t="s">
        <v>1914</v>
      </c>
      <c r="L253" s="299" t="s">
        <v>1915</v>
      </c>
      <c r="M253" s="287" t="s">
        <v>14884</v>
      </c>
    </row>
    <row r="254" spans="1:13" ht="27">
      <c r="A254" s="287" t="s">
        <v>1507</v>
      </c>
      <c r="B254" s="287" t="s">
        <v>1240</v>
      </c>
      <c r="C254" s="287" t="s">
        <v>1446</v>
      </c>
      <c r="D254" s="287" t="s">
        <v>1539</v>
      </c>
      <c r="E254" s="287" t="s">
        <v>14259</v>
      </c>
      <c r="F254" s="337" t="s">
        <v>1916</v>
      </c>
      <c r="G254" s="290" t="s">
        <v>15303</v>
      </c>
      <c r="H254" s="287" t="s">
        <v>1917</v>
      </c>
      <c r="I254" s="287" t="s">
        <v>1918</v>
      </c>
      <c r="J254" s="287" t="s">
        <v>1919</v>
      </c>
      <c r="K254" s="290" t="s">
        <v>1920</v>
      </c>
      <c r="L254" s="299" t="s">
        <v>1921</v>
      </c>
      <c r="M254" s="287" t="s">
        <v>14885</v>
      </c>
    </row>
    <row r="255" spans="1:13" ht="27">
      <c r="A255" s="287" t="s">
        <v>1508</v>
      </c>
      <c r="B255" s="287" t="s">
        <v>1240</v>
      </c>
      <c r="C255" s="287" t="s">
        <v>1447</v>
      </c>
      <c r="D255" s="287" t="s">
        <v>1488</v>
      </c>
      <c r="E255" s="287" t="s">
        <v>14260</v>
      </c>
      <c r="F255" s="337" t="s">
        <v>1922</v>
      </c>
      <c r="G255" s="290" t="s">
        <v>15304</v>
      </c>
      <c r="H255" s="287" t="s">
        <v>1923</v>
      </c>
      <c r="I255" s="287" t="s">
        <v>1924</v>
      </c>
      <c r="J255" s="287" t="s">
        <v>1925</v>
      </c>
      <c r="K255" s="290" t="s">
        <v>1926</v>
      </c>
      <c r="L255" s="299" t="s">
        <v>1927</v>
      </c>
      <c r="M255" s="287" t="s">
        <v>14886</v>
      </c>
    </row>
    <row r="256" spans="1:13" ht="27">
      <c r="A256" s="287" t="s">
        <v>1517</v>
      </c>
      <c r="B256" s="287" t="s">
        <v>1240</v>
      </c>
      <c r="C256" s="287" t="s">
        <v>1448</v>
      </c>
      <c r="D256" s="287" t="s">
        <v>2473</v>
      </c>
      <c r="E256" s="287" t="s">
        <v>14261</v>
      </c>
      <c r="F256" s="337" t="s">
        <v>2482</v>
      </c>
      <c r="G256" s="290" t="s">
        <v>15305</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14262</v>
      </c>
      <c r="F257" s="337" t="s">
        <v>1928</v>
      </c>
      <c r="G257" s="290" t="s">
        <v>15306</v>
      </c>
      <c r="H257" s="287" t="s">
        <v>1929</v>
      </c>
      <c r="I257" s="287" t="s">
        <v>1930</v>
      </c>
      <c r="J257" s="287" t="s">
        <v>1931</v>
      </c>
      <c r="K257" s="290" t="s">
        <v>1932</v>
      </c>
      <c r="L257" s="299" t="s">
        <v>1933</v>
      </c>
      <c r="M257" s="287" t="s">
        <v>14887</v>
      </c>
    </row>
    <row r="258" spans="1:13" ht="40.5">
      <c r="A258" s="287" t="s">
        <v>1519</v>
      </c>
      <c r="B258" s="287" t="s">
        <v>1240</v>
      </c>
      <c r="C258" s="287" t="s">
        <v>1450</v>
      </c>
      <c r="D258" s="287" t="s">
        <v>1490</v>
      </c>
      <c r="E258" s="287" t="s">
        <v>14263</v>
      </c>
      <c r="F258" s="337" t="s">
        <v>1934</v>
      </c>
      <c r="G258" s="290" t="s">
        <v>15307</v>
      </c>
      <c r="H258" s="287" t="s">
        <v>1935</v>
      </c>
      <c r="I258" s="287" t="s">
        <v>1936</v>
      </c>
      <c r="J258" s="287" t="s">
        <v>1937</v>
      </c>
      <c r="K258" s="290" t="s">
        <v>1938</v>
      </c>
      <c r="L258" s="299" t="s">
        <v>1939</v>
      </c>
      <c r="M258" s="287" t="s">
        <v>14888</v>
      </c>
    </row>
    <row r="259" spans="1:13" ht="40.5">
      <c r="A259" s="287" t="s">
        <v>1520</v>
      </c>
      <c r="B259" s="287" t="s">
        <v>1240</v>
      </c>
      <c r="C259" s="287" t="s">
        <v>1451</v>
      </c>
      <c r="D259" s="287" t="s">
        <v>1491</v>
      </c>
      <c r="E259" s="287" t="s">
        <v>14264</v>
      </c>
      <c r="F259" s="337" t="s">
        <v>2481</v>
      </c>
      <c r="G259" s="290" t="s">
        <v>15308</v>
      </c>
      <c r="H259" s="287" t="s">
        <v>2484</v>
      </c>
      <c r="I259" s="287" t="s">
        <v>14635</v>
      </c>
      <c r="J259" s="287" t="s">
        <v>2490</v>
      </c>
      <c r="K259" s="290" t="s">
        <v>2495</v>
      </c>
      <c r="L259" s="299" t="s">
        <v>2496</v>
      </c>
      <c r="M259" s="287" t="s">
        <v>2501</v>
      </c>
    </row>
    <row r="260" spans="1:13" ht="27">
      <c r="A260" s="287" t="s">
        <v>1521</v>
      </c>
      <c r="B260" s="287" t="s">
        <v>1240</v>
      </c>
      <c r="C260" s="287" t="s">
        <v>1452</v>
      </c>
      <c r="D260" s="287" t="s">
        <v>1464</v>
      </c>
      <c r="E260" s="287" t="s">
        <v>14265</v>
      </c>
      <c r="F260" s="337" t="s">
        <v>1940</v>
      </c>
      <c r="G260" s="290" t="s">
        <v>15309</v>
      </c>
      <c r="H260" s="287" t="s">
        <v>1941</v>
      </c>
      <c r="I260" s="287" t="s">
        <v>1942</v>
      </c>
      <c r="J260" s="287" t="s">
        <v>1943</v>
      </c>
      <c r="K260" s="290" t="s">
        <v>1944</v>
      </c>
      <c r="L260" s="299" t="s">
        <v>1945</v>
      </c>
      <c r="M260" s="287" t="s">
        <v>14889</v>
      </c>
    </row>
    <row r="261" spans="1:13" ht="40.5">
      <c r="A261" s="287" t="s">
        <v>14141</v>
      </c>
      <c r="B261" s="287" t="s">
        <v>1240</v>
      </c>
      <c r="C261" s="287" t="s">
        <v>14140</v>
      </c>
      <c r="D261" s="287" t="s">
        <v>1535</v>
      </c>
      <c r="E261" s="287" t="s">
        <v>14266</v>
      </c>
      <c r="F261" s="337" t="s">
        <v>1946</v>
      </c>
      <c r="G261" s="290" t="s">
        <v>15310</v>
      </c>
      <c r="H261" s="287" t="s">
        <v>1947</v>
      </c>
      <c r="I261" s="287" t="s">
        <v>1948</v>
      </c>
      <c r="J261" s="287" t="s">
        <v>1949</v>
      </c>
      <c r="K261" s="290" t="s">
        <v>1950</v>
      </c>
      <c r="L261" s="299" t="s">
        <v>1951</v>
      </c>
      <c r="M261" s="287" t="s">
        <v>14890</v>
      </c>
    </row>
    <row r="262" spans="1:13" ht="40.5">
      <c r="A262" s="287" t="s">
        <v>1522</v>
      </c>
      <c r="B262" s="287" t="s">
        <v>1240</v>
      </c>
      <c r="C262" s="287" t="s">
        <v>1453</v>
      </c>
      <c r="D262" s="287" t="s">
        <v>1536</v>
      </c>
      <c r="E262" s="287" t="s">
        <v>14267</v>
      </c>
      <c r="F262" s="337" t="s">
        <v>1952</v>
      </c>
      <c r="G262" s="290" t="s">
        <v>15311</v>
      </c>
      <c r="H262" s="287" t="s">
        <v>1953</v>
      </c>
      <c r="I262" s="287" t="s">
        <v>1954</v>
      </c>
      <c r="J262" s="287" t="s">
        <v>1955</v>
      </c>
      <c r="K262" s="290" t="s">
        <v>1956</v>
      </c>
      <c r="L262" s="299" t="s">
        <v>1957</v>
      </c>
      <c r="M262" s="287" t="s">
        <v>14891</v>
      </c>
    </row>
    <row r="263" spans="1:13" ht="27">
      <c r="A263" s="287" t="s">
        <v>1523</v>
      </c>
      <c r="B263" s="287" t="s">
        <v>1240</v>
      </c>
      <c r="C263" s="287" t="s">
        <v>1454</v>
      </c>
      <c r="D263" s="287" t="s">
        <v>1537</v>
      </c>
      <c r="E263" s="287" t="s">
        <v>14268</v>
      </c>
      <c r="F263" s="337" t="s">
        <v>1958</v>
      </c>
      <c r="G263" s="290" t="s">
        <v>15312</v>
      </c>
      <c r="H263" s="287" t="s">
        <v>1959</v>
      </c>
      <c r="I263" s="287" t="s">
        <v>1960</v>
      </c>
      <c r="J263" s="287" t="s">
        <v>1961</v>
      </c>
      <c r="K263" s="290" t="s">
        <v>1962</v>
      </c>
      <c r="L263" s="299" t="s">
        <v>1963</v>
      </c>
      <c r="M263" s="287" t="s">
        <v>14892</v>
      </c>
    </row>
    <row r="264" spans="1:13" ht="40.5">
      <c r="A264" s="287" t="s">
        <v>1524</v>
      </c>
      <c r="B264" s="287" t="s">
        <v>1240</v>
      </c>
      <c r="C264" s="287" t="s">
        <v>1455</v>
      </c>
      <c r="D264" s="287" t="s">
        <v>1538</v>
      </c>
      <c r="E264" s="287" t="s">
        <v>14269</v>
      </c>
      <c r="F264" s="337" t="s">
        <v>1964</v>
      </c>
      <c r="G264" s="290" t="s">
        <v>15313</v>
      </c>
      <c r="H264" s="287" t="s">
        <v>1965</v>
      </c>
      <c r="I264" s="287" t="s">
        <v>1966</v>
      </c>
      <c r="J264" s="287" t="s">
        <v>1967</v>
      </c>
      <c r="K264" s="290" t="s">
        <v>1968</v>
      </c>
      <c r="L264" s="299" t="s">
        <v>1969</v>
      </c>
      <c r="M264" s="287" t="s">
        <v>14893</v>
      </c>
    </row>
    <row r="265" spans="1:13" ht="54">
      <c r="A265" s="287" t="s">
        <v>14144</v>
      </c>
      <c r="B265" s="287" t="s">
        <v>1240</v>
      </c>
      <c r="C265" s="287" t="s">
        <v>14142</v>
      </c>
      <c r="D265" s="287" t="s">
        <v>1465</v>
      </c>
      <c r="E265" s="287" t="s">
        <v>14270</v>
      </c>
      <c r="F265" s="337" t="s">
        <v>1970</v>
      </c>
      <c r="G265" s="290" t="s">
        <v>15314</v>
      </c>
      <c r="H265" s="287" t="s">
        <v>1971</v>
      </c>
      <c r="I265" s="287" t="s">
        <v>1972</v>
      </c>
      <c r="J265" s="287" t="s">
        <v>1973</v>
      </c>
      <c r="K265" s="290" t="s">
        <v>1974</v>
      </c>
      <c r="L265" s="299" t="s">
        <v>1975</v>
      </c>
      <c r="M265" s="287" t="s">
        <v>14894</v>
      </c>
    </row>
    <row r="266" spans="1:13" ht="54">
      <c r="A266" s="287" t="s">
        <v>1525</v>
      </c>
      <c r="B266" s="287" t="s">
        <v>1240</v>
      </c>
      <c r="C266" s="287" t="s">
        <v>1456</v>
      </c>
      <c r="D266" s="287" t="s">
        <v>1466</v>
      </c>
      <c r="E266" s="287" t="s">
        <v>14271</v>
      </c>
      <c r="F266" s="337" t="s">
        <v>1976</v>
      </c>
      <c r="G266" s="290" t="s">
        <v>15315</v>
      </c>
      <c r="H266" s="287" t="s">
        <v>1977</v>
      </c>
      <c r="I266" s="287" t="s">
        <v>1978</v>
      </c>
      <c r="J266" s="287" t="s">
        <v>1979</v>
      </c>
      <c r="K266" s="290" t="s">
        <v>1980</v>
      </c>
      <c r="L266" s="299" t="s">
        <v>1981</v>
      </c>
      <c r="M266" s="287" t="s">
        <v>14895</v>
      </c>
    </row>
    <row r="267" spans="1:13" ht="54">
      <c r="A267" s="287" t="s">
        <v>1526</v>
      </c>
      <c r="B267" s="287" t="s">
        <v>1240</v>
      </c>
      <c r="C267" s="287" t="s">
        <v>1457</v>
      </c>
      <c r="D267" s="287" t="s">
        <v>1467</v>
      </c>
      <c r="E267" s="287" t="s">
        <v>14272</v>
      </c>
      <c r="F267" s="337" t="s">
        <v>1982</v>
      </c>
      <c r="G267" s="290" t="s">
        <v>15316</v>
      </c>
      <c r="H267" s="287" t="s">
        <v>1983</v>
      </c>
      <c r="I267" s="287" t="s">
        <v>1984</v>
      </c>
      <c r="J267" s="287" t="s">
        <v>1985</v>
      </c>
      <c r="K267" s="290" t="s">
        <v>1986</v>
      </c>
      <c r="L267" s="299" t="s">
        <v>1987</v>
      </c>
      <c r="M267" s="287" t="s">
        <v>14896</v>
      </c>
    </row>
    <row r="268" spans="1:13" ht="54">
      <c r="A268" s="287" t="s">
        <v>1527</v>
      </c>
      <c r="B268" s="287" t="s">
        <v>1240</v>
      </c>
      <c r="C268" s="287" t="s">
        <v>1458</v>
      </c>
      <c r="D268" s="287" t="s">
        <v>1468</v>
      </c>
      <c r="E268" s="287" t="s">
        <v>14273</v>
      </c>
      <c r="F268" s="337" t="s">
        <v>1988</v>
      </c>
      <c r="G268" s="290" t="s">
        <v>15317</v>
      </c>
      <c r="H268" s="287" t="s">
        <v>1989</v>
      </c>
      <c r="I268" s="287" t="s">
        <v>1990</v>
      </c>
      <c r="J268" s="287" t="s">
        <v>1991</v>
      </c>
      <c r="K268" s="290" t="s">
        <v>1992</v>
      </c>
      <c r="L268" s="299" t="s">
        <v>1993</v>
      </c>
      <c r="M268" s="287" t="s">
        <v>14897</v>
      </c>
    </row>
    <row r="269" spans="1:13" ht="67.5">
      <c r="A269" s="287" t="s">
        <v>14145</v>
      </c>
      <c r="B269" s="287" t="s">
        <v>1240</v>
      </c>
      <c r="C269" s="287" t="s">
        <v>14143</v>
      </c>
      <c r="D269" s="287" t="s">
        <v>1469</v>
      </c>
      <c r="E269" s="287" t="s">
        <v>14274</v>
      </c>
      <c r="F269" s="337" t="s">
        <v>1994</v>
      </c>
      <c r="G269" s="290" t="s">
        <v>15318</v>
      </c>
      <c r="H269" s="287" t="s">
        <v>1995</v>
      </c>
      <c r="I269" s="287" t="s">
        <v>1996</v>
      </c>
      <c r="J269" s="287" t="s">
        <v>1997</v>
      </c>
      <c r="K269" s="290" t="s">
        <v>1998</v>
      </c>
      <c r="L269" s="299" t="s">
        <v>1999</v>
      </c>
      <c r="M269" s="287" t="s">
        <v>14898</v>
      </c>
    </row>
    <row r="270" spans="1:13" ht="67.5">
      <c r="A270" s="287" t="s">
        <v>1528</v>
      </c>
      <c r="B270" s="287" t="s">
        <v>1240</v>
      </c>
      <c r="C270" s="287" t="s">
        <v>1492</v>
      </c>
      <c r="D270" s="287" t="s">
        <v>1470</v>
      </c>
      <c r="E270" s="287" t="s">
        <v>14275</v>
      </c>
      <c r="F270" s="337" t="s">
        <v>2000</v>
      </c>
      <c r="G270" s="290" t="s">
        <v>15319</v>
      </c>
      <c r="H270" s="287" t="s">
        <v>2001</v>
      </c>
      <c r="I270" s="287" t="s">
        <v>2002</v>
      </c>
      <c r="J270" s="287" t="s">
        <v>2003</v>
      </c>
      <c r="K270" s="290" t="s">
        <v>2004</v>
      </c>
      <c r="L270" s="299" t="s">
        <v>2005</v>
      </c>
      <c r="M270" s="287" t="s">
        <v>14899</v>
      </c>
    </row>
    <row r="271" spans="1:13" ht="67.5">
      <c r="A271" s="287" t="s">
        <v>1529</v>
      </c>
      <c r="B271" s="287" t="s">
        <v>1240</v>
      </c>
      <c r="C271" s="287" t="s">
        <v>1493</v>
      </c>
      <c r="D271" s="287" t="s">
        <v>1471</v>
      </c>
      <c r="E271" s="287" t="s">
        <v>14276</v>
      </c>
      <c r="F271" s="337" t="s">
        <v>2006</v>
      </c>
      <c r="G271" s="290" t="s">
        <v>15320</v>
      </c>
      <c r="H271" s="287" t="s">
        <v>2007</v>
      </c>
      <c r="I271" s="287" t="s">
        <v>2008</v>
      </c>
      <c r="J271" s="287" t="s">
        <v>2009</v>
      </c>
      <c r="K271" s="290" t="s">
        <v>2010</v>
      </c>
      <c r="L271" s="299" t="s">
        <v>2011</v>
      </c>
      <c r="M271" s="287" t="s">
        <v>14900</v>
      </c>
    </row>
    <row r="272" spans="1:13" ht="67.5">
      <c r="A272" s="287" t="s">
        <v>1530</v>
      </c>
      <c r="B272" s="287" t="s">
        <v>1240</v>
      </c>
      <c r="C272" s="287" t="s">
        <v>1494</v>
      </c>
      <c r="D272" s="287" t="s">
        <v>1472</v>
      </c>
      <c r="E272" s="287" t="s">
        <v>14277</v>
      </c>
      <c r="F272" s="337" t="s">
        <v>2012</v>
      </c>
      <c r="G272" s="290" t="s">
        <v>15321</v>
      </c>
      <c r="H272" s="287" t="s">
        <v>2013</v>
      </c>
      <c r="I272" s="287" t="s">
        <v>2014</v>
      </c>
      <c r="J272" s="287" t="s">
        <v>2015</v>
      </c>
      <c r="K272" s="290" t="s">
        <v>2016</v>
      </c>
      <c r="L272" s="299" t="s">
        <v>2017</v>
      </c>
      <c r="M272" s="287" t="s">
        <v>14901</v>
      </c>
    </row>
    <row r="273" spans="1:13" ht="67.5">
      <c r="A273" s="287" t="s">
        <v>14178</v>
      </c>
      <c r="B273" s="287" t="s">
        <v>1240</v>
      </c>
      <c r="C273" s="287" t="s">
        <v>14186</v>
      </c>
      <c r="D273" s="287" t="s">
        <v>15033</v>
      </c>
      <c r="E273" s="287" t="s">
        <v>15034</v>
      </c>
      <c r="F273" s="337" t="s">
        <v>15035</v>
      </c>
      <c r="G273" s="290" t="s">
        <v>15322</v>
      </c>
      <c r="H273" s="287" t="s">
        <v>15036</v>
      </c>
      <c r="I273" s="287" t="s">
        <v>15037</v>
      </c>
      <c r="J273" s="287" t="s">
        <v>15038</v>
      </c>
      <c r="K273" s="287" t="s">
        <v>15039</v>
      </c>
      <c r="L273" s="287" t="s">
        <v>15040</v>
      </c>
      <c r="M273" s="287" t="s">
        <v>15041</v>
      </c>
    </row>
    <row r="274" spans="1:13" ht="67.5">
      <c r="A274" s="287" t="s">
        <v>14179</v>
      </c>
      <c r="B274" s="287" t="s">
        <v>1240</v>
      </c>
      <c r="C274" s="186" t="s">
        <v>1495</v>
      </c>
      <c r="D274" s="287" t="s">
        <v>15042</v>
      </c>
      <c r="E274" s="287" t="s">
        <v>15043</v>
      </c>
      <c r="F274" s="337" t="s">
        <v>15044</v>
      </c>
      <c r="G274" s="290" t="s">
        <v>15323</v>
      </c>
      <c r="H274" s="287" t="s">
        <v>15045</v>
      </c>
      <c r="I274" s="287" t="s">
        <v>15046</v>
      </c>
      <c r="J274" s="287" t="s">
        <v>15047</v>
      </c>
      <c r="K274" s="287" t="s">
        <v>15048</v>
      </c>
      <c r="L274" s="287" t="s">
        <v>15049</v>
      </c>
      <c r="M274" s="287" t="s">
        <v>15050</v>
      </c>
    </row>
    <row r="275" spans="1:13" ht="67.5">
      <c r="A275" s="287" t="s">
        <v>14146</v>
      </c>
      <c r="B275" s="287" t="s">
        <v>1240</v>
      </c>
      <c r="C275" s="186" t="s">
        <v>1496</v>
      </c>
      <c r="D275" s="287" t="s">
        <v>15056</v>
      </c>
      <c r="E275" s="287" t="s">
        <v>15057</v>
      </c>
      <c r="F275" s="337" t="s">
        <v>15058</v>
      </c>
      <c r="G275" s="290" t="s">
        <v>15324</v>
      </c>
      <c r="H275" s="287" t="s">
        <v>15059</v>
      </c>
      <c r="I275" s="287" t="s">
        <v>15055</v>
      </c>
      <c r="J275" s="287" t="s">
        <v>15054</v>
      </c>
      <c r="K275" s="287" t="s">
        <v>15053</v>
      </c>
      <c r="L275" s="287" t="s">
        <v>15052</v>
      </c>
      <c r="M275" s="287" t="s">
        <v>15051</v>
      </c>
    </row>
    <row r="276" spans="1:13" ht="67.5">
      <c r="A276" s="287" t="s">
        <v>14147</v>
      </c>
      <c r="B276" s="287" t="s">
        <v>1240</v>
      </c>
      <c r="C276" s="287" t="s">
        <v>1497</v>
      </c>
      <c r="D276" s="287" t="s">
        <v>15060</v>
      </c>
      <c r="E276" s="287" t="s">
        <v>15061</v>
      </c>
      <c r="F276" s="337" t="s">
        <v>15062</v>
      </c>
      <c r="G276" s="290" t="s">
        <v>15325</v>
      </c>
      <c r="H276" s="287" t="s">
        <v>15063</v>
      </c>
      <c r="I276" s="287" t="s">
        <v>15064</v>
      </c>
      <c r="J276" s="287" t="s">
        <v>15065</v>
      </c>
      <c r="K276" s="287" t="s">
        <v>15066</v>
      </c>
      <c r="L276" s="287" t="s">
        <v>15067</v>
      </c>
      <c r="M276" s="287" t="s">
        <v>15068</v>
      </c>
    </row>
    <row r="277" spans="1:13" ht="67.5">
      <c r="A277" s="287" t="s">
        <v>14148</v>
      </c>
      <c r="B277" s="287" t="s">
        <v>1240</v>
      </c>
      <c r="C277" s="287" t="s">
        <v>14172</v>
      </c>
      <c r="D277" s="287" t="s">
        <v>1473</v>
      </c>
      <c r="E277" s="253" t="s">
        <v>13477</v>
      </c>
      <c r="F277" s="337" t="s">
        <v>15128</v>
      </c>
      <c r="G277" s="290" t="s">
        <v>15326</v>
      </c>
      <c r="H277" s="287" t="s">
        <v>2018</v>
      </c>
      <c r="I277" s="287" t="s">
        <v>2019</v>
      </c>
      <c r="J277" s="287" t="s">
        <v>2020</v>
      </c>
      <c r="K277" s="290" t="s">
        <v>2021</v>
      </c>
      <c r="L277" s="299" t="s">
        <v>2022</v>
      </c>
      <c r="M277" s="287" t="s">
        <v>14902</v>
      </c>
    </row>
    <row r="278" spans="1:13" ht="67.5">
      <c r="A278" s="287" t="s">
        <v>14180</v>
      </c>
      <c r="B278" s="287" t="s">
        <v>1240</v>
      </c>
      <c r="C278" s="287" t="s">
        <v>1498</v>
      </c>
      <c r="D278" s="186" t="s">
        <v>1474</v>
      </c>
      <c r="E278" s="253" t="s">
        <v>13478</v>
      </c>
      <c r="F278" s="328" t="s">
        <v>15129</v>
      </c>
      <c r="G278" s="290" t="s">
        <v>15327</v>
      </c>
      <c r="H278" s="186" t="s">
        <v>2023</v>
      </c>
      <c r="I278" s="186" t="s">
        <v>2024</v>
      </c>
      <c r="J278" s="186" t="s">
        <v>2025</v>
      </c>
      <c r="K278" s="290" t="s">
        <v>2026</v>
      </c>
      <c r="L278" s="313" t="s">
        <v>2027</v>
      </c>
      <c r="M278" s="186" t="s">
        <v>14903</v>
      </c>
    </row>
    <row r="279" spans="1:13" ht="54">
      <c r="A279" s="287" t="s">
        <v>14149</v>
      </c>
      <c r="B279" s="287" t="s">
        <v>1240</v>
      </c>
      <c r="C279" s="287" t="s">
        <v>1499</v>
      </c>
      <c r="D279" s="287" t="s">
        <v>1475</v>
      </c>
      <c r="E279" s="253" t="s">
        <v>13479</v>
      </c>
      <c r="F279" s="337" t="s">
        <v>15130</v>
      </c>
      <c r="G279" s="290" t="s">
        <v>15328</v>
      </c>
      <c r="H279" s="287" t="s">
        <v>2028</v>
      </c>
      <c r="I279" s="287" t="s">
        <v>2029</v>
      </c>
      <c r="J279" s="287" t="s">
        <v>2030</v>
      </c>
      <c r="K279" s="290" t="s">
        <v>2031</v>
      </c>
      <c r="L279" s="299" t="s">
        <v>2032</v>
      </c>
      <c r="M279" s="287" t="s">
        <v>14904</v>
      </c>
    </row>
    <row r="280" spans="1:13" ht="67.5">
      <c r="A280" s="287" t="s">
        <v>14150</v>
      </c>
      <c r="B280" s="287" t="s">
        <v>1240</v>
      </c>
      <c r="C280" s="287" t="s">
        <v>1500</v>
      </c>
      <c r="D280" s="287" t="s">
        <v>1476</v>
      </c>
      <c r="E280" s="253" t="s">
        <v>13480</v>
      </c>
      <c r="F280" s="337" t="s">
        <v>15131</v>
      </c>
      <c r="G280" s="290" t="s">
        <v>15329</v>
      </c>
      <c r="H280" s="287" t="s">
        <v>2033</v>
      </c>
      <c r="I280" s="287" t="s">
        <v>2034</v>
      </c>
      <c r="J280" s="287" t="s">
        <v>2035</v>
      </c>
      <c r="K280" s="290" t="s">
        <v>2036</v>
      </c>
      <c r="L280" s="299" t="s">
        <v>2037</v>
      </c>
      <c r="M280" s="287" t="s">
        <v>14905</v>
      </c>
    </row>
    <row r="281" spans="1:13" ht="40.5">
      <c r="A281" s="287" t="s">
        <v>14151</v>
      </c>
      <c r="B281" s="287" t="s">
        <v>1240</v>
      </c>
      <c r="C281" s="287" t="s">
        <v>14173</v>
      </c>
      <c r="D281" s="287" t="s">
        <v>1252</v>
      </c>
      <c r="E281" s="253" t="s">
        <v>13481</v>
      </c>
      <c r="F281" s="337" t="s">
        <v>2038</v>
      </c>
      <c r="G281" s="290" t="s">
        <v>15330</v>
      </c>
      <c r="H281" s="287" t="s">
        <v>2039</v>
      </c>
      <c r="I281" s="287" t="s">
        <v>2040</v>
      </c>
      <c r="J281" s="287" t="s">
        <v>15393</v>
      </c>
      <c r="K281" s="290" t="s">
        <v>2041</v>
      </c>
      <c r="L281" s="299" t="s">
        <v>2042</v>
      </c>
      <c r="M281" s="287" t="s">
        <v>14906</v>
      </c>
    </row>
    <row r="282" spans="1:13" ht="57" customHeight="1">
      <c r="A282" s="287" t="s">
        <v>14181</v>
      </c>
      <c r="B282" s="287" t="s">
        <v>1240</v>
      </c>
      <c r="C282" s="287" t="s">
        <v>1501</v>
      </c>
      <c r="D282" s="287" t="s">
        <v>1253</v>
      </c>
      <c r="E282" s="253" t="s">
        <v>13482</v>
      </c>
      <c r="F282" s="337" t="s">
        <v>2043</v>
      </c>
      <c r="G282" s="290" t="s">
        <v>15331</v>
      </c>
      <c r="H282" s="287" t="s">
        <v>2044</v>
      </c>
      <c r="I282" s="287" t="s">
        <v>2045</v>
      </c>
      <c r="J282" s="287" t="s">
        <v>15394</v>
      </c>
      <c r="K282" s="290" t="s">
        <v>2046</v>
      </c>
      <c r="L282" s="299" t="s">
        <v>2047</v>
      </c>
      <c r="M282" s="287" t="s">
        <v>14907</v>
      </c>
    </row>
    <row r="283" spans="1:13" ht="57" customHeight="1">
      <c r="A283" s="287" t="s">
        <v>14152</v>
      </c>
      <c r="B283" s="287" t="s">
        <v>1240</v>
      </c>
      <c r="C283" s="287" t="s">
        <v>1502</v>
      </c>
      <c r="D283" s="287" t="s">
        <v>1254</v>
      </c>
      <c r="E283" s="253" t="s">
        <v>13483</v>
      </c>
      <c r="F283" s="337" t="s">
        <v>2048</v>
      </c>
      <c r="G283" s="290" t="s">
        <v>15332</v>
      </c>
      <c r="H283" s="287" t="s">
        <v>2049</v>
      </c>
      <c r="I283" s="287" t="s">
        <v>2050</v>
      </c>
      <c r="J283" s="287" t="s">
        <v>15395</v>
      </c>
      <c r="K283" s="290" t="s">
        <v>2051</v>
      </c>
      <c r="L283" s="299" t="s">
        <v>2052</v>
      </c>
      <c r="M283" s="287" t="s">
        <v>14908</v>
      </c>
    </row>
    <row r="284" spans="1:13" ht="57" customHeight="1">
      <c r="A284" s="287" t="s">
        <v>14153</v>
      </c>
      <c r="B284" s="287" t="s">
        <v>1240</v>
      </c>
      <c r="C284" s="287" t="s">
        <v>1503</v>
      </c>
      <c r="D284" s="287" t="s">
        <v>1255</v>
      </c>
      <c r="E284" s="253" t="s">
        <v>13484</v>
      </c>
      <c r="F284" s="337" t="s">
        <v>2053</v>
      </c>
      <c r="G284" s="290" t="s">
        <v>15333</v>
      </c>
      <c r="H284" s="287" t="s">
        <v>2054</v>
      </c>
      <c r="I284" s="287" t="s">
        <v>2055</v>
      </c>
      <c r="J284" s="287" t="s">
        <v>15396</v>
      </c>
      <c r="K284" s="290" t="s">
        <v>2056</v>
      </c>
      <c r="L284" s="299" t="s">
        <v>2057</v>
      </c>
      <c r="M284" s="287" t="s">
        <v>14909</v>
      </c>
    </row>
    <row r="285" spans="1:13" ht="57" customHeight="1">
      <c r="A285" s="287" t="s">
        <v>14154</v>
      </c>
      <c r="B285" s="287" t="s">
        <v>1240</v>
      </c>
      <c r="C285" s="287" t="s">
        <v>14174</v>
      </c>
      <c r="D285" s="287" t="s">
        <v>1477</v>
      </c>
      <c r="E285" s="253" t="s">
        <v>13485</v>
      </c>
      <c r="F285" s="337" t="s">
        <v>2058</v>
      </c>
      <c r="G285" s="290" t="s">
        <v>15334</v>
      </c>
      <c r="H285" s="287" t="s">
        <v>2059</v>
      </c>
      <c r="I285" s="287" t="s">
        <v>2060</v>
      </c>
      <c r="J285" s="287" t="s">
        <v>15397</v>
      </c>
      <c r="K285" s="290" t="s">
        <v>2061</v>
      </c>
      <c r="L285" s="299" t="s">
        <v>2062</v>
      </c>
      <c r="M285" s="287" t="s">
        <v>14910</v>
      </c>
    </row>
    <row r="286" spans="1:13" ht="54">
      <c r="A286" s="287" t="s">
        <v>14182</v>
      </c>
      <c r="B286" s="287" t="s">
        <v>1240</v>
      </c>
      <c r="C286" s="287" t="s">
        <v>1504</v>
      </c>
      <c r="D286" s="287" t="s">
        <v>1478</v>
      </c>
      <c r="E286" s="253" t="s">
        <v>13486</v>
      </c>
      <c r="F286" s="337" t="s">
        <v>2063</v>
      </c>
      <c r="G286" s="290" t="s">
        <v>15335</v>
      </c>
      <c r="H286" s="287" t="s">
        <v>2064</v>
      </c>
      <c r="I286" s="287" t="s">
        <v>2065</v>
      </c>
      <c r="J286" s="287" t="s">
        <v>15398</v>
      </c>
      <c r="K286" s="290" t="s">
        <v>2066</v>
      </c>
      <c r="L286" s="299" t="s">
        <v>2067</v>
      </c>
      <c r="M286" s="287" t="s">
        <v>14911</v>
      </c>
    </row>
    <row r="287" spans="1:13" ht="54">
      <c r="A287" s="287" t="s">
        <v>14155</v>
      </c>
      <c r="B287" s="287" t="s">
        <v>1240</v>
      </c>
      <c r="C287" s="287" t="s">
        <v>1505</v>
      </c>
      <c r="D287" s="287" t="s">
        <v>1479</v>
      </c>
      <c r="E287" s="253" t="s">
        <v>13487</v>
      </c>
      <c r="F287" s="337" t="s">
        <v>2068</v>
      </c>
      <c r="G287" s="290" t="s">
        <v>15336</v>
      </c>
      <c r="H287" s="287" t="s">
        <v>2069</v>
      </c>
      <c r="I287" s="287" t="s">
        <v>2070</v>
      </c>
      <c r="J287" s="287" t="s">
        <v>15399</v>
      </c>
      <c r="K287" s="290" t="s">
        <v>2071</v>
      </c>
      <c r="L287" s="299" t="s">
        <v>2072</v>
      </c>
      <c r="M287" s="287" t="s">
        <v>14912</v>
      </c>
    </row>
    <row r="288" spans="1:13" ht="54">
      <c r="A288" s="287" t="s">
        <v>14156</v>
      </c>
      <c r="B288" s="287" t="s">
        <v>1240</v>
      </c>
      <c r="C288" s="287" t="s">
        <v>1506</v>
      </c>
      <c r="D288" s="287" t="s">
        <v>1480</v>
      </c>
      <c r="E288" s="253" t="s">
        <v>13488</v>
      </c>
      <c r="F288" s="337" t="s">
        <v>2073</v>
      </c>
      <c r="G288" s="290" t="s">
        <v>15337</v>
      </c>
      <c r="H288" s="287" t="s">
        <v>2074</v>
      </c>
      <c r="I288" s="287" t="s">
        <v>2075</v>
      </c>
      <c r="J288" s="287" t="s">
        <v>15400</v>
      </c>
      <c r="K288" s="290" t="s">
        <v>2076</v>
      </c>
      <c r="L288" s="299" t="s">
        <v>2077</v>
      </c>
      <c r="M288" s="287" t="s">
        <v>14913</v>
      </c>
    </row>
    <row r="289" spans="1:13" ht="40.5">
      <c r="A289" s="287" t="s">
        <v>14157</v>
      </c>
      <c r="B289" s="287" t="s">
        <v>1240</v>
      </c>
      <c r="C289" s="287" t="s">
        <v>14175</v>
      </c>
      <c r="D289" s="287" t="s">
        <v>1481</v>
      </c>
      <c r="E289" s="253" t="s">
        <v>13489</v>
      </c>
      <c r="F289" s="337" t="s">
        <v>2078</v>
      </c>
      <c r="G289" s="290" t="s">
        <v>15338</v>
      </c>
      <c r="H289" s="287" t="s">
        <v>2079</v>
      </c>
      <c r="I289" s="287" t="s">
        <v>2080</v>
      </c>
      <c r="J289" s="287" t="s">
        <v>15401</v>
      </c>
      <c r="K289" s="290" t="s">
        <v>2081</v>
      </c>
      <c r="L289" s="299" t="s">
        <v>2082</v>
      </c>
      <c r="M289" s="287" t="s">
        <v>14914</v>
      </c>
    </row>
    <row r="290" spans="1:13" ht="40.5">
      <c r="A290" s="287" t="s">
        <v>14183</v>
      </c>
      <c r="B290" s="287" t="s">
        <v>1240</v>
      </c>
      <c r="C290" s="287" t="s">
        <v>1509</v>
      </c>
      <c r="D290" s="287" t="s">
        <v>1482</v>
      </c>
      <c r="E290" s="253" t="s">
        <v>13490</v>
      </c>
      <c r="F290" s="337" t="s">
        <v>2083</v>
      </c>
      <c r="G290" s="290" t="s">
        <v>15339</v>
      </c>
      <c r="H290" s="287" t="s">
        <v>2084</v>
      </c>
      <c r="I290" s="287" t="s">
        <v>2085</v>
      </c>
      <c r="J290" s="287" t="s">
        <v>15402</v>
      </c>
      <c r="K290" s="290" t="s">
        <v>2086</v>
      </c>
      <c r="L290" s="299" t="s">
        <v>2087</v>
      </c>
      <c r="M290" s="287" t="s">
        <v>14915</v>
      </c>
    </row>
    <row r="291" spans="1:13" ht="40.5">
      <c r="A291" s="287" t="s">
        <v>14158</v>
      </c>
      <c r="B291" s="287" t="s">
        <v>1240</v>
      </c>
      <c r="C291" s="287" t="s">
        <v>1510</v>
      </c>
      <c r="D291" s="287" t="s">
        <v>1483</v>
      </c>
      <c r="E291" s="253" t="s">
        <v>13491</v>
      </c>
      <c r="F291" s="337" t="s">
        <v>2088</v>
      </c>
      <c r="G291" s="290" t="s">
        <v>15340</v>
      </c>
      <c r="H291" s="287" t="s">
        <v>2089</v>
      </c>
      <c r="I291" s="287" t="s">
        <v>2090</v>
      </c>
      <c r="J291" s="287" t="s">
        <v>15403</v>
      </c>
      <c r="K291" s="290" t="s">
        <v>2091</v>
      </c>
      <c r="L291" s="299" t="s">
        <v>2092</v>
      </c>
      <c r="M291" s="287" t="s">
        <v>14916</v>
      </c>
    </row>
    <row r="292" spans="1:13" ht="40.5">
      <c r="A292" s="287" t="s">
        <v>14159</v>
      </c>
      <c r="B292" s="287" t="s">
        <v>1240</v>
      </c>
      <c r="C292" s="287" t="s">
        <v>1511</v>
      </c>
      <c r="D292" s="287" t="s">
        <v>1484</v>
      </c>
      <c r="E292" s="253" t="s">
        <v>13492</v>
      </c>
      <c r="F292" s="337" t="s">
        <v>2093</v>
      </c>
      <c r="G292" s="290" t="s">
        <v>15341</v>
      </c>
      <c r="H292" s="287" t="s">
        <v>2094</v>
      </c>
      <c r="I292" s="287" t="s">
        <v>2095</v>
      </c>
      <c r="J292" s="287" t="s">
        <v>15404</v>
      </c>
      <c r="K292" s="290" t="s">
        <v>2096</v>
      </c>
      <c r="L292" s="299" t="s">
        <v>2097</v>
      </c>
      <c r="M292" s="287" t="s">
        <v>14917</v>
      </c>
    </row>
    <row r="293" spans="1:13" ht="54">
      <c r="A293" s="287" t="s">
        <v>14160</v>
      </c>
      <c r="B293" s="287" t="s">
        <v>1240</v>
      </c>
      <c r="C293" s="287" t="s">
        <v>14176</v>
      </c>
      <c r="D293" s="287" t="s">
        <v>14963</v>
      </c>
      <c r="E293" s="287" t="s">
        <v>14278</v>
      </c>
      <c r="F293" s="337" t="s">
        <v>15132</v>
      </c>
      <c r="G293" s="290" t="s">
        <v>15342</v>
      </c>
      <c r="H293" s="287" t="s">
        <v>14579</v>
      </c>
      <c r="I293" s="287" t="s">
        <v>14636</v>
      </c>
      <c r="J293" s="287" t="s">
        <v>15405</v>
      </c>
      <c r="K293" s="287" t="s">
        <v>14692</v>
      </c>
      <c r="L293" s="287" t="s">
        <v>14743</v>
      </c>
      <c r="M293" s="287" t="s">
        <v>14918</v>
      </c>
    </row>
    <row r="294" spans="1:13" ht="54">
      <c r="A294" s="287" t="s">
        <v>14184</v>
      </c>
      <c r="B294" s="287" t="s">
        <v>1240</v>
      </c>
      <c r="C294" s="287" t="s">
        <v>1512</v>
      </c>
      <c r="D294" s="287" t="s">
        <v>14965</v>
      </c>
      <c r="E294" s="287" t="s">
        <v>14279</v>
      </c>
      <c r="F294" s="337" t="s">
        <v>15133</v>
      </c>
      <c r="G294" s="290" t="s">
        <v>15343</v>
      </c>
      <c r="H294" s="287" t="s">
        <v>14580</v>
      </c>
      <c r="I294" s="287" t="s">
        <v>14637</v>
      </c>
      <c r="J294" s="287" t="s">
        <v>14964</v>
      </c>
      <c r="K294" s="287" t="s">
        <v>14693</v>
      </c>
      <c r="L294" s="287" t="s">
        <v>14744</v>
      </c>
      <c r="M294" s="287" t="s">
        <v>14919</v>
      </c>
    </row>
    <row r="295" spans="1:13" ht="54">
      <c r="A295" s="287" t="s">
        <v>14161</v>
      </c>
      <c r="B295" s="287" t="s">
        <v>1240</v>
      </c>
      <c r="C295" s="287" t="s">
        <v>1513</v>
      </c>
      <c r="D295" s="287" t="s">
        <v>14124</v>
      </c>
      <c r="E295" s="253" t="s">
        <v>14125</v>
      </c>
      <c r="F295" s="337" t="s">
        <v>14126</v>
      </c>
      <c r="G295" s="290" t="s">
        <v>15344</v>
      </c>
      <c r="H295" s="287" t="s">
        <v>14127</v>
      </c>
      <c r="I295" s="287" t="s">
        <v>14128</v>
      </c>
      <c r="J295" s="287" t="s">
        <v>14129</v>
      </c>
      <c r="K295" s="290" t="s">
        <v>14130</v>
      </c>
      <c r="L295" s="299" t="s">
        <v>14131</v>
      </c>
      <c r="M295" s="287" t="s">
        <v>14132</v>
      </c>
    </row>
    <row r="296" spans="1:13" ht="94.5">
      <c r="A296" s="287" t="s">
        <v>14162</v>
      </c>
      <c r="B296" s="287" t="s">
        <v>1240</v>
      </c>
      <c r="C296" s="287" t="s">
        <v>1514</v>
      </c>
      <c r="D296" s="287" t="s">
        <v>14984</v>
      </c>
      <c r="E296" s="287" t="s">
        <v>14985</v>
      </c>
      <c r="F296" s="337" t="s">
        <v>15134</v>
      </c>
      <c r="G296" s="290" t="s">
        <v>15345</v>
      </c>
      <c r="H296" s="287" t="s">
        <v>14986</v>
      </c>
      <c r="I296" s="287" t="s">
        <v>14987</v>
      </c>
      <c r="J296" s="287" t="s">
        <v>15406</v>
      </c>
      <c r="K296" s="287" t="s">
        <v>14988</v>
      </c>
      <c r="L296" s="287" t="s">
        <v>14989</v>
      </c>
      <c r="M296" s="287" t="s">
        <v>14990</v>
      </c>
    </row>
    <row r="297" spans="1:13" ht="54">
      <c r="A297" s="287" t="s">
        <v>14163</v>
      </c>
      <c r="B297" s="287" t="s">
        <v>1240</v>
      </c>
      <c r="C297" s="185" t="s">
        <v>1515</v>
      </c>
      <c r="D297" s="287" t="s">
        <v>14991</v>
      </c>
      <c r="E297" s="287" t="s">
        <v>14992</v>
      </c>
      <c r="F297" s="337" t="s">
        <v>15135</v>
      </c>
      <c r="G297" s="290" t="s">
        <v>15346</v>
      </c>
      <c r="H297" s="287" t="s">
        <v>14993</v>
      </c>
      <c r="I297" s="287" t="s">
        <v>14994</v>
      </c>
      <c r="J297" s="287" t="s">
        <v>15407</v>
      </c>
      <c r="K297" s="287" t="s">
        <v>14995</v>
      </c>
      <c r="L297" s="287" t="s">
        <v>14996</v>
      </c>
      <c r="M297" s="287" t="s">
        <v>14997</v>
      </c>
    </row>
    <row r="298" spans="1:13" ht="40.5">
      <c r="A298" s="287" t="s">
        <v>14164</v>
      </c>
      <c r="B298" s="287" t="s">
        <v>1240</v>
      </c>
      <c r="C298" s="287" t="s">
        <v>14133</v>
      </c>
      <c r="D298" s="287" t="s">
        <v>14998</v>
      </c>
      <c r="E298" s="253" t="s">
        <v>14999</v>
      </c>
      <c r="F298" s="337" t="s">
        <v>15136</v>
      </c>
      <c r="G298" s="290" t="s">
        <v>15347</v>
      </c>
      <c r="H298" s="287" t="s">
        <v>15000</v>
      </c>
      <c r="I298" s="287" t="s">
        <v>15001</v>
      </c>
      <c r="J298" s="287" t="s">
        <v>15002</v>
      </c>
      <c r="K298" s="290" t="s">
        <v>15003</v>
      </c>
      <c r="L298" s="299" t="s">
        <v>15004</v>
      </c>
      <c r="M298" s="287" t="s">
        <v>15005</v>
      </c>
    </row>
    <row r="299" spans="1:13" ht="40.5">
      <c r="A299" s="287" t="s">
        <v>1240</v>
      </c>
      <c r="D299" s="287" t="s">
        <v>1485</v>
      </c>
      <c r="E299" s="253" t="s">
        <v>13493</v>
      </c>
      <c r="F299" s="337" t="s">
        <v>15137</v>
      </c>
      <c r="G299" s="290" t="s">
        <v>15348</v>
      </c>
      <c r="H299" s="287" t="s">
        <v>2098</v>
      </c>
      <c r="I299" s="287" t="s">
        <v>2099</v>
      </c>
      <c r="J299" s="287" t="s">
        <v>2100</v>
      </c>
      <c r="K299" s="290" t="s">
        <v>2101</v>
      </c>
      <c r="L299" s="299" t="s">
        <v>2102</v>
      </c>
      <c r="M299" s="287" t="s">
        <v>14920</v>
      </c>
    </row>
    <row r="300" spans="1:13" ht="40.5">
      <c r="A300" s="287" t="s">
        <v>14165</v>
      </c>
      <c r="B300" s="287" t="s">
        <v>1240</v>
      </c>
      <c r="C300" s="287" t="s">
        <v>1516</v>
      </c>
      <c r="D300" s="287" t="s">
        <v>15006</v>
      </c>
      <c r="E300" s="253" t="s">
        <v>15007</v>
      </c>
      <c r="F300" s="337" t="s">
        <v>15008</v>
      </c>
      <c r="G300" s="290" t="s">
        <v>15349</v>
      </c>
      <c r="H300" s="287" t="s">
        <v>15009</v>
      </c>
      <c r="I300" s="287" t="s">
        <v>15010</v>
      </c>
      <c r="J300" s="287" t="s">
        <v>15011</v>
      </c>
      <c r="K300" s="290" t="s">
        <v>15012</v>
      </c>
      <c r="L300" s="299" t="s">
        <v>15013</v>
      </c>
      <c r="M300" s="287" t="s">
        <v>15014</v>
      </c>
    </row>
    <row r="301" spans="1:13" ht="40.5">
      <c r="A301" s="287" t="s">
        <v>14166</v>
      </c>
      <c r="B301" s="287" t="s">
        <v>1240</v>
      </c>
      <c r="C301" s="287" t="s">
        <v>14177</v>
      </c>
      <c r="D301" s="287" t="s">
        <v>15015</v>
      </c>
      <c r="E301" s="253" t="s">
        <v>15016</v>
      </c>
      <c r="F301" s="337" t="s">
        <v>15138</v>
      </c>
      <c r="G301" s="290" t="s">
        <v>15350</v>
      </c>
      <c r="H301" s="287" t="s">
        <v>15017</v>
      </c>
      <c r="I301" s="287" t="s">
        <v>15018</v>
      </c>
      <c r="J301" s="287" t="s">
        <v>15019</v>
      </c>
      <c r="K301" s="290" t="s">
        <v>15020</v>
      </c>
      <c r="L301" s="299" t="s">
        <v>15021</v>
      </c>
      <c r="M301" s="287" t="s">
        <v>15022</v>
      </c>
    </row>
    <row r="302" spans="1:13" ht="40.5">
      <c r="A302" s="287" t="s">
        <v>14185</v>
      </c>
      <c r="B302" s="287" t="s">
        <v>1240</v>
      </c>
      <c r="C302" s="287" t="s">
        <v>1542</v>
      </c>
      <c r="D302" s="287" t="s">
        <v>15023</v>
      </c>
      <c r="E302" s="287" t="s">
        <v>15024</v>
      </c>
      <c r="F302" s="337" t="s">
        <v>15139</v>
      </c>
      <c r="G302" s="290" t="s">
        <v>15351</v>
      </c>
      <c r="H302" s="287" t="s">
        <v>15025</v>
      </c>
      <c r="I302" s="287" t="s">
        <v>15026</v>
      </c>
      <c r="J302" s="287" t="s">
        <v>15027</v>
      </c>
      <c r="K302" s="287" t="s">
        <v>15028</v>
      </c>
      <c r="L302" s="287" t="s">
        <v>15029</v>
      </c>
      <c r="M302" s="287" t="s">
        <v>15030</v>
      </c>
    </row>
    <row r="303" spans="1:13" ht="60" customHeight="1">
      <c r="A303" s="287" t="s">
        <v>14167</v>
      </c>
      <c r="B303" s="287" t="s">
        <v>1240</v>
      </c>
      <c r="C303" s="287" t="s">
        <v>1543</v>
      </c>
      <c r="D303" s="287" t="s">
        <v>1487</v>
      </c>
      <c r="E303" s="253" t="s">
        <v>13494</v>
      </c>
      <c r="F303" s="337" t="s">
        <v>2103</v>
      </c>
      <c r="G303" s="290" t="s">
        <v>15352</v>
      </c>
      <c r="H303" s="287" t="s">
        <v>2104</v>
      </c>
      <c r="I303" s="287" t="s">
        <v>2105</v>
      </c>
      <c r="J303" s="287" t="s">
        <v>2106</v>
      </c>
      <c r="K303" s="290" t="s">
        <v>2107</v>
      </c>
      <c r="L303" s="299" t="s">
        <v>2108</v>
      </c>
      <c r="M303" s="287" t="s">
        <v>14921</v>
      </c>
    </row>
    <row r="304" spans="1:13" ht="60" customHeight="1">
      <c r="A304" s="287" t="s">
        <v>1240</v>
      </c>
      <c r="D304" s="287" t="s">
        <v>1486</v>
      </c>
      <c r="E304" s="253" t="s">
        <v>13495</v>
      </c>
      <c r="F304" s="337" t="s">
        <v>2109</v>
      </c>
      <c r="G304" s="290" t="s">
        <v>2110</v>
      </c>
      <c r="H304" s="287" t="s">
        <v>2111</v>
      </c>
      <c r="I304" s="287" t="s">
        <v>2112</v>
      </c>
      <c r="J304" s="287" t="s">
        <v>15408</v>
      </c>
      <c r="K304" s="290" t="s">
        <v>2113</v>
      </c>
      <c r="L304" s="299" t="s">
        <v>2114</v>
      </c>
      <c r="M304" s="287" t="s">
        <v>14922</v>
      </c>
    </row>
    <row r="305" spans="1:13" ht="57" customHeight="1">
      <c r="A305" s="287" t="s">
        <v>14168</v>
      </c>
      <c r="B305" s="287" t="s">
        <v>1240</v>
      </c>
      <c r="C305" s="287" t="s">
        <v>1544</v>
      </c>
      <c r="D305" s="314" t="s">
        <v>13024</v>
      </c>
      <c r="E305" s="253" t="s">
        <v>13496</v>
      </c>
      <c r="F305" s="337" t="s">
        <v>2115</v>
      </c>
      <c r="G305" s="341" t="s">
        <v>2199</v>
      </c>
      <c r="H305" s="287" t="s">
        <v>2116</v>
      </c>
      <c r="I305" s="287" t="s">
        <v>2117</v>
      </c>
      <c r="J305" s="287" t="s">
        <v>15409</v>
      </c>
      <c r="K305" s="290" t="s">
        <v>2118</v>
      </c>
      <c r="L305" s="299" t="s">
        <v>2119</v>
      </c>
      <c r="M305" s="287" t="s">
        <v>14923</v>
      </c>
    </row>
    <row r="306" spans="1:13" ht="57" customHeight="1">
      <c r="A306" s="287" t="s">
        <v>14169</v>
      </c>
      <c r="B306" s="287" t="s">
        <v>1240</v>
      </c>
      <c r="C306" s="287" t="s">
        <v>14134</v>
      </c>
      <c r="D306" s="314" t="s">
        <v>13027</v>
      </c>
      <c r="E306" s="253" t="s">
        <v>13497</v>
      </c>
      <c r="F306" s="337" t="s">
        <v>2120</v>
      </c>
      <c r="G306" s="341" t="s">
        <v>2200</v>
      </c>
      <c r="H306" s="287" t="s">
        <v>2121</v>
      </c>
      <c r="I306" s="287" t="s">
        <v>2122</v>
      </c>
      <c r="J306" s="287" t="s">
        <v>15410</v>
      </c>
      <c r="K306" s="290" t="s">
        <v>2123</v>
      </c>
      <c r="L306" s="299" t="s">
        <v>2124</v>
      </c>
      <c r="M306" s="287" t="s">
        <v>14924</v>
      </c>
    </row>
    <row r="307" spans="1:13" ht="57" customHeight="1">
      <c r="A307" s="287" t="s">
        <v>14170</v>
      </c>
      <c r="B307" s="287" t="s">
        <v>1240</v>
      </c>
      <c r="C307" s="287" t="s">
        <v>14135</v>
      </c>
      <c r="D307" s="314" t="s">
        <v>13026</v>
      </c>
      <c r="E307" s="253" t="s">
        <v>13498</v>
      </c>
      <c r="F307" s="337" t="s">
        <v>2125</v>
      </c>
      <c r="G307" s="341" t="s">
        <v>2202</v>
      </c>
      <c r="H307" s="287" t="s">
        <v>2126</v>
      </c>
      <c r="I307" s="287" t="s">
        <v>2127</v>
      </c>
      <c r="J307" s="287" t="s">
        <v>15411</v>
      </c>
      <c r="K307" s="290" t="s">
        <v>2128</v>
      </c>
      <c r="L307" s="299" t="s">
        <v>2129</v>
      </c>
      <c r="M307" s="287" t="s">
        <v>14925</v>
      </c>
    </row>
    <row r="308" spans="1:13" ht="57" customHeight="1">
      <c r="A308" s="287" t="s">
        <v>14171</v>
      </c>
      <c r="B308" s="287" t="s">
        <v>1240</v>
      </c>
      <c r="C308" s="287" t="s">
        <v>14136</v>
      </c>
      <c r="D308" s="314" t="s">
        <v>13025</v>
      </c>
      <c r="E308" s="253" t="s">
        <v>13499</v>
      </c>
      <c r="F308" s="337" t="s">
        <v>2130</v>
      </c>
      <c r="G308" s="341" t="s">
        <v>2201</v>
      </c>
      <c r="H308" s="287" t="s">
        <v>2131</v>
      </c>
      <c r="I308" s="287" t="s">
        <v>2132</v>
      </c>
      <c r="J308" s="287" t="s">
        <v>15412</v>
      </c>
      <c r="K308" s="290" t="s">
        <v>2133</v>
      </c>
      <c r="L308" s="299" t="s">
        <v>2134</v>
      </c>
      <c r="M308" s="287" t="s">
        <v>14926</v>
      </c>
    </row>
    <row r="309" spans="1:13" ht="28.5" customHeight="1">
      <c r="A309" s="287" t="s">
        <v>14168</v>
      </c>
      <c r="B309" s="287" t="s">
        <v>1240</v>
      </c>
      <c r="C309" s="287" t="s">
        <v>1544</v>
      </c>
      <c r="D309" s="287" t="s">
        <v>12525</v>
      </c>
      <c r="E309" s="282" t="s">
        <v>13500</v>
      </c>
      <c r="F309" s="327" t="s">
        <v>14469</v>
      </c>
      <c r="G309" s="341" t="s">
        <v>2198</v>
      </c>
      <c r="H309" s="287" t="s">
        <v>2141</v>
      </c>
      <c r="I309" s="287" t="s">
        <v>2142</v>
      </c>
      <c r="J309" s="287" t="s">
        <v>2143</v>
      </c>
      <c r="K309" s="283" t="s">
        <v>2144</v>
      </c>
      <c r="L309" s="294" t="s">
        <v>2145</v>
      </c>
      <c r="M309" s="287" t="s">
        <v>14927</v>
      </c>
    </row>
    <row r="310" spans="1:13" ht="28.5" customHeight="1">
      <c r="A310" s="287" t="s">
        <v>14169</v>
      </c>
      <c r="B310" s="287" t="s">
        <v>1240</v>
      </c>
      <c r="C310" s="287" t="s">
        <v>14134</v>
      </c>
      <c r="D310" s="287" t="s">
        <v>12525</v>
      </c>
      <c r="E310" s="282" t="s">
        <v>13500</v>
      </c>
      <c r="F310" s="327" t="s">
        <v>14469</v>
      </c>
      <c r="G310" s="341" t="s">
        <v>2198</v>
      </c>
      <c r="H310" s="287" t="s">
        <v>2141</v>
      </c>
      <c r="I310" s="287" t="s">
        <v>2142</v>
      </c>
      <c r="J310" s="287" t="s">
        <v>2143</v>
      </c>
      <c r="K310" s="283" t="s">
        <v>2144</v>
      </c>
      <c r="L310" s="294" t="s">
        <v>2145</v>
      </c>
      <c r="M310" s="287" t="s">
        <v>14927</v>
      </c>
    </row>
    <row r="311" spans="1:13" ht="28.5" customHeight="1">
      <c r="A311" s="287" t="s">
        <v>14170</v>
      </c>
      <c r="B311" s="287" t="s">
        <v>1240</v>
      </c>
      <c r="C311" s="287" t="s">
        <v>14135</v>
      </c>
      <c r="D311" s="287" t="s">
        <v>12525</v>
      </c>
      <c r="E311" s="282" t="s">
        <v>13500</v>
      </c>
      <c r="F311" s="327" t="s">
        <v>14469</v>
      </c>
      <c r="G311" s="341" t="s">
        <v>2198</v>
      </c>
      <c r="H311" s="287" t="s">
        <v>2141</v>
      </c>
      <c r="I311" s="287" t="s">
        <v>2142</v>
      </c>
      <c r="J311" s="287" t="s">
        <v>2143</v>
      </c>
      <c r="K311" s="283" t="s">
        <v>2144</v>
      </c>
      <c r="L311" s="294" t="s">
        <v>2145</v>
      </c>
      <c r="M311" s="287" t="s">
        <v>14927</v>
      </c>
    </row>
    <row r="312" spans="1:13" ht="28.5" customHeight="1">
      <c r="A312" s="287" t="s">
        <v>14171</v>
      </c>
      <c r="B312" s="287" t="s">
        <v>1240</v>
      </c>
      <c r="C312" s="287" t="s">
        <v>14136</v>
      </c>
      <c r="D312" s="287" t="s">
        <v>12525</v>
      </c>
      <c r="E312" s="282" t="s">
        <v>13500</v>
      </c>
      <c r="F312" s="327" t="s">
        <v>14469</v>
      </c>
      <c r="G312" s="341" t="s">
        <v>2198</v>
      </c>
      <c r="H312" s="287" t="s">
        <v>2141</v>
      </c>
      <c r="I312" s="287" t="s">
        <v>2142</v>
      </c>
      <c r="J312" s="287" t="s">
        <v>2143</v>
      </c>
      <c r="K312" s="283" t="s">
        <v>2144</v>
      </c>
      <c r="L312" s="294" t="s">
        <v>2145</v>
      </c>
      <c r="M312" s="287" t="s">
        <v>14927</v>
      </c>
    </row>
    <row r="313" spans="1:13" ht="42.75" customHeight="1">
      <c r="A313" s="287" t="str">
        <f t="shared" ref="A313" si="17">B313&amp;C313</f>
        <v>Product ListA1</v>
      </c>
      <c r="B313" s="287" t="s">
        <v>1300</v>
      </c>
      <c r="C313" s="287" t="s">
        <v>631</v>
      </c>
      <c r="D313" s="245" t="s">
        <v>649</v>
      </c>
      <c r="E313" s="253" t="s">
        <v>13501</v>
      </c>
      <c r="F313" s="337" t="s">
        <v>14470</v>
      </c>
      <c r="G313" s="290" t="s">
        <v>562</v>
      </c>
      <c r="H313" s="287" t="s">
        <v>389</v>
      </c>
      <c r="I313" s="287" t="s">
        <v>259</v>
      </c>
      <c r="J313" s="246" t="s">
        <v>1356</v>
      </c>
      <c r="K313" s="281" t="s">
        <v>117</v>
      </c>
      <c r="L313" s="293" t="s">
        <v>73</v>
      </c>
      <c r="M313" s="245" t="s">
        <v>14928</v>
      </c>
    </row>
    <row r="314" spans="1:13" ht="14.25" customHeight="1">
      <c r="A314" s="287" t="str">
        <f>B314&amp;C314</f>
        <v>Product ListB5</v>
      </c>
      <c r="B314" s="287" t="s">
        <v>1300</v>
      </c>
      <c r="C314" s="287" t="s">
        <v>951</v>
      </c>
      <c r="D314" s="245" t="s">
        <v>503</v>
      </c>
      <c r="E314" s="253" t="s">
        <v>13502</v>
      </c>
      <c r="F314" s="337" t="s">
        <v>14471</v>
      </c>
      <c r="G314" s="290" t="s">
        <v>563</v>
      </c>
      <c r="H314" s="287" t="s">
        <v>390</v>
      </c>
      <c r="I314" s="287" t="s">
        <v>260</v>
      </c>
      <c r="J314" s="245" t="s">
        <v>1163</v>
      </c>
      <c r="K314" s="281" t="s">
        <v>118</v>
      </c>
      <c r="L314" s="315" t="s">
        <v>74</v>
      </c>
      <c r="M314" s="245" t="s">
        <v>14929</v>
      </c>
    </row>
    <row r="315" spans="1:13">
      <c r="A315" s="287" t="str">
        <f>B315&amp;C315</f>
        <v>Product ListC5</v>
      </c>
      <c r="B315" s="287" t="s">
        <v>1300</v>
      </c>
      <c r="C315" s="287" t="s">
        <v>972</v>
      </c>
      <c r="D315" s="245" t="s">
        <v>504</v>
      </c>
      <c r="E315" s="253" t="s">
        <v>13503</v>
      </c>
      <c r="F315" s="337" t="s">
        <v>14472</v>
      </c>
      <c r="G315" s="290" t="s">
        <v>564</v>
      </c>
      <c r="H315" s="287" t="s">
        <v>391</v>
      </c>
      <c r="I315" s="287" t="s">
        <v>261</v>
      </c>
      <c r="J315" s="245" t="s">
        <v>939</v>
      </c>
      <c r="K315" s="281" t="s">
        <v>119</v>
      </c>
      <c r="L315" s="315" t="s">
        <v>75</v>
      </c>
      <c r="M315" s="245" t="s">
        <v>14930</v>
      </c>
    </row>
    <row r="316" spans="1:13">
      <c r="A316" s="287" t="str">
        <f>B316&amp;C316</f>
        <v>Product ListD5</v>
      </c>
      <c r="B316" s="287" t="s">
        <v>1300</v>
      </c>
      <c r="C316" s="287" t="s">
        <v>1301</v>
      </c>
      <c r="D316" s="245" t="s">
        <v>835</v>
      </c>
      <c r="E316" s="282" t="s">
        <v>863</v>
      </c>
      <c r="F316" s="337" t="s">
        <v>14425</v>
      </c>
      <c r="G316" s="290" t="s">
        <v>923</v>
      </c>
      <c r="H316" s="287" t="s">
        <v>924</v>
      </c>
      <c r="I316" s="287" t="s">
        <v>925</v>
      </c>
      <c r="J316" s="245" t="s">
        <v>1027</v>
      </c>
      <c r="K316" s="281" t="s">
        <v>926</v>
      </c>
      <c r="L316" s="315" t="s">
        <v>451</v>
      </c>
      <c r="M316" s="245" t="s">
        <v>14836</v>
      </c>
    </row>
    <row r="317" spans="1:13" ht="27">
      <c r="A317" s="287" t="str">
        <f>B317&amp;C317</f>
        <v>GeneralCpy</v>
      </c>
      <c r="B317" s="287" t="s">
        <v>486</v>
      </c>
      <c r="C317" s="287" t="s">
        <v>487</v>
      </c>
      <c r="D317" s="287" t="s">
        <v>15624</v>
      </c>
      <c r="E317" s="253" t="s">
        <v>15646</v>
      </c>
      <c r="F317" s="337" t="s">
        <v>15624</v>
      </c>
      <c r="G317" s="290" t="s">
        <v>15624</v>
      </c>
      <c r="H317" s="287" t="s">
        <v>15624</v>
      </c>
      <c r="I317" s="287" t="s">
        <v>15624</v>
      </c>
      <c r="J317" s="287" t="s">
        <v>15624</v>
      </c>
      <c r="K317" s="290" t="s">
        <v>15624</v>
      </c>
      <c r="L317" s="299" t="s">
        <v>15624</v>
      </c>
      <c r="M317" s="287" t="s">
        <v>15647</v>
      </c>
    </row>
    <row r="318" spans="1:13">
      <c r="A318" s="287" t="s">
        <v>1459</v>
      </c>
      <c r="B318" s="287" t="s">
        <v>486</v>
      </c>
      <c r="K318" s="290"/>
      <c r="L318" s="293"/>
      <c r="M318" s="287"/>
    </row>
    <row r="319" spans="1:13">
      <c r="K319" s="290"/>
      <c r="L319" s="293"/>
      <c r="M319" s="287"/>
    </row>
    <row r="320" spans="1:13" ht="81">
      <c r="A320" s="287" t="s">
        <v>835</v>
      </c>
      <c r="D320" s="287" t="s">
        <v>2480</v>
      </c>
      <c r="E320" s="253" t="s">
        <v>14280</v>
      </c>
      <c r="F320" s="287" t="s">
        <v>14473</v>
      </c>
      <c r="G320" s="290" t="s">
        <v>15353</v>
      </c>
      <c r="H320" s="287" t="s">
        <v>14581</v>
      </c>
      <c r="I320" s="287" t="s">
        <v>14638</v>
      </c>
      <c r="J320" s="287" t="s">
        <v>2489</v>
      </c>
      <c r="K320" s="290" t="s">
        <v>14694</v>
      </c>
      <c r="L320" s="293" t="s">
        <v>14745</v>
      </c>
      <c r="M320" s="287" t="s">
        <v>14931</v>
      </c>
    </row>
    <row r="321" spans="1:13" ht="27">
      <c r="A321" s="287" t="s">
        <v>835</v>
      </c>
      <c r="D321" s="287" t="s">
        <v>305</v>
      </c>
      <c r="E321" s="253" t="s">
        <v>13504</v>
      </c>
      <c r="F321" s="287" t="s">
        <v>313</v>
      </c>
      <c r="G321" s="352" t="s">
        <v>310</v>
      </c>
      <c r="H321" s="287" t="s">
        <v>131</v>
      </c>
      <c r="I321" s="287" t="s">
        <v>262</v>
      </c>
      <c r="J321" s="287" t="s">
        <v>1357</v>
      </c>
      <c r="K321" s="290" t="s">
        <v>124</v>
      </c>
      <c r="L321" s="316" t="s">
        <v>308</v>
      </c>
      <c r="M321" s="287" t="s">
        <v>14932</v>
      </c>
    </row>
    <row r="322" spans="1:13" ht="27">
      <c r="A322" s="287" t="s">
        <v>835</v>
      </c>
      <c r="D322" s="287" t="s">
        <v>306</v>
      </c>
      <c r="E322" s="253" t="s">
        <v>13505</v>
      </c>
      <c r="F322" s="287" t="s">
        <v>314</v>
      </c>
      <c r="G322" s="352" t="s">
        <v>15354</v>
      </c>
      <c r="H322" s="287" t="s">
        <v>132</v>
      </c>
      <c r="I322" s="287" t="s">
        <v>263</v>
      </c>
      <c r="J322" s="287" t="s">
        <v>1373</v>
      </c>
      <c r="K322" s="290" t="s">
        <v>125</v>
      </c>
      <c r="L322" s="316" t="s">
        <v>307</v>
      </c>
      <c r="M322" s="287" t="s">
        <v>14933</v>
      </c>
    </row>
    <row r="323" spans="1:13" ht="67.5">
      <c r="A323" s="287" t="s">
        <v>835</v>
      </c>
      <c r="D323" s="287" t="s">
        <v>302</v>
      </c>
      <c r="E323" s="253" t="s">
        <v>14281</v>
      </c>
      <c r="F323" s="287" t="s">
        <v>14474</v>
      </c>
      <c r="G323" s="352" t="s">
        <v>311</v>
      </c>
      <c r="H323" s="287" t="s">
        <v>133</v>
      </c>
      <c r="I323" s="287" t="s">
        <v>264</v>
      </c>
      <c r="J323" s="287" t="s">
        <v>303</v>
      </c>
      <c r="K323" s="290" t="s">
        <v>14695</v>
      </c>
      <c r="L323" s="316" t="s">
        <v>304</v>
      </c>
      <c r="M323" s="287" t="s">
        <v>14934</v>
      </c>
    </row>
    <row r="324" spans="1:13" ht="27">
      <c r="A324" s="287" t="s">
        <v>835</v>
      </c>
      <c r="D324" s="287" t="s">
        <v>296</v>
      </c>
      <c r="E324" s="253" t="s">
        <v>13506</v>
      </c>
      <c r="F324" s="287" t="s">
        <v>315</v>
      </c>
      <c r="G324" s="352" t="s">
        <v>297</v>
      </c>
      <c r="H324" s="287" t="s">
        <v>134</v>
      </c>
      <c r="I324" s="287" t="s">
        <v>265</v>
      </c>
      <c r="J324" s="287" t="s">
        <v>1358</v>
      </c>
      <c r="K324" s="290" t="s">
        <v>128</v>
      </c>
      <c r="L324" s="316" t="s">
        <v>309</v>
      </c>
      <c r="M324" s="287" t="s">
        <v>14935</v>
      </c>
    </row>
    <row r="325" spans="1:13" ht="27">
      <c r="A325" s="287" t="s">
        <v>835</v>
      </c>
      <c r="D325" s="287" t="s">
        <v>298</v>
      </c>
      <c r="E325" s="253" t="s">
        <v>13507</v>
      </c>
      <c r="F325" s="287" t="s">
        <v>316</v>
      </c>
      <c r="G325" s="352" t="s">
        <v>299</v>
      </c>
      <c r="H325" s="287" t="s">
        <v>135</v>
      </c>
      <c r="I325" s="287" t="s">
        <v>266</v>
      </c>
      <c r="J325" s="287" t="s">
        <v>1359</v>
      </c>
      <c r="K325" s="290" t="s">
        <v>126</v>
      </c>
      <c r="L325" s="316" t="s">
        <v>300</v>
      </c>
      <c r="M325" s="287" t="s">
        <v>14936</v>
      </c>
    </row>
    <row r="326" spans="1:13" ht="67.5">
      <c r="A326" s="287" t="s">
        <v>835</v>
      </c>
      <c r="D326" s="287" t="s">
        <v>301</v>
      </c>
      <c r="E326" s="253" t="s">
        <v>13508</v>
      </c>
      <c r="F326" s="325" t="s">
        <v>15111</v>
      </c>
      <c r="G326" s="352" t="s">
        <v>312</v>
      </c>
      <c r="H326" s="287" t="s">
        <v>15112</v>
      </c>
      <c r="I326" s="287" t="s">
        <v>267</v>
      </c>
      <c r="J326" s="287" t="s">
        <v>1360</v>
      </c>
      <c r="K326" s="290" t="s">
        <v>127</v>
      </c>
      <c r="L326" s="316" t="s">
        <v>15113</v>
      </c>
      <c r="M326" s="287" t="s">
        <v>14937</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41LzEyLzIwMjIgMToxMjoyOCBQTTwvRGF0ZVRpbWU+PExhYmVsU3RyaW5nPlBSSVZBVEU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86E2C3E-5960-48B7-8939-FFF56A7D5AE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CA119F95-ECBF-4AD5-BFB8-F192615BBF4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2022-05-12T13:12:49Z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af9fd40f-56d3-48e0-9481-26e26c50e430</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{786E2C3E-5960-48B7-8939-FFF56A7D5AE7}</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2022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2022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2022 Qorvo US, Inc.
Qorvo Confidential &amp; Proprietary Information</vt:lpwstr>
  </property>
  <property fmtid="{D5CDD505-2E9C-101B-9397-08002B2CF9AE}" pid="18" name="bjRightFooterLabel">
    <vt:lpwstr>&amp;"Arial,Regular"&amp;09&amp;K000000© 2022 Qorvo US, Inc.
Qorvo Confidential &amp; Proprietary Information</vt:lpwstr>
  </property>
</Properties>
</file>